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Bontang\"/>
    </mc:Choice>
  </mc:AlternateContent>
  <bookViews>
    <workbookView xWindow="0" yWindow="0" windowWidth="20490" windowHeight="7755"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B19" i="39" s="1"/>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G81" i="7" s="1"/>
  <c r="P86" i="34" s="1"/>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I41" i="6"/>
  <c r="I40" i="6"/>
  <c r="I39" i="6"/>
  <c r="I38" i="6"/>
  <c r="I37" i="6"/>
  <c r="I36" i="6"/>
  <c r="I35" i="6"/>
  <c r="I34" i="6"/>
  <c r="I33" i="6"/>
  <c r="I32" i="6"/>
  <c r="G33" i="7" s="1"/>
  <c r="P38" i="34" s="1"/>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L17" i="7" s="1"/>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K44" i="7" s="1"/>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F80" i="7"/>
  <c r="M80" i="6"/>
  <c r="K81" i="7" s="1"/>
  <c r="N80" i="6"/>
  <c r="M81" i="6"/>
  <c r="K82" i="7" s="1"/>
  <c r="N81" i="6"/>
  <c r="G82" i="7"/>
  <c r="P87" i="34" s="1"/>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20" i="7"/>
  <c r="L13" i="6"/>
  <c r="J67" i="6"/>
  <c r="E55" i="6"/>
  <c r="E36" i="6"/>
  <c r="E21" i="6"/>
  <c r="K51" i="6"/>
  <c r="E54" i="6"/>
  <c r="E13" i="6"/>
  <c r="E66" i="6"/>
  <c r="E79" i="6"/>
  <c r="F79" i="6"/>
  <c r="H79" i="6"/>
  <c r="J79" i="6"/>
  <c r="K79" i="6"/>
  <c r="L79" i="6"/>
  <c r="J42" i="6"/>
  <c r="E88" i="6"/>
  <c r="J22" i="6"/>
  <c r="J92" i="6"/>
  <c r="E87" i="6"/>
  <c r="E51" i="6"/>
  <c r="E33" i="6"/>
  <c r="J82" i="6"/>
  <c r="E45" i="6"/>
  <c r="E27" i="6"/>
  <c r="E74" i="6"/>
  <c r="E57" i="6"/>
  <c r="E78" i="7"/>
  <c r="P83" i="35" s="1"/>
  <c r="L89" i="6"/>
  <c r="I50" i="7"/>
  <c r="K38" i="6"/>
  <c r="K28" i="6"/>
  <c r="L38" i="6"/>
  <c r="E38" i="6"/>
  <c r="F38" i="6"/>
  <c r="H38" i="6"/>
  <c r="J38" i="6"/>
  <c r="K17" i="6"/>
  <c r="F91" i="6"/>
  <c r="K42" i="6"/>
  <c r="F40" i="7"/>
  <c r="L93" i="6"/>
  <c r="L54" i="6"/>
  <c r="K23" i="6"/>
  <c r="K88" i="6"/>
  <c r="I89" i="7" s="1"/>
  <c r="L40" i="6"/>
  <c r="L24" i="6"/>
  <c r="L42" i="6"/>
  <c r="K65" i="6"/>
  <c r="F18" i="6"/>
  <c r="K26" i="6"/>
  <c r="I27" i="7" s="1"/>
  <c r="O54" i="7"/>
  <c r="L34" i="6"/>
  <c r="F30" i="7"/>
  <c r="F41" i="6"/>
  <c r="F93" i="6"/>
  <c r="G57" i="7"/>
  <c r="P62" i="34" s="1"/>
  <c r="L86" i="7"/>
  <c r="O23" i="7"/>
  <c r="L43" i="7"/>
  <c r="F20" i="6"/>
  <c r="L71" i="6"/>
  <c r="G72" i="7"/>
  <c r="P77" i="34" s="1"/>
  <c r="C29" i="7"/>
  <c r="C34" i="18" s="1"/>
  <c r="G62" i="7"/>
  <c r="P67" i="34" s="1"/>
  <c r="L55" i="6"/>
  <c r="L25" i="6"/>
  <c r="K22" i="6"/>
  <c r="E22" i="6"/>
  <c r="F22" i="6"/>
  <c r="H22" i="6"/>
  <c r="L22" i="6"/>
  <c r="F92" i="6"/>
  <c r="K47" i="6"/>
  <c r="F26" i="6"/>
  <c r="L17" i="6"/>
  <c r="L75" i="6"/>
  <c r="E26" i="7"/>
  <c r="P31" i="35" s="1"/>
  <c r="L24" i="7"/>
  <c r="F77" i="6"/>
  <c r="L52" i="6"/>
  <c r="L57" i="6"/>
  <c r="L70" i="6"/>
  <c r="L72" i="6"/>
  <c r="K25" i="6"/>
  <c r="K72" i="6"/>
  <c r="E72" i="6"/>
  <c r="F72" i="6"/>
  <c r="D73" i="7" s="1"/>
  <c r="C78" i="35" s="1"/>
  <c r="H72" i="6"/>
  <c r="J72" i="6"/>
  <c r="K46" i="6"/>
  <c r="F53" i="6"/>
  <c r="L86" i="6"/>
  <c r="F48" i="7"/>
  <c r="C53" i="34" s="1"/>
  <c r="I25" i="7"/>
  <c r="G74" i="7"/>
  <c r="P79" i="34" s="1"/>
  <c r="K92" i="6"/>
  <c r="F59" i="6"/>
  <c r="L33" i="7"/>
  <c r="C46" i="7"/>
  <c r="C51" i="18" s="1"/>
  <c r="K48" i="6"/>
  <c r="L46" i="6"/>
  <c r="O68" i="7"/>
  <c r="I75" i="7"/>
  <c r="I47" i="7"/>
  <c r="O65" i="7"/>
  <c r="E79" i="7"/>
  <c r="P84" i="35" s="1"/>
  <c r="F19" i="6"/>
  <c r="L68" i="6"/>
  <c r="L39" i="6"/>
  <c r="L29" i="6"/>
  <c r="J30" i="7" s="1"/>
  <c r="K77" i="6"/>
  <c r="K55" i="6"/>
  <c r="K81" i="6"/>
  <c r="K59" i="6"/>
  <c r="K74" i="6"/>
  <c r="L64" i="7"/>
  <c r="E71" i="7"/>
  <c r="P76" i="35" s="1"/>
  <c r="F86" i="6"/>
  <c r="G56" i="7"/>
  <c r="P61" i="34" s="1"/>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I46" i="7" s="1"/>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I33" i="7" s="1"/>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L89" i="7"/>
  <c r="L45" i="7"/>
  <c r="I83" i="7"/>
  <c r="H75" i="7"/>
  <c r="C47" i="7"/>
  <c r="P52" i="18" s="1"/>
  <c r="O43" i="7"/>
  <c r="P48" i="37" s="1"/>
  <c r="F29" i="7"/>
  <c r="P34" i="32" s="1"/>
  <c r="O48" i="7"/>
  <c r="C53" i="37" s="1"/>
  <c r="B19" i="32"/>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74" i="7"/>
  <c r="P79" i="35" s="1"/>
  <c r="E54" i="7"/>
  <c r="P59" i="35" s="1"/>
  <c r="E46" i="7"/>
  <c r="P51" i="35" s="1"/>
  <c r="E35" i="7"/>
  <c r="P40" i="35" s="1"/>
  <c r="E28" i="7"/>
  <c r="P33" i="35" s="1"/>
  <c r="O46" i="4"/>
  <c r="K7" i="34"/>
  <c r="W7" i="34"/>
  <c r="K13" i="34"/>
  <c r="W13" i="34"/>
  <c r="K7" i="35"/>
  <c r="K13" i="35"/>
  <c r="O73" i="7"/>
  <c r="P78" i="37" s="1"/>
  <c r="K47" i="7"/>
  <c r="L16" i="7"/>
  <c r="G48" i="7"/>
  <c r="P53" i="34" s="1"/>
  <c r="J48" i="7"/>
  <c r="D24" i="7"/>
  <c r="O52" i="7"/>
  <c r="C57" i="37" s="1"/>
  <c r="G22" i="7"/>
  <c r="P27" i="34" s="1"/>
  <c r="L26" i="7"/>
  <c r="I29" i="7"/>
  <c r="L93" i="7"/>
  <c r="L77" i="7"/>
  <c r="G43" i="7"/>
  <c r="P48" i="34" s="1"/>
  <c r="L30" i="7"/>
  <c r="K89" i="7"/>
  <c r="O89" i="7"/>
  <c r="P94" i="37" s="1"/>
  <c r="O19" i="33"/>
  <c r="B15" i="7"/>
  <c r="B20" i="33" s="1"/>
  <c r="O19" i="37"/>
  <c r="O79" i="7"/>
  <c r="C84" i="37" s="1"/>
  <c r="L37" i="7"/>
  <c r="G16" i="7"/>
  <c r="P21" i="34" s="1"/>
  <c r="J16" i="7"/>
  <c r="J17" i="7"/>
  <c r="H17" i="7"/>
  <c r="P22" i="33" s="1"/>
  <c r="O46" i="7"/>
  <c r="C51" i="37" s="1"/>
  <c r="G88" i="7"/>
  <c r="P93" i="34" s="1"/>
  <c r="O21" i="7"/>
  <c r="C26" i="37" s="1"/>
  <c r="L57" i="7"/>
  <c r="G30" i="7"/>
  <c r="P35" i="34" s="1"/>
  <c r="I30" i="7"/>
  <c r="H35" i="7"/>
  <c r="P40" i="33" s="1"/>
  <c r="I56" i="7"/>
  <c r="G28" i="7"/>
  <c r="P33" i="34" s="1"/>
  <c r="K28" i="7"/>
  <c r="O28" i="7"/>
  <c r="P33" i="37" s="1"/>
  <c r="F28" i="7"/>
  <c r="F65" i="7"/>
  <c r="P70" i="32" s="1"/>
  <c r="C75" i="7"/>
  <c r="C80" i="18" s="1"/>
  <c r="L74" i="7"/>
  <c r="O45" i="7"/>
  <c r="L72" i="7"/>
  <c r="I85" i="7"/>
  <c r="G92" i="7"/>
  <c r="P97" i="34" s="1"/>
  <c r="J92" i="7"/>
  <c r="D92" i="7"/>
  <c r="C97" i="35" s="1"/>
  <c r="K92" i="7"/>
  <c r="O92" i="7"/>
  <c r="P97" i="37" s="1"/>
  <c r="H76" i="7"/>
  <c r="P81" i="33" s="1"/>
  <c r="I49" i="7"/>
  <c r="L49" i="7"/>
  <c r="J81" i="7"/>
  <c r="F81" i="7"/>
  <c r="D81" i="7"/>
  <c r="C86" i="31" s="1"/>
  <c r="H81" i="7"/>
  <c r="L18" i="7"/>
  <c r="C83" i="7"/>
  <c r="G54" i="7"/>
  <c r="P59" i="34" s="1"/>
  <c r="C54" i="7"/>
  <c r="D78" i="7"/>
  <c r="C83" i="35" s="1"/>
  <c r="W13" i="35"/>
  <c r="W7" i="36"/>
  <c r="W13" i="36"/>
  <c r="W7" i="37"/>
  <c r="W13" i="37"/>
  <c r="K7" i="36"/>
  <c r="K13" i="36"/>
  <c r="C53" i="32"/>
  <c r="O19" i="35"/>
  <c r="O19" i="31"/>
  <c r="B19" i="37"/>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B16" i="7"/>
  <c r="B21" i="40" s="1"/>
  <c r="O19" i="32"/>
  <c r="B19" i="34"/>
  <c r="O19" i="36"/>
  <c r="B19" i="33"/>
  <c r="B19" i="31"/>
  <c r="B19" i="18"/>
  <c r="O19" i="34"/>
  <c r="B19" i="36"/>
  <c r="O19" i="40"/>
  <c r="B19" i="40"/>
  <c r="W6" i="36"/>
  <c r="W8" i="35"/>
  <c r="K8" i="33"/>
  <c r="K8" i="37"/>
  <c r="K12" i="37" s="1"/>
  <c r="W8" i="37"/>
  <c r="O20" i="33"/>
  <c r="O20" i="31"/>
  <c r="W10" i="35"/>
  <c r="O21" i="31"/>
  <c r="B17" i="7"/>
  <c r="B22" i="34" s="1"/>
  <c r="B21" i="34"/>
  <c r="K12" i="34"/>
  <c r="K9" i="34"/>
  <c r="K12" i="35"/>
  <c r="K9" i="37"/>
  <c r="W10" i="37"/>
  <c r="W12" i="37"/>
  <c r="W9" i="37"/>
  <c r="O22" i="18"/>
  <c r="B22" i="32"/>
  <c r="B22" i="33"/>
  <c r="O22" i="34"/>
  <c r="B22" i="40"/>
  <c r="P97" i="31" l="1"/>
  <c r="C94" i="37"/>
  <c r="C40" i="33"/>
  <c r="P42" i="32"/>
  <c r="C42" i="32"/>
  <c r="C35" i="32"/>
  <c r="C35" i="34"/>
  <c r="R26" i="4"/>
  <c r="R15" i="4"/>
  <c r="S67" i="8"/>
  <c r="C30" i="7"/>
  <c r="P35" i="18" s="1"/>
  <c r="L79" i="7"/>
  <c r="H50" i="7"/>
  <c r="O62" i="7"/>
  <c r="C67" i="37" s="1"/>
  <c r="G26" i="7"/>
  <c r="P31" i="34" s="1"/>
  <c r="O24" i="7"/>
  <c r="P29" i="37" s="1"/>
  <c r="E30" i="7"/>
  <c r="P35" i="35" s="1"/>
  <c r="E62" i="7"/>
  <c r="P67" i="35" s="1"/>
  <c r="F33" i="7"/>
  <c r="C38" i="34" s="1"/>
  <c r="AH16" i="5"/>
  <c r="H56" i="7"/>
  <c r="C74" i="7"/>
  <c r="P79" i="18" s="1"/>
  <c r="C62" i="7"/>
  <c r="P67" i="18" s="1"/>
  <c r="C43" i="7"/>
  <c r="C48" i="18" s="1"/>
  <c r="J65" i="7"/>
  <c r="G45" i="7"/>
  <c r="P50" i="34" s="1"/>
  <c r="G85" i="7"/>
  <c r="P90" i="34" s="1"/>
  <c r="F36" i="7"/>
  <c r="P41" i="32" s="1"/>
  <c r="H96" i="8"/>
  <c r="H20" i="8"/>
  <c r="L81" i="7"/>
  <c r="K10" i="37"/>
  <c r="C91" i="40"/>
  <c r="C83" i="40"/>
  <c r="C75" i="40"/>
  <c r="C51" i="40"/>
  <c r="C27" i="40"/>
  <c r="D26" i="7"/>
  <c r="C31" i="31" s="1"/>
  <c r="AH15" i="5"/>
  <c r="AH24" i="5"/>
  <c r="K73" i="7"/>
  <c r="K65" i="7"/>
  <c r="H74" i="7"/>
  <c r="P79" i="33" s="1"/>
  <c r="I57" i="7"/>
  <c r="H30" i="7"/>
  <c r="P35" i="33" s="1"/>
  <c r="H58" i="7"/>
  <c r="C63" i="33" s="1"/>
  <c r="W13" i="40"/>
  <c r="K13" i="40"/>
  <c r="C94" i="40"/>
  <c r="C67" i="40"/>
  <c r="C59" i="40"/>
  <c r="C43" i="40"/>
  <c r="C35" i="40"/>
  <c r="C22" i="40"/>
  <c r="C78" i="37"/>
  <c r="O74" i="7"/>
  <c r="K75" i="7"/>
  <c r="K56" i="7"/>
  <c r="F57" i="7"/>
  <c r="C62" i="32" s="1"/>
  <c r="D79" i="7"/>
  <c r="C84" i="31" s="1"/>
  <c r="P53" i="32"/>
  <c r="O26" i="7"/>
  <c r="C31" i="37" s="1"/>
  <c r="K48" i="7"/>
  <c r="H73" i="7"/>
  <c r="C78" i="33" s="1"/>
  <c r="O56" i="7"/>
  <c r="C33" i="7"/>
  <c r="P38" i="18" s="1"/>
  <c r="C57" i="7"/>
  <c r="C62" i="18" s="1"/>
  <c r="D48" i="7"/>
  <c r="C53" i="35" s="1"/>
  <c r="K63" i="7"/>
  <c r="H39" i="7"/>
  <c r="C44" i="33" s="1"/>
  <c r="J55" i="7"/>
  <c r="H21" i="7"/>
  <c r="C26" i="33" s="1"/>
  <c r="F83" i="7"/>
  <c r="C88" i="34" s="1"/>
  <c r="R81" i="8"/>
  <c r="E82" i="33" s="1"/>
  <c r="L65" i="7"/>
  <c r="L56" i="7"/>
  <c r="L54" i="7"/>
  <c r="L48" i="7"/>
  <c r="K33" i="7"/>
  <c r="K26" i="7"/>
  <c r="K24" i="7"/>
  <c r="E24" i="7"/>
  <c r="P29" i="35" s="1"/>
  <c r="E48" i="7"/>
  <c r="P53" i="35" s="1"/>
  <c r="E92" i="7"/>
  <c r="P97" i="35" s="1"/>
  <c r="G89" i="7"/>
  <c r="P94" i="34" s="1"/>
  <c r="P73" i="37"/>
  <c r="C73" i="37"/>
  <c r="C28" i="37"/>
  <c r="P28" i="37"/>
  <c r="L71" i="7"/>
  <c r="L63" i="7"/>
  <c r="E68" i="7"/>
  <c r="P73" i="35" s="1"/>
  <c r="E72" i="7"/>
  <c r="P77" i="35" s="1"/>
  <c r="G68" i="7"/>
  <c r="P73" i="34" s="1"/>
  <c r="P86" i="37"/>
  <c r="I78" i="7"/>
  <c r="D23" i="7"/>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P82" i="37" s="1"/>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C55" i="35" s="1"/>
  <c r="D30" i="7"/>
  <c r="P35" i="31" s="1"/>
  <c r="J40" i="7"/>
  <c r="E63" i="7"/>
  <c r="P68" i="35" s="1"/>
  <c r="O63" i="7"/>
  <c r="P68" i="37" s="1"/>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P50" i="33" s="1"/>
  <c r="C79" i="7"/>
  <c r="C84" i="18" s="1"/>
  <c r="J36" i="7"/>
  <c r="I21" i="7"/>
  <c r="I74" i="7"/>
  <c r="I68" i="7"/>
  <c r="D52" i="7"/>
  <c r="C57" i="31" s="1"/>
  <c r="D47" i="7"/>
  <c r="P52" i="31" s="1"/>
  <c r="D33" i="7"/>
  <c r="C38" i="35" s="1"/>
  <c r="D54" i="7"/>
  <c r="C59" i="31" s="1"/>
  <c r="J73" i="7"/>
  <c r="J56" i="7"/>
  <c r="H43" i="7"/>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R23" i="8"/>
  <c r="E24" i="18" s="1"/>
  <c r="Q82" i="18"/>
  <c r="Q52" i="33"/>
  <c r="R69" i="8"/>
  <c r="E70" i="33" s="1"/>
  <c r="Q96" i="32"/>
  <c r="Q96" i="31"/>
  <c r="R73" i="8"/>
  <c r="R55" i="8"/>
  <c r="H55" i="8"/>
  <c r="R59" i="8"/>
  <c r="Q60" i="40" s="1"/>
  <c r="H59" i="8"/>
  <c r="E82" i="36"/>
  <c r="J81" i="39" s="1"/>
  <c r="E82" i="18"/>
  <c r="Q82" i="37"/>
  <c r="Q82" i="32"/>
  <c r="Q20" i="40"/>
  <c r="E82" i="32"/>
  <c r="E52" i="33"/>
  <c r="H77" i="8"/>
  <c r="R77" i="8"/>
  <c r="R93" i="8"/>
  <c r="Q94" i="35" s="1"/>
  <c r="H93" i="8"/>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33"/>
  <c r="Q76" i="18"/>
  <c r="E58" i="31"/>
  <c r="E35" i="18"/>
  <c r="E35" i="34"/>
  <c r="E35" i="33"/>
  <c r="E35" i="32"/>
  <c r="R85" i="8"/>
  <c r="H85" i="8"/>
  <c r="E35" i="40"/>
  <c r="F35" i="40" s="1"/>
  <c r="Q96" i="40"/>
  <c r="Q96" i="34"/>
  <c r="E96" i="36"/>
  <c r="J95" i="39" s="1"/>
  <c r="R89" i="8"/>
  <c r="R27" i="8"/>
  <c r="R53" i="8"/>
  <c r="H53" i="8"/>
  <c r="E83" i="32"/>
  <c r="Q96" i="33"/>
  <c r="Q96" i="37"/>
  <c r="E96" i="34"/>
  <c r="E68" i="36"/>
  <c r="J67" i="39" s="1"/>
  <c r="E52" i="34"/>
  <c r="E82" i="35"/>
  <c r="E82" i="31"/>
  <c r="E34" i="40"/>
  <c r="F34" i="40" s="1"/>
  <c r="E83" i="31"/>
  <c r="H87" i="8"/>
  <c r="I88" i="7"/>
  <c r="P79" i="32"/>
  <c r="C83" i="34"/>
  <c r="P83" i="32"/>
  <c r="C67" i="32"/>
  <c r="P67" i="32"/>
  <c r="C67" i="34"/>
  <c r="C62" i="34"/>
  <c r="P52" i="32"/>
  <c r="C42" i="34"/>
  <c r="C34" i="32"/>
  <c r="F46" i="7"/>
  <c r="E16" i="7"/>
  <c r="P21" i="35" s="1"/>
  <c r="E56" i="7"/>
  <c r="P61" i="35" s="1"/>
  <c r="O62" i="6"/>
  <c r="M63" i="7" s="1"/>
  <c r="O74" i="6"/>
  <c r="M75" i="7" s="1"/>
  <c r="O23" i="6"/>
  <c r="M24" i="7" s="1"/>
  <c r="J26" i="7"/>
  <c r="C45" i="33"/>
  <c r="P61" i="33"/>
  <c r="C61" i="33"/>
  <c r="P82" i="33"/>
  <c r="C82" i="33"/>
  <c r="F82" i="33" s="1"/>
  <c r="P88" i="33"/>
  <c r="O89" i="6"/>
  <c r="M90" i="7" s="1"/>
  <c r="O76" i="6"/>
  <c r="M77" i="7" s="1"/>
  <c r="P78" i="33"/>
  <c r="O82" i="6"/>
  <c r="M83" i="7" s="1"/>
  <c r="O30" i="6"/>
  <c r="M31" i="7" s="1"/>
  <c r="O24" i="6"/>
  <c r="H15" i="7"/>
  <c r="C20" i="33" s="1"/>
  <c r="O83" i="6"/>
  <c r="P83" i="6" s="1"/>
  <c r="O42" i="6"/>
  <c r="M43" i="7" s="1"/>
  <c r="O72" i="6"/>
  <c r="M73" i="7" s="1"/>
  <c r="D49" i="7"/>
  <c r="P54" i="31" s="1"/>
  <c r="P21" i="6"/>
  <c r="C88" i="31"/>
  <c r="P88" i="31"/>
  <c r="C88" i="35"/>
  <c r="D65" i="7"/>
  <c r="C70" i="31" s="1"/>
  <c r="C42" i="31"/>
  <c r="P42" i="31"/>
  <c r="O88" i="6"/>
  <c r="M89" i="7" s="1"/>
  <c r="O50" i="6"/>
  <c r="P50" i="6" s="1"/>
  <c r="O20" i="6"/>
  <c r="M21" i="7" s="1"/>
  <c r="O14" i="6"/>
  <c r="M15" i="7" s="1"/>
  <c r="C97" i="31"/>
  <c r="O64" i="6"/>
  <c r="M65" i="7" s="1"/>
  <c r="O31" i="6"/>
  <c r="M32" i="7" s="1"/>
  <c r="O49" i="6"/>
  <c r="M50" i="7" s="1"/>
  <c r="P62" i="18"/>
  <c r="P78" i="18"/>
  <c r="C78"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P65" i="33"/>
  <c r="C65" i="33"/>
  <c r="C55" i="31"/>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P48" i="33"/>
  <c r="C48" i="33"/>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M25" i="7"/>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I66" i="7"/>
  <c r="J66" i="7"/>
  <c r="F66" i="7"/>
  <c r="K66" i="7"/>
  <c r="G66" i="7"/>
  <c r="P71" i="34" s="1"/>
  <c r="L66" i="7"/>
  <c r="H66" i="7"/>
  <c r="O66" i="7"/>
  <c r="E94" i="7"/>
  <c r="P99" i="35" s="1"/>
  <c r="I94" i="7"/>
  <c r="H94" i="7"/>
  <c r="M94" i="7"/>
  <c r="F94" i="7"/>
  <c r="K93" i="7"/>
  <c r="K67" i="7"/>
  <c r="K61" i="7"/>
  <c r="I32" i="7"/>
  <c r="H32" i="7"/>
  <c r="P37" i="33" s="1"/>
  <c r="C82" i="31"/>
  <c r="G94" i="7"/>
  <c r="P99" i="34" s="1"/>
  <c r="O90" i="7"/>
  <c r="P54" i="37"/>
  <c r="C31" i="7"/>
  <c r="G25" i="7"/>
  <c r="P30" i="34" s="1"/>
  <c r="C66" i="7"/>
  <c r="J61" i="7"/>
  <c r="O38" i="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C78" i="31"/>
  <c r="C86" i="34"/>
  <c r="P86" i="32"/>
  <c r="C86" i="32"/>
  <c r="C62" i="35"/>
  <c r="C62" i="31"/>
  <c r="P42" i="18"/>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1" i="34"/>
  <c r="P29" i="31"/>
  <c r="C34" i="34"/>
  <c r="C33" i="37"/>
  <c r="C33" i="32"/>
  <c r="C29" i="34"/>
  <c r="P34" i="18"/>
  <c r="P35" i="32"/>
  <c r="B20" i="32"/>
  <c r="O20" i="35"/>
  <c r="B20" i="40"/>
  <c r="O20" i="37"/>
  <c r="B20" i="36"/>
  <c r="O20" i="18"/>
  <c r="B20" i="37"/>
  <c r="O22" i="40"/>
  <c r="O22" i="33"/>
  <c r="O22" i="32"/>
  <c r="B22" i="31"/>
  <c r="B22" i="18"/>
  <c r="B21" i="35"/>
  <c r="O21" i="35"/>
  <c r="B20" i="34"/>
  <c r="B20" i="31"/>
  <c r="O20" i="40"/>
  <c r="O20" i="32"/>
  <c r="O20" i="36"/>
  <c r="O22" i="35"/>
  <c r="B22" i="37"/>
  <c r="O22" i="37"/>
  <c r="B22" i="36"/>
  <c r="O22" i="36"/>
  <c r="O22" i="31"/>
  <c r="B18" i="7"/>
  <c r="B23" i="35" s="1"/>
  <c r="B22" i="35"/>
  <c r="B21" i="31"/>
  <c r="B20" i="35"/>
  <c r="O20" i="34"/>
  <c r="B20" i="18"/>
  <c r="P88" i="32"/>
  <c r="P54" i="18"/>
  <c r="P80" i="18"/>
  <c r="P28" i="31"/>
  <c r="P84" i="31"/>
  <c r="C84" i="35"/>
  <c r="C21" i="31"/>
  <c r="P21" i="31"/>
  <c r="C55" i="33"/>
  <c r="P55" i="33"/>
  <c r="C80" i="33"/>
  <c r="P80" i="33"/>
  <c r="C41" i="34"/>
  <c r="C41" i="32"/>
  <c r="C95" i="32"/>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H60" i="8"/>
  <c r="H61" i="8"/>
  <c r="R80" i="8"/>
  <c r="H80" i="8"/>
  <c r="H81" i="8"/>
  <c r="E83" i="37"/>
  <c r="P53" i="31"/>
  <c r="C53" i="31"/>
  <c r="C89"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82" i="39" s="1"/>
  <c r="W8" i="36"/>
  <c r="K8" i="36"/>
  <c r="W6" i="35"/>
  <c r="H10" i="39"/>
  <c r="R17" i="4"/>
  <c r="W8" i="18"/>
  <c r="K8" i="18"/>
  <c r="O23" i="35"/>
  <c r="O23" i="31"/>
  <c r="B23" i="40"/>
  <c r="W9" i="34"/>
  <c r="W12" i="34"/>
  <c r="W10" i="34"/>
  <c r="H81" i="39"/>
  <c r="K10" i="31"/>
  <c r="K12" i="31"/>
  <c r="K9" i="31"/>
  <c r="O21" i="40"/>
  <c r="O21" i="34"/>
  <c r="O21" i="18"/>
  <c r="O21" i="36"/>
  <c r="B21" i="36"/>
  <c r="O21" i="33"/>
  <c r="O21" i="32"/>
  <c r="B21" i="18"/>
  <c r="B21" i="32"/>
  <c r="O21" i="37"/>
  <c r="B21" i="33"/>
  <c r="B21" i="37"/>
  <c r="W12" i="33"/>
  <c r="W10" i="33"/>
  <c r="D12" i="39"/>
  <c r="W6" i="34"/>
  <c r="K98" i="39"/>
  <c r="K90" i="39"/>
  <c r="K66" i="39"/>
  <c r="K58" i="39"/>
  <c r="K34" i="39"/>
  <c r="K26" i="39"/>
  <c r="K75" i="39"/>
  <c r="K67" i="39"/>
  <c r="K43" i="39"/>
  <c r="K35" i="39"/>
  <c r="K9" i="18"/>
  <c r="C29" i="32"/>
  <c r="P51" i="18"/>
  <c r="P93" i="32"/>
  <c r="P33" i="31"/>
  <c r="P86" i="31"/>
  <c r="C71" i="35"/>
  <c r="C88" i="32"/>
  <c r="C83" i="32"/>
  <c r="P88" i="18"/>
  <c r="C86" i="35"/>
  <c r="C97" i="18"/>
  <c r="C64" i="33"/>
  <c r="C33" i="31"/>
  <c r="C35" i="33"/>
  <c r="C93" i="34"/>
  <c r="C68" i="18"/>
  <c r="P82" i="18"/>
  <c r="P90" i="32"/>
  <c r="C58" i="33"/>
  <c r="C94" i="31"/>
  <c r="P85" i="32"/>
  <c r="C63" i="37"/>
  <c r="P78" i="31"/>
  <c r="P68" i="32"/>
  <c r="C82" i="35"/>
  <c r="P94" i="31"/>
  <c r="C90" i="34"/>
  <c r="P41" i="31"/>
  <c r="C41" i="35"/>
  <c r="P63" i="32"/>
  <c r="C63" i="32"/>
  <c r="C26" i="18" l="1"/>
  <c r="P26" i="33"/>
  <c r="C45" i="31"/>
  <c r="C50" i="32"/>
  <c r="P28" i="18"/>
  <c r="P45" i="31"/>
  <c r="P48" i="18"/>
  <c r="P47" i="33"/>
  <c r="C50" i="33"/>
  <c r="F50" i="33" s="1"/>
  <c r="G50" i="33" s="1"/>
  <c r="C44" i="18"/>
  <c r="C39" i="32"/>
  <c r="P63" i="33"/>
  <c r="C59" i="33"/>
  <c r="C73" i="18"/>
  <c r="P51" i="33"/>
  <c r="C50" i="34"/>
  <c r="P41" i="33"/>
  <c r="P77" i="18"/>
  <c r="C48" i="35"/>
  <c r="H69" i="39"/>
  <c r="P22" i="37"/>
  <c r="P67" i="37"/>
  <c r="P44" i="33"/>
  <c r="F35" i="32"/>
  <c r="C38" i="18"/>
  <c r="C31" i="18"/>
  <c r="P32" i="37"/>
  <c r="P31" i="31"/>
  <c r="C31" i="35"/>
  <c r="C38" i="31"/>
  <c r="P34" i="33"/>
  <c r="C30" i="32"/>
  <c r="C28" i="32"/>
  <c r="C29" i="37"/>
  <c r="C39" i="35"/>
  <c r="P38" i="31"/>
  <c r="P22" i="31"/>
  <c r="P28" i="32"/>
  <c r="P31" i="32"/>
  <c r="H25" i="39"/>
  <c r="C35" i="35"/>
  <c r="F35" i="35" s="1"/>
  <c r="C31" i="33"/>
  <c r="H34" i="39"/>
  <c r="C35" i="31"/>
  <c r="P21" i="37"/>
  <c r="P80" i="32"/>
  <c r="P38" i="32"/>
  <c r="C68" i="37"/>
  <c r="C52" i="31"/>
  <c r="C35" i="18"/>
  <c r="F35" i="18" s="1"/>
  <c r="P76" i="33"/>
  <c r="R76" i="33" s="1"/>
  <c r="T76" i="33" s="1"/>
  <c r="C32" i="35"/>
  <c r="C82" i="37"/>
  <c r="P21" i="18"/>
  <c r="F88" i="31"/>
  <c r="H88" i="31" s="1"/>
  <c r="K19" i="39"/>
  <c r="K51" i="39"/>
  <c r="K83" i="39"/>
  <c r="K42" i="39"/>
  <c r="K74" i="39"/>
  <c r="E99" i="36"/>
  <c r="J98" i="39" s="1"/>
  <c r="Q61" i="35"/>
  <c r="C19" i="32"/>
  <c r="C34" i="31"/>
  <c r="C32" i="31"/>
  <c r="C80" i="34"/>
  <c r="M76" i="7"/>
  <c r="P55" i="31"/>
  <c r="P82" i="6"/>
  <c r="C79" i="18"/>
  <c r="C52" i="35"/>
  <c r="C38" i="32"/>
  <c r="P62" i="32"/>
  <c r="C79" i="32"/>
  <c r="Q82" i="31"/>
  <c r="R82" i="31" s="1"/>
  <c r="Q82" i="40"/>
  <c r="Q58" i="35"/>
  <c r="E76" i="31"/>
  <c r="E82" i="37"/>
  <c r="Q20" i="31"/>
  <c r="E82" i="34"/>
  <c r="E83" i="40"/>
  <c r="F83" i="40" s="1"/>
  <c r="E82" i="40"/>
  <c r="F82" i="40" s="1"/>
  <c r="Q34" i="40"/>
  <c r="C77" i="35"/>
  <c r="C61" i="37"/>
  <c r="P61" i="37"/>
  <c r="F10" i="39"/>
  <c r="D81" i="39" s="1"/>
  <c r="W6" i="18"/>
  <c r="K27" i="39"/>
  <c r="K59" i="39"/>
  <c r="K91" i="39"/>
  <c r="K50" i="39"/>
  <c r="Q83" i="33"/>
  <c r="P55" i="18"/>
  <c r="P31" i="37"/>
  <c r="C28" i="33"/>
  <c r="P76" i="6"/>
  <c r="C79" i="33"/>
  <c r="Q92" i="34"/>
  <c r="Q82" i="35"/>
  <c r="Q58" i="37"/>
  <c r="F35" i="34"/>
  <c r="H35" i="34" s="1"/>
  <c r="R76" i="18"/>
  <c r="Q82" i="34"/>
  <c r="Q82" i="33"/>
  <c r="D75" i="39"/>
  <c r="E32" i="36"/>
  <c r="J31" i="39" s="1"/>
  <c r="P79" i="37"/>
  <c r="C79" i="37"/>
  <c r="D10" i="39"/>
  <c r="C33" i="39" s="1"/>
  <c r="W6" i="37"/>
  <c r="P73" i="33"/>
  <c r="C73" i="33"/>
  <c r="P68" i="31"/>
  <c r="F82" i="34"/>
  <c r="H82" i="34" s="1"/>
  <c r="C52" i="34"/>
  <c r="F52" i="34" s="1"/>
  <c r="C52" i="37"/>
  <c r="P52" i="37"/>
  <c r="R52" i="37" s="1"/>
  <c r="C69" i="18"/>
  <c r="C68" i="31"/>
  <c r="F68" i="31" s="1"/>
  <c r="G68" i="31" s="1"/>
  <c r="P44" i="31"/>
  <c r="P96" i="32"/>
  <c r="P34" i="31"/>
  <c r="C61" i="34"/>
  <c r="C43" i="32"/>
  <c r="C61" i="31"/>
  <c r="C92" i="33"/>
  <c r="C56" i="34"/>
  <c r="C90" i="37"/>
  <c r="C56" i="32"/>
  <c r="P52" i="33"/>
  <c r="P42" i="33"/>
  <c r="C68" i="34"/>
  <c r="F68" i="34" s="1"/>
  <c r="D35" i="39"/>
  <c r="P57" i="31"/>
  <c r="P44" i="37"/>
  <c r="P20" i="33"/>
  <c r="R20" i="33" s="1"/>
  <c r="S20" i="33" s="1"/>
  <c r="P59" i="31"/>
  <c r="C44" i="35"/>
  <c r="C92" i="34"/>
  <c r="C82" i="32"/>
  <c r="F82" i="32" s="1"/>
  <c r="C39" i="31"/>
  <c r="C29" i="18"/>
  <c r="C37" i="33"/>
  <c r="C77" i="31"/>
  <c r="C55" i="32"/>
  <c r="H51" i="39"/>
  <c r="C83" i="37"/>
  <c r="P83" i="37"/>
  <c r="C28" i="31"/>
  <c r="C28" i="35"/>
  <c r="R82" i="37"/>
  <c r="P98" i="32"/>
  <c r="P49" i="33"/>
  <c r="C45" i="37"/>
  <c r="C76" i="37"/>
  <c r="Q35" i="33"/>
  <c r="R35" i="33" s="1"/>
  <c r="S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Q35" i="18"/>
  <c r="R35" i="18" s="1"/>
  <c r="Q35" i="35"/>
  <c r="R35" i="35" s="1"/>
  <c r="E68" i="31"/>
  <c r="E35" i="35"/>
  <c r="Q96" i="36"/>
  <c r="R96" i="36" s="1"/>
  <c r="Q35" i="31"/>
  <c r="R35" i="31" s="1"/>
  <c r="Q96" i="18"/>
  <c r="R96" i="18" s="1"/>
  <c r="S96" i="18" s="1"/>
  <c r="E96" i="40"/>
  <c r="F96" i="40" s="1"/>
  <c r="E35" i="36"/>
  <c r="J34" i="39" s="1"/>
  <c r="Q76" i="36"/>
  <c r="R76" i="36" s="1"/>
  <c r="E96" i="35"/>
  <c r="Q20" i="33"/>
  <c r="E96" i="37"/>
  <c r="E61" i="18"/>
  <c r="D60" i="39" s="1"/>
  <c r="Q70" i="36"/>
  <c r="R70" i="36" s="1"/>
  <c r="Q92" i="32"/>
  <c r="Q32" i="33"/>
  <c r="Q32" i="37"/>
  <c r="R32" i="37" s="1"/>
  <c r="T32" i="37" s="1"/>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F32" i="35" s="1"/>
  <c r="E61" i="31"/>
  <c r="F60" i="39" s="1"/>
  <c r="Q61" i="18"/>
  <c r="Q61" i="34"/>
  <c r="Q61" i="37"/>
  <c r="E52" i="40"/>
  <c r="F52" i="40" s="1"/>
  <c r="Q32" i="32"/>
  <c r="E61" i="35"/>
  <c r="E32" i="18"/>
  <c r="D31" i="39" s="1"/>
  <c r="E61" i="34"/>
  <c r="Q32" i="18"/>
  <c r="E68" i="40"/>
  <c r="E32" i="37"/>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R52" i="33"/>
  <c r="T52" i="33" s="1"/>
  <c r="Q94" i="31"/>
  <c r="R94" i="31" s="1"/>
  <c r="T94" i="31" s="1"/>
  <c r="Q52" i="34"/>
  <c r="Q68" i="32"/>
  <c r="Q68" i="31"/>
  <c r="Q68" i="34"/>
  <c r="R68" i="34" s="1"/>
  <c r="E76" i="37"/>
  <c r="Q76" i="31"/>
  <c r="R76" i="31" s="1"/>
  <c r="E76" i="34"/>
  <c r="G75" i="39" s="1"/>
  <c r="Q22" i="35"/>
  <c r="R22" i="35" s="1"/>
  <c r="E20" i="36"/>
  <c r="J19" i="39" s="1"/>
  <c r="E52" i="36"/>
  <c r="Q20" i="34"/>
  <c r="R20" i="34" s="1"/>
  <c r="E20" i="35"/>
  <c r="I19" i="39" s="1"/>
  <c r="Q76" i="34"/>
  <c r="E76" i="33"/>
  <c r="Q76" i="37"/>
  <c r="R76" i="37" s="1"/>
  <c r="S76" i="37" s="1"/>
  <c r="E22" i="31"/>
  <c r="F21" i="39" s="1"/>
  <c r="Q52" i="31"/>
  <c r="R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Q20" i="36"/>
  <c r="R20" i="36" s="1"/>
  <c r="E20" i="32"/>
  <c r="E20" i="18"/>
  <c r="D19" i="39" s="1"/>
  <c r="E40" i="33"/>
  <c r="H39" i="39" s="1"/>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E64" i="35"/>
  <c r="I63" i="39" s="1"/>
  <c r="Q64" i="18"/>
  <c r="E64" i="32"/>
  <c r="E69" i="31"/>
  <c r="F68" i="39" s="1"/>
  <c r="E69" i="18"/>
  <c r="D68" i="39" s="1"/>
  <c r="E69" i="40"/>
  <c r="F69" i="40" s="1"/>
  <c r="E69" i="37"/>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Q58" i="18"/>
  <c r="E34" i="32"/>
  <c r="F34" i="32" s="1"/>
  <c r="Q34" i="31"/>
  <c r="R34" i="31" s="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F34" i="37" s="1"/>
  <c r="P34" i="37"/>
  <c r="C93" i="37"/>
  <c r="P93" i="37"/>
  <c r="C87" i="34"/>
  <c r="C87" i="32"/>
  <c r="C22" i="34"/>
  <c r="P22" i="32"/>
  <c r="C22" i="32"/>
  <c r="F22" i="32" s="1"/>
  <c r="P81" i="32"/>
  <c r="P61" i="32"/>
  <c r="P91" i="32"/>
  <c r="C21" i="34"/>
  <c r="R82" i="33"/>
  <c r="T82" i="33" s="1"/>
  <c r="P48" i="32"/>
  <c r="C48" i="34"/>
  <c r="C48" i="32"/>
  <c r="C58" i="35"/>
  <c r="C43" i="34"/>
  <c r="C98" i="34"/>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T53" i="18" s="1"/>
  <c r="C54" i="31"/>
  <c r="C95" i="34"/>
  <c r="C61" i="35"/>
  <c r="P82" i="32"/>
  <c r="C96" i="34"/>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R26" i="34" s="1"/>
  <c r="Q26" i="40"/>
  <c r="R26" i="40" s="1"/>
  <c r="E26" i="31"/>
  <c r="F25" i="39" s="1"/>
  <c r="Q26" i="18"/>
  <c r="R26" i="18" s="1"/>
  <c r="Q26" i="32"/>
  <c r="Q26" i="31"/>
  <c r="E26" i="18"/>
  <c r="D25" i="39" s="1"/>
  <c r="Q80" i="35"/>
  <c r="Q80" i="18"/>
  <c r="R80" i="18" s="1"/>
  <c r="T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S99" i="35" s="1"/>
  <c r="R36" i="35"/>
  <c r="T36" i="35" s="1"/>
  <c r="E99" i="35"/>
  <c r="I98" i="39" s="1"/>
  <c r="E69" i="35"/>
  <c r="I68" i="39" s="1"/>
  <c r="Q72" i="35"/>
  <c r="R72" i="35" s="1"/>
  <c r="Q72" i="36"/>
  <c r="R72" i="36" s="1"/>
  <c r="Q72" i="37"/>
  <c r="E72" i="37"/>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R40" i="37" s="1"/>
  <c r="T40" i="37" s="1"/>
  <c r="E66" i="34"/>
  <c r="G65" i="39" s="1"/>
  <c r="E66" i="36"/>
  <c r="E98" i="18"/>
  <c r="D97" i="39" s="1"/>
  <c r="Q84" i="32"/>
  <c r="E84" i="36"/>
  <c r="J83" i="39" s="1"/>
  <c r="E84" i="35"/>
  <c r="Q68" i="35"/>
  <c r="R68" i="35" s="1"/>
  <c r="E68" i="37"/>
  <c r="Q52" i="36"/>
  <c r="R52" i="36" s="1"/>
  <c r="E52" i="31"/>
  <c r="Q52" i="32"/>
  <c r="E52" i="35"/>
  <c r="E20" i="33"/>
  <c r="E20" i="37"/>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E38" i="37"/>
  <c r="E38" i="33"/>
  <c r="E38" i="36"/>
  <c r="J37" i="39" s="1"/>
  <c r="Q38" i="32"/>
  <c r="E38" i="32"/>
  <c r="Q38" i="35"/>
  <c r="R38" i="35" s="1"/>
  <c r="Q38" i="18"/>
  <c r="R38" i="18" s="1"/>
  <c r="S38" i="18" s="1"/>
  <c r="Q38" i="36"/>
  <c r="R38" i="36" s="1"/>
  <c r="R19" i="35"/>
  <c r="S19" i="35" s="1"/>
  <c r="U19" i="35" s="1"/>
  <c r="Q19" i="36"/>
  <c r="R19" i="36" s="1"/>
  <c r="Q66" i="35"/>
  <c r="R66" i="35" s="1"/>
  <c r="E66" i="37"/>
  <c r="E98" i="34"/>
  <c r="Q98" i="18"/>
  <c r="E27" i="33"/>
  <c r="H26" i="39" s="1"/>
  <c r="Q27" i="40"/>
  <c r="R27" i="40" s="1"/>
  <c r="E27" i="32"/>
  <c r="E27" i="40"/>
  <c r="F27" i="40" s="1"/>
  <c r="Q27" i="31"/>
  <c r="Q27" i="35"/>
  <c r="R27" i="35" s="1"/>
  <c r="R80" i="31"/>
  <c r="F96" i="34"/>
  <c r="F26" i="33"/>
  <c r="G26" i="33" s="1"/>
  <c r="Q98" i="36"/>
  <c r="R98" i="36" s="1"/>
  <c r="Q70" i="32"/>
  <c r="E19" i="37"/>
  <c r="E92" i="37"/>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Q30" i="32"/>
  <c r="E62" i="32"/>
  <c r="F62" i="32" s="1"/>
  <c r="E88" i="37"/>
  <c r="Q30" i="36"/>
  <c r="R30" i="36" s="1"/>
  <c r="F52" i="33"/>
  <c r="Q62" i="34"/>
  <c r="R62" i="34" s="1"/>
  <c r="Q62" i="32"/>
  <c r="E88" i="18"/>
  <c r="D87" i="39" s="1"/>
  <c r="Q30" i="18"/>
  <c r="Q88" i="32"/>
  <c r="Q30" i="33"/>
  <c r="R30" i="33" s="1"/>
  <c r="S30" i="33" s="1"/>
  <c r="E94" i="37"/>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34" i="34"/>
  <c r="H34" i="34" s="1"/>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S78" i="18" s="1"/>
  <c r="E60" i="40"/>
  <c r="F60" i="40" s="1"/>
  <c r="E60" i="34"/>
  <c r="G59" i="39" s="1"/>
  <c r="E60" i="18"/>
  <c r="D59" i="39" s="1"/>
  <c r="Q60" i="34"/>
  <c r="R60" i="34" s="1"/>
  <c r="Q60" i="18"/>
  <c r="E60" i="37"/>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Q24" i="37"/>
  <c r="Q24" i="31"/>
  <c r="E24" i="33"/>
  <c r="H23" i="39" s="1"/>
  <c r="Q24" i="34"/>
  <c r="R24" i="34" s="1"/>
  <c r="Q24" i="33"/>
  <c r="Q24" i="36"/>
  <c r="R24" i="36" s="1"/>
  <c r="F72" i="34"/>
  <c r="G72" i="34" s="1"/>
  <c r="D23" i="39"/>
  <c r="E90" i="36"/>
  <c r="J89" i="39" s="1"/>
  <c r="E90" i="32"/>
  <c r="F90" i="32" s="1"/>
  <c r="Q90" i="35"/>
  <c r="R90" i="35" s="1"/>
  <c r="Q90" i="31"/>
  <c r="E90" i="18"/>
  <c r="D89" i="39" s="1"/>
  <c r="E90" i="33"/>
  <c r="H89" i="39" s="1"/>
  <c r="Q90" i="34"/>
  <c r="R90" i="34" s="1"/>
  <c r="E90" i="37"/>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M27" i="39" s="1"/>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F35" i="31"/>
  <c r="G35" i="31" s="1"/>
  <c r="F76" i="36"/>
  <c r="F76" i="18"/>
  <c r="F68" i="18"/>
  <c r="H68" i="18" s="1"/>
  <c r="F52" i="37"/>
  <c r="H52" i="37" s="1"/>
  <c r="B23" i="33"/>
  <c r="B23" i="37"/>
  <c r="B19" i="7"/>
  <c r="B23" i="18"/>
  <c r="O23" i="36"/>
  <c r="O23" i="34"/>
  <c r="B23" i="32"/>
  <c r="B23" i="34"/>
  <c r="O23" i="37"/>
  <c r="O23" i="40"/>
  <c r="O23" i="18"/>
  <c r="O23" i="32"/>
  <c r="B23" i="36"/>
  <c r="B23" i="31"/>
  <c r="O23" i="33"/>
  <c r="E93" i="18"/>
  <c r="Q93" i="37"/>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I36" i="39" s="1"/>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R31" i="35" s="1"/>
  <c r="Q31" i="34"/>
  <c r="R31" i="34" s="1"/>
  <c r="Q31" i="33"/>
  <c r="R31" i="33" s="1"/>
  <c r="T31" i="33" s="1"/>
  <c r="Q31" i="32"/>
  <c r="Q31" i="31"/>
  <c r="R31" i="31" s="1"/>
  <c r="Q31" i="18"/>
  <c r="R31" i="18" s="1"/>
  <c r="E31" i="37"/>
  <c r="E31" i="36"/>
  <c r="J30" i="39" s="1"/>
  <c r="E31" i="34"/>
  <c r="F31" i="34" s="1"/>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R21" i="18" s="1"/>
  <c r="E21" i="37"/>
  <c r="E21" i="36"/>
  <c r="J20" i="39" s="1"/>
  <c r="E21" i="34"/>
  <c r="E21" i="32"/>
  <c r="F21" i="32" s="1"/>
  <c r="E21" i="18"/>
  <c r="Q21" i="37"/>
  <c r="E21" i="35"/>
  <c r="F21" i="35" s="1"/>
  <c r="G21" i="35" s="1"/>
  <c r="E21" i="33"/>
  <c r="E21" i="31"/>
  <c r="F20" i="39" s="1"/>
  <c r="Q21" i="36"/>
  <c r="R21" i="36" s="1"/>
  <c r="E21" i="40"/>
  <c r="M20" i="39" s="1"/>
  <c r="Q21" i="40"/>
  <c r="R21" i="40" s="1"/>
  <c r="E97" i="37"/>
  <c r="E97" i="36"/>
  <c r="Q97" i="35"/>
  <c r="R97" i="35" s="1"/>
  <c r="Q97" i="34"/>
  <c r="R97" i="34" s="1"/>
  <c r="Q97" i="33"/>
  <c r="Q97" i="32"/>
  <c r="Q97" i="31"/>
  <c r="R97" i="31" s="1"/>
  <c r="S97" i="31" s="1"/>
  <c r="Q97" i="18"/>
  <c r="R97" i="18" s="1"/>
  <c r="Q97" i="37"/>
  <c r="R97" i="37" s="1"/>
  <c r="S97" i="37" s="1"/>
  <c r="E97" i="34"/>
  <c r="G96" i="39" s="1"/>
  <c r="E97" i="32"/>
  <c r="F97" i="32" s="1"/>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E44" i="18"/>
  <c r="E44" i="37"/>
  <c r="Q44" i="36"/>
  <c r="R44" i="36" s="1"/>
  <c r="Q44" i="35"/>
  <c r="R44" i="35" s="1"/>
  <c r="T44" i="35" s="1"/>
  <c r="Q44" i="34"/>
  <c r="R44" i="34" s="1"/>
  <c r="Q44" i="33"/>
  <c r="Q44" i="32"/>
  <c r="Q44" i="31"/>
  <c r="E44" i="36"/>
  <c r="E44" i="34"/>
  <c r="E44" i="32"/>
  <c r="E44" i="35"/>
  <c r="F44" i="35" s="1"/>
  <c r="E44" i="33"/>
  <c r="E44" i="31"/>
  <c r="F44" i="31" s="1"/>
  <c r="H44" i="31" s="1"/>
  <c r="Q44" i="18"/>
  <c r="R44" i="18" s="1"/>
  <c r="Q44" i="40"/>
  <c r="R44" i="40" s="1"/>
  <c r="E44" i="40"/>
  <c r="E46" i="37"/>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F48" i="32" s="1"/>
  <c r="E48" i="18"/>
  <c r="E48" i="36"/>
  <c r="J47" i="39" s="1"/>
  <c r="E48" i="35"/>
  <c r="F48" i="35" s="1"/>
  <c r="E48" i="33"/>
  <c r="E48" i="31"/>
  <c r="E48" i="37"/>
  <c r="Q48" i="40"/>
  <c r="R48" i="40" s="1"/>
  <c r="E48" i="40"/>
  <c r="L47" i="39" s="1"/>
  <c r="Q57" i="37"/>
  <c r="R57" i="37" s="1"/>
  <c r="E57" i="37"/>
  <c r="E57" i="36"/>
  <c r="Q57" i="35"/>
  <c r="R57" i="35" s="1"/>
  <c r="Q57" i="34"/>
  <c r="R57" i="34" s="1"/>
  <c r="Q57" i="33"/>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S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C68" i="33"/>
  <c r="P68" i="33"/>
  <c r="K9" i="36"/>
  <c r="K12" i="36"/>
  <c r="K10" i="36"/>
  <c r="K8" i="40"/>
  <c r="W8" i="40"/>
  <c r="I34" i="39"/>
  <c r="I60" i="39"/>
  <c r="I95" i="39"/>
  <c r="I31" i="39"/>
  <c r="I81" i="39"/>
  <c r="I21" i="39"/>
  <c r="I18" i="39"/>
  <c r="I55" i="39"/>
  <c r="F24" i="18"/>
  <c r="F82" i="18"/>
  <c r="W8" i="32"/>
  <c r="K8" i="32"/>
  <c r="K10" i="18"/>
  <c r="K12" i="18"/>
  <c r="R47" i="40"/>
  <c r="R40" i="40"/>
  <c r="R60" i="40"/>
  <c r="R84" i="40"/>
  <c r="R34" i="40"/>
  <c r="R38" i="40"/>
  <c r="R92" i="40"/>
  <c r="R61" i="40"/>
  <c r="R76" i="40"/>
  <c r="R96" i="40"/>
  <c r="R82" i="40"/>
  <c r="R20" i="40"/>
  <c r="R56" i="40"/>
  <c r="L60" i="39"/>
  <c r="L35" i="39"/>
  <c r="L31" i="39"/>
  <c r="L95" i="39"/>
  <c r="L19" i="39"/>
  <c r="F93" i="39"/>
  <c r="F83" i="39"/>
  <c r="F75" i="39"/>
  <c r="F61" i="39"/>
  <c r="F19" i="39"/>
  <c r="L82" i="39"/>
  <c r="L33" i="39"/>
  <c r="F67" i="39"/>
  <c r="L34" i="39"/>
  <c r="L26" i="39"/>
  <c r="F82" i="39"/>
  <c r="F34" i="39"/>
  <c r="F87" i="39"/>
  <c r="F43" i="39"/>
  <c r="F71" i="39"/>
  <c r="F81" i="39"/>
  <c r="F41" i="39"/>
  <c r="F95" i="39"/>
  <c r="F76" i="37"/>
  <c r="H76" i="37" s="1"/>
  <c r="R61" i="35"/>
  <c r="T61" i="35" s="1"/>
  <c r="F36" i="36"/>
  <c r="S68" i="37"/>
  <c r="F52" i="18"/>
  <c r="R96" i="35"/>
  <c r="R94" i="35"/>
  <c r="R82" i="35"/>
  <c r="F61" i="36"/>
  <c r="F58" i="36"/>
  <c r="F69" i="36"/>
  <c r="F35" i="36"/>
  <c r="F99" i="36"/>
  <c r="F64" i="36"/>
  <c r="F96" i="36"/>
  <c r="F30" i="36"/>
  <c r="F32" i="36"/>
  <c r="F87" i="36"/>
  <c r="F82" i="36"/>
  <c r="W10" i="18"/>
  <c r="W9" i="18"/>
  <c r="W12" i="18"/>
  <c r="T62" i="18" s="1"/>
  <c r="T82" i="37"/>
  <c r="S82" i="37"/>
  <c r="F83" i="31"/>
  <c r="G8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32" i="31"/>
  <c r="R70" i="31"/>
  <c r="F82" i="31"/>
  <c r="G82" i="31" s="1"/>
  <c r="R78" i="35"/>
  <c r="S78" i="35" s="1"/>
  <c r="R45" i="35"/>
  <c r="S45" i="35" s="1"/>
  <c r="R80" i="35"/>
  <c r="S80" i="35" s="1"/>
  <c r="R58" i="35"/>
  <c r="S58" i="35" s="1"/>
  <c r="F99" i="37"/>
  <c r="H99" i="37" s="1"/>
  <c r="F19" i="37"/>
  <c r="H19" i="37" s="1"/>
  <c r="J19" i="37" s="1"/>
  <c r="K19" i="37" s="1"/>
  <c r="J17" i="17" s="1"/>
  <c r="F84" i="31"/>
  <c r="G84" i="31" s="1"/>
  <c r="T69" i="36"/>
  <c r="H82" i="33"/>
  <c r="G82" i="33"/>
  <c r="M53" i="39"/>
  <c r="M37" i="39"/>
  <c r="M33" i="39"/>
  <c r="G98" i="39"/>
  <c r="G84" i="39"/>
  <c r="G51" i="39"/>
  <c r="G30" i="39"/>
  <c r="G89" i="39"/>
  <c r="M75" i="39"/>
  <c r="M59" i="39"/>
  <c r="G63" i="39"/>
  <c r="G57" i="39"/>
  <c r="G49" i="39"/>
  <c r="M34" i="39"/>
  <c r="M19" i="39"/>
  <c r="G67" i="39"/>
  <c r="M71" i="39"/>
  <c r="M35" i="39"/>
  <c r="G33" i="39"/>
  <c r="G26" i="39"/>
  <c r="G35" i="39"/>
  <c r="G44" i="39"/>
  <c r="G95" i="39"/>
  <c r="M82" i="39"/>
  <c r="G34" i="39"/>
  <c r="M60" i="39"/>
  <c r="M31" i="39"/>
  <c r="M95" i="39"/>
  <c r="M67" i="39"/>
  <c r="M39" i="39"/>
  <c r="G81" i="39"/>
  <c r="R76" i="34"/>
  <c r="R58" i="34"/>
  <c r="R98" i="34"/>
  <c r="R32" i="34"/>
  <c r="R52" i="34"/>
  <c r="R38" i="34"/>
  <c r="R36" i="34"/>
  <c r="R96" i="34"/>
  <c r="R82" i="34"/>
  <c r="R35" i="34"/>
  <c r="R34" i="34"/>
  <c r="R61" i="34"/>
  <c r="R83" i="34"/>
  <c r="R92" i="34"/>
  <c r="T52" i="31"/>
  <c r="R26" i="33" l="1"/>
  <c r="T26" i="33" s="1"/>
  <c r="R22" i="31"/>
  <c r="F50" i="34"/>
  <c r="H50" i="34" s="1"/>
  <c r="R44" i="33"/>
  <c r="S36" i="35"/>
  <c r="R28" i="18"/>
  <c r="T28" i="18" s="1"/>
  <c r="R34" i="33"/>
  <c r="S34" i="33" s="1"/>
  <c r="T35" i="33"/>
  <c r="R45" i="31"/>
  <c r="T45" i="31" s="1"/>
  <c r="F30" i="32"/>
  <c r="H52" i="34"/>
  <c r="G52" i="34"/>
  <c r="S64" i="33"/>
  <c r="R91" i="18"/>
  <c r="T91" i="18" s="1"/>
  <c r="R41" i="33"/>
  <c r="F89" i="32"/>
  <c r="F82" i="37"/>
  <c r="G82" i="37" s="1"/>
  <c r="F73" i="34"/>
  <c r="H73" i="34" s="1"/>
  <c r="R85" i="37"/>
  <c r="S85" i="37" s="1"/>
  <c r="R45" i="18"/>
  <c r="F89" i="34"/>
  <c r="G89" i="34" s="1"/>
  <c r="R84" i="18"/>
  <c r="T84" i="18" s="1"/>
  <c r="F61" i="34"/>
  <c r="G61" i="34" s="1"/>
  <c r="F44" i="32"/>
  <c r="R42" i="33"/>
  <c r="T42" i="33" s="1"/>
  <c r="R22" i="37"/>
  <c r="S22" i="37" s="1"/>
  <c r="R44" i="31"/>
  <c r="R44" i="37"/>
  <c r="F43" i="32"/>
  <c r="F25" i="34"/>
  <c r="H25" i="34" s="1"/>
  <c r="F21" i="34"/>
  <c r="G21" i="34" s="1"/>
  <c r="F38" i="32"/>
  <c r="F28" i="32"/>
  <c r="R21" i="37"/>
  <c r="S21" i="37" s="1"/>
  <c r="R38" i="31"/>
  <c r="F68" i="37"/>
  <c r="H68" i="37" s="1"/>
  <c r="G68" i="34"/>
  <c r="H68" i="34"/>
  <c r="M81" i="39"/>
  <c r="E75" i="38" s="1"/>
  <c r="F53" i="31"/>
  <c r="H53" i="31" s="1"/>
  <c r="F86" i="36"/>
  <c r="F90" i="36"/>
  <c r="H90" i="36" s="1"/>
  <c r="C24" i="39"/>
  <c r="F48" i="34"/>
  <c r="G48" i="34" s="1"/>
  <c r="F80" i="31"/>
  <c r="H80" i="31" s="1"/>
  <c r="R33" i="33"/>
  <c r="T33" i="33" s="1"/>
  <c r="C50" i="39"/>
  <c r="R47" i="37"/>
  <c r="S47" i="37" s="1"/>
  <c r="T45" i="18"/>
  <c r="R71" i="37"/>
  <c r="T71" i="37" s="1"/>
  <c r="T77" i="18"/>
  <c r="H76" i="18"/>
  <c r="C95" i="39"/>
  <c r="C35" i="39"/>
  <c r="T86" i="31"/>
  <c r="C89" i="39"/>
  <c r="R90" i="31"/>
  <c r="T90" i="31" s="1"/>
  <c r="G35" i="34"/>
  <c r="C23" i="39"/>
  <c r="C73" i="39"/>
  <c r="T94" i="36"/>
  <c r="S88" i="18"/>
  <c r="C91" i="39"/>
  <c r="T38" i="18"/>
  <c r="F19" i="32"/>
  <c r="C67" i="39"/>
  <c r="S69" i="18"/>
  <c r="C71" i="39"/>
  <c r="T26" i="18"/>
  <c r="T40" i="18"/>
  <c r="S83" i="18"/>
  <c r="C57" i="39"/>
  <c r="C51" i="39"/>
  <c r="C82" i="39"/>
  <c r="S46" i="36"/>
  <c r="S87" i="36"/>
  <c r="S54" i="36"/>
  <c r="S84" i="36"/>
  <c r="C81" i="39"/>
  <c r="T99" i="35"/>
  <c r="G88" i="31"/>
  <c r="T64" i="35"/>
  <c r="F84" i="34"/>
  <c r="C74" i="39"/>
  <c r="R57" i="33"/>
  <c r="T57" i="33" s="1"/>
  <c r="S44" i="18"/>
  <c r="T97" i="36"/>
  <c r="C96" i="39"/>
  <c r="T29" i="18"/>
  <c r="C62" i="39"/>
  <c r="C79" i="39"/>
  <c r="S31" i="18"/>
  <c r="R93" i="37"/>
  <c r="S93" i="37" s="1"/>
  <c r="G76" i="36"/>
  <c r="T54" i="31"/>
  <c r="T74" i="31"/>
  <c r="C59" i="39"/>
  <c r="S78" i="31"/>
  <c r="S88" i="31"/>
  <c r="S62" i="18"/>
  <c r="C18" i="39"/>
  <c r="T96" i="31"/>
  <c r="T34" i="31"/>
  <c r="C63" i="39"/>
  <c r="C31" i="39"/>
  <c r="R61" i="37"/>
  <c r="S80" i="36"/>
  <c r="L57" i="39"/>
  <c r="S41" i="36"/>
  <c r="H36" i="36"/>
  <c r="L81" i="39"/>
  <c r="D75" i="38" s="1"/>
  <c r="R81" i="37"/>
  <c r="T81" i="37" s="1"/>
  <c r="F57" i="35"/>
  <c r="H57" i="35" s="1"/>
  <c r="C45" i="39"/>
  <c r="C43" i="39"/>
  <c r="S42" i="18"/>
  <c r="S39" i="36"/>
  <c r="C22" i="39"/>
  <c r="T97" i="18"/>
  <c r="T21" i="18"/>
  <c r="C84" i="39"/>
  <c r="T85" i="36"/>
  <c r="S20" i="31"/>
  <c r="C86" i="39"/>
  <c r="T45" i="36"/>
  <c r="T41" i="36"/>
  <c r="R55" i="18"/>
  <c r="H36" i="18"/>
  <c r="F96" i="33"/>
  <c r="H96" i="33" s="1"/>
  <c r="T64" i="31"/>
  <c r="T90" i="18"/>
  <c r="T82" i="18"/>
  <c r="C93" i="39"/>
  <c r="C29" i="39"/>
  <c r="R88" i="37"/>
  <c r="T80" i="31"/>
  <c r="F98" i="34"/>
  <c r="H98" i="34" s="1"/>
  <c r="C37" i="39"/>
  <c r="C19" i="39"/>
  <c r="S22" i="18"/>
  <c r="C39" i="39"/>
  <c r="H68" i="36"/>
  <c r="C68" i="39"/>
  <c r="C69" i="39"/>
  <c r="R76" i="32"/>
  <c r="S52" i="31"/>
  <c r="C75" i="39"/>
  <c r="S68" i="18"/>
  <c r="D34" i="39"/>
  <c r="T52" i="37"/>
  <c r="S52" i="37"/>
  <c r="F49" i="34"/>
  <c r="H49" i="34" s="1"/>
  <c r="S76" i="33"/>
  <c r="F48" i="31"/>
  <c r="R23" i="33"/>
  <c r="S23" i="33" s="1"/>
  <c r="F73" i="32"/>
  <c r="R91" i="37"/>
  <c r="S91" i="37" s="1"/>
  <c r="F71" i="32"/>
  <c r="F27" i="37"/>
  <c r="H27" i="37" s="1"/>
  <c r="R83" i="37"/>
  <c r="R68" i="31"/>
  <c r="S68" i="31" s="1"/>
  <c r="R61" i="18"/>
  <c r="T22" i="18"/>
  <c r="R81" i="31"/>
  <c r="R79" i="31"/>
  <c r="S79" i="31" s="1"/>
  <c r="F57" i="32"/>
  <c r="R46" i="31"/>
  <c r="S46" i="31" s="1"/>
  <c r="R65" i="37"/>
  <c r="T65" i="37" s="1"/>
  <c r="F58" i="18"/>
  <c r="G58" i="18" s="1"/>
  <c r="R81" i="32"/>
  <c r="R55" i="37"/>
  <c r="T55" i="37" s="1"/>
  <c r="F56" i="32"/>
  <c r="R27" i="31"/>
  <c r="S27" i="31" s="1"/>
  <c r="G83" i="37"/>
  <c r="F22" i="36"/>
  <c r="H22" i="36" s="1"/>
  <c r="I87" i="39"/>
  <c r="T76" i="37"/>
  <c r="F20" i="34"/>
  <c r="H20" i="34" s="1"/>
  <c r="R36" i="33"/>
  <c r="S36" i="33" s="1"/>
  <c r="F69" i="34"/>
  <c r="H69" i="34" s="1"/>
  <c r="S22" i="33"/>
  <c r="G68" i="18"/>
  <c r="F69" i="18"/>
  <c r="G69" i="18" s="1"/>
  <c r="L52" i="39"/>
  <c r="D46" i="38" s="1"/>
  <c r="F34" i="18"/>
  <c r="G34" i="18" s="1"/>
  <c r="R32" i="18"/>
  <c r="T32" i="18" s="1"/>
  <c r="F36" i="31"/>
  <c r="G36" i="31" s="1"/>
  <c r="F66" i="35"/>
  <c r="H66" i="35" s="1"/>
  <c r="F64" i="35"/>
  <c r="H64" i="35" s="1"/>
  <c r="T88" i="33"/>
  <c r="M52" i="39"/>
  <c r="L39" i="39"/>
  <c r="D33" i="38" s="1"/>
  <c r="L71" i="39"/>
  <c r="D65" i="38" s="1"/>
  <c r="G34" i="34"/>
  <c r="F61" i="18"/>
  <c r="H36" i="33"/>
  <c r="G36" i="33"/>
  <c r="T84" i="33"/>
  <c r="S84" i="33"/>
  <c r="T40" i="33"/>
  <c r="L93" i="39"/>
  <c r="D87" i="38" s="1"/>
  <c r="F32" i="18"/>
  <c r="G32" i="18" s="1"/>
  <c r="F20" i="35"/>
  <c r="G20" i="35" s="1"/>
  <c r="I20" i="35" s="1"/>
  <c r="F26" i="32"/>
  <c r="F92" i="32"/>
  <c r="C26" i="39"/>
  <c r="R27" i="18"/>
  <c r="S27" i="18" s="1"/>
  <c r="F83" i="34"/>
  <c r="G83" i="34" s="1"/>
  <c r="F19" i="34"/>
  <c r="H19" i="34" s="1"/>
  <c r="J19" i="34" s="1"/>
  <c r="S80" i="31"/>
  <c r="G76" i="37"/>
  <c r="M68" i="39"/>
  <c r="E62" i="38" s="1"/>
  <c r="M69" i="39"/>
  <c r="F34" i="31"/>
  <c r="H34" i="31" s="1"/>
  <c r="F43" i="34"/>
  <c r="H43" i="34" s="1"/>
  <c r="R99" i="18"/>
  <c r="S99" i="18" s="1"/>
  <c r="T54" i="36"/>
  <c r="G52" i="39"/>
  <c r="F22" i="31"/>
  <c r="G22" i="31" s="1"/>
  <c r="F24" i="36"/>
  <c r="G24" i="36" s="1"/>
  <c r="F67" i="31"/>
  <c r="G67" i="31" s="1"/>
  <c r="L69" i="39"/>
  <c r="D69" i="38"/>
  <c r="R58" i="18"/>
  <c r="T58" i="18" s="1"/>
  <c r="F32" i="32"/>
  <c r="F50" i="31"/>
  <c r="G50" i="31" s="1"/>
  <c r="F94" i="32"/>
  <c r="F58" i="37"/>
  <c r="H58" i="37" s="1"/>
  <c r="F22" i="35"/>
  <c r="H22" i="35" s="1"/>
  <c r="H32" i="35"/>
  <c r="G32" i="35"/>
  <c r="T77" i="33"/>
  <c r="R33" i="18"/>
  <c r="T33" i="18" s="1"/>
  <c r="F38" i="18"/>
  <c r="H38" i="18" s="1"/>
  <c r="T53" i="33"/>
  <c r="T20"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R60" i="33"/>
  <c r="T60" i="33" s="1"/>
  <c r="F74" i="34"/>
  <c r="F80" i="34"/>
  <c r="H80" i="34" s="1"/>
  <c r="F32" i="37"/>
  <c r="T22" i="31"/>
  <c r="S22" i="31"/>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T68" i="31"/>
  <c r="F26" i="36"/>
  <c r="G26" i="36" s="1"/>
  <c r="H36" i="34"/>
  <c r="T62" i="31"/>
  <c r="S62" i="31"/>
  <c r="T83" i="18"/>
  <c r="S58" i="33"/>
  <c r="M43" i="39"/>
  <c r="G38" i="39"/>
  <c r="S90" i="18"/>
  <c r="F50" i="36"/>
  <c r="H50" i="36" s="1"/>
  <c r="F80" i="36"/>
  <c r="G80" i="36" s="1"/>
  <c r="F70" i="37"/>
  <c r="G70" i="37" s="1"/>
  <c r="G19" i="34"/>
  <c r="I19" i="34"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T34" i="33"/>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E59" i="38" s="1"/>
  <c r="M85" i="39"/>
  <c r="F94" i="37"/>
  <c r="G94" i="37" s="1"/>
  <c r="S32" i="37"/>
  <c r="F77" i="31"/>
  <c r="H77" i="31" s="1"/>
  <c r="F31" i="36"/>
  <c r="H31" i="36" s="1"/>
  <c r="F51" i="36"/>
  <c r="G51" i="36" s="1"/>
  <c r="F62" i="18"/>
  <c r="H62" i="18" s="1"/>
  <c r="L29" i="39"/>
  <c r="D23" i="38" s="1"/>
  <c r="L54" i="39"/>
  <c r="F47" i="39"/>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R89" i="31"/>
  <c r="S89" i="31" s="1"/>
  <c r="R93" i="18"/>
  <c r="S93" i="18" s="1"/>
  <c r="F20" i="37"/>
  <c r="H20" i="37" s="1"/>
  <c r="R34" i="37"/>
  <c r="T80" i="33"/>
  <c r="T96" i="37"/>
  <c r="G35" i="33"/>
  <c r="R67" i="31"/>
  <c r="T67" i="31" s="1"/>
  <c r="F91" i="35"/>
  <c r="H91" i="35" s="1"/>
  <c r="F65" i="31"/>
  <c r="G65" i="31" s="1"/>
  <c r="S40" i="18"/>
  <c r="S26" i="33"/>
  <c r="T89" i="33"/>
  <c r="G82" i="35"/>
  <c r="G34" i="35"/>
  <c r="T19" i="35"/>
  <c r="V19" i="35" s="1"/>
  <c r="W19" i="35" s="1"/>
  <c r="V17" i="17" s="1"/>
  <c r="T97" i="31"/>
  <c r="T36" i="33"/>
  <c r="S62" i="33"/>
  <c r="S94" i="31"/>
  <c r="S45" i="37"/>
  <c r="S51" i="37"/>
  <c r="R25" i="32"/>
  <c r="F81" i="32"/>
  <c r="R21" i="33"/>
  <c r="S21" i="33" s="1"/>
  <c r="F37" i="32"/>
  <c r="F71" i="34"/>
  <c r="H71" i="34" s="1"/>
  <c r="G50" i="34"/>
  <c r="G22" i="36"/>
  <c r="H26" i="33"/>
  <c r="H38" i="34"/>
  <c r="H82" i="31"/>
  <c r="G52" i="37"/>
  <c r="S34" i="18"/>
  <c r="T34" i="18"/>
  <c r="H50" i="18"/>
  <c r="G50" i="18"/>
  <c r="T88" i="31"/>
  <c r="T51" i="33"/>
  <c r="S86"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H62" i="37"/>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H66" i="31"/>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G90" i="34"/>
  <c r="S45" i="18"/>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F21" i="36"/>
  <c r="G21" i="36" s="1"/>
  <c r="F85" i="37"/>
  <c r="T81" i="35"/>
  <c r="S81" i="35"/>
  <c r="F46" i="37"/>
  <c r="H46" i="37" s="1"/>
  <c r="L22" i="39"/>
  <c r="F40" i="39"/>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70" i="33"/>
  <c r="R95" i="33"/>
  <c r="S95" i="33" s="1"/>
  <c r="R71" i="33"/>
  <c r="H23" i="31"/>
  <c r="H68" i="31"/>
  <c r="G44" i="31"/>
  <c r="G41" i="31"/>
  <c r="F49" i="35"/>
  <c r="F47" i="35"/>
  <c r="G47" i="35" s="1"/>
  <c r="R23" i="18"/>
  <c r="T23" i="18" s="1"/>
  <c r="S64" i="31"/>
  <c r="G62" i="31"/>
  <c r="G66" i="35"/>
  <c r="H67" i="31"/>
  <c r="H84" i="31"/>
  <c r="F49" i="31"/>
  <c r="F89" i="31"/>
  <c r="F23" i="35"/>
  <c r="H23" i="35" s="1"/>
  <c r="F95" i="35"/>
  <c r="G95" i="35" s="1"/>
  <c r="G76" i="18"/>
  <c r="R25" i="18"/>
  <c r="S25" i="18" s="1"/>
  <c r="T28" i="35"/>
  <c r="T24" i="35"/>
  <c r="H21" i="35"/>
  <c r="T48" i="33"/>
  <c r="S48" i="33"/>
  <c r="S29" i="33"/>
  <c r="T29" i="33"/>
  <c r="G69" i="34"/>
  <c r="T45" i="33"/>
  <c r="T73" i="33"/>
  <c r="G33" i="35"/>
  <c r="T79" i="37"/>
  <c r="S79" i="37"/>
  <c r="R46" i="18"/>
  <c r="T46" i="18" s="1"/>
  <c r="T81" i="33"/>
  <c r="S70" i="34"/>
  <c r="T67" i="35"/>
  <c r="T97" i="37"/>
  <c r="S41" i="37"/>
  <c r="G56" i="31"/>
  <c r="H56" i="31"/>
  <c r="G27" i="34"/>
  <c r="H27" i="34"/>
  <c r="T43" i="33"/>
  <c r="G42" i="31"/>
  <c r="T67" i="37"/>
  <c r="R75" i="18"/>
  <c r="S75" i="18" s="1"/>
  <c r="S41" i="35"/>
  <c r="T78" i="35"/>
  <c r="G96" i="31"/>
  <c r="T37" i="33"/>
  <c r="H92" i="37"/>
  <c r="S81" i="37"/>
  <c r="G31" i="31"/>
  <c r="H31" i="31"/>
  <c r="H32" i="33"/>
  <c r="S73" i="37"/>
  <c r="G72" i="18"/>
  <c r="H72" i="18"/>
  <c r="R91" i="33"/>
  <c r="F71" i="31"/>
  <c r="H26" i="37"/>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H99" i="34"/>
  <c r="S72" i="37"/>
  <c r="S32" i="33"/>
  <c r="S33" i="37"/>
  <c r="S29" i="37"/>
  <c r="H35" i="31"/>
  <c r="K19" i="34"/>
  <c r="G17" i="17" s="1"/>
  <c r="L12" i="38"/>
  <c r="G36" i="35"/>
  <c r="H19" i="35"/>
  <c r="J19" i="35" s="1"/>
  <c r="K19" i="35" s="1"/>
  <c r="E17" i="17" s="1"/>
  <c r="H20" i="31"/>
  <c r="J20" i="31" s="1"/>
  <c r="G58" i="31"/>
  <c r="H36" i="31"/>
  <c r="G36" i="36"/>
  <c r="G19" i="37"/>
  <c r="I19" i="37" s="1"/>
  <c r="G96" i="37"/>
  <c r="H36" i="37"/>
  <c r="G35" i="37"/>
  <c r="O24" i="18"/>
  <c r="B24" i="34"/>
  <c r="O24" i="36"/>
  <c r="B24" i="37"/>
  <c r="B24" i="35"/>
  <c r="O24" i="31"/>
  <c r="O24" i="35"/>
  <c r="B24" i="40"/>
  <c r="B24" i="33"/>
  <c r="O24" i="33"/>
  <c r="B24" i="18"/>
  <c r="O24" i="37"/>
  <c r="B24" i="32"/>
  <c r="B24" i="36"/>
  <c r="O24" i="40"/>
  <c r="B24" i="31"/>
  <c r="O24" i="32"/>
  <c r="B20" i="7"/>
  <c r="O24" i="34"/>
  <c r="T57" i="31"/>
  <c r="S57" i="31"/>
  <c r="T48" i="18"/>
  <c r="S48" i="18"/>
  <c r="S33" i="31"/>
  <c r="T33" i="31"/>
  <c r="S31" i="31"/>
  <c r="T31" i="31"/>
  <c r="G93" i="34"/>
  <c r="H93" i="34"/>
  <c r="T59" i="31"/>
  <c r="S59" i="31"/>
  <c r="S81" i="31"/>
  <c r="T81" i="31"/>
  <c r="H48" i="31"/>
  <c r="G48" i="31"/>
  <c r="H48" i="35"/>
  <c r="G48" i="35"/>
  <c r="H44" i="35"/>
  <c r="G44" i="35"/>
  <c r="T44" i="31"/>
  <c r="S44" i="31"/>
  <c r="T44" i="33"/>
  <c r="S44" i="33"/>
  <c r="S44" i="37"/>
  <c r="T44" i="37"/>
  <c r="H85" i="34"/>
  <c r="G85" i="34"/>
  <c r="T49" i="33"/>
  <c r="S49" i="33"/>
  <c r="S41" i="31"/>
  <c r="T41" i="31"/>
  <c r="T41" i="33"/>
  <c r="S41" i="33"/>
  <c r="S34" i="31"/>
  <c r="S86" i="31"/>
  <c r="T78" i="31"/>
  <c r="R63" i="32"/>
  <c r="R93" i="32"/>
  <c r="R74" i="32"/>
  <c r="T56" i="36"/>
  <c r="S78" i="36"/>
  <c r="S64" i="36"/>
  <c r="S34" i="36"/>
  <c r="T46" i="36"/>
  <c r="R96" i="32"/>
  <c r="R90" i="32"/>
  <c r="R68" i="32"/>
  <c r="R85" i="32"/>
  <c r="R49" i="32"/>
  <c r="D41" i="38"/>
  <c r="T32" i="36"/>
  <c r="T50" i="36"/>
  <c r="S89" i="36"/>
  <c r="H84" i="34"/>
  <c r="G84" i="34"/>
  <c r="F25" i="33"/>
  <c r="H24" i="39"/>
  <c r="L58" i="39"/>
  <c r="F59" i="40"/>
  <c r="D58" i="39"/>
  <c r="F59" i="18"/>
  <c r="F81" i="33"/>
  <c r="H80" i="39"/>
  <c r="H67" i="34"/>
  <c r="G67" i="34"/>
  <c r="G20" i="34"/>
  <c r="F79" i="33"/>
  <c r="H78" i="39"/>
  <c r="D74" i="39"/>
  <c r="F75" i="18"/>
  <c r="S48" i="37"/>
  <c r="T48" i="37"/>
  <c r="H42" i="34"/>
  <c r="G42" i="34"/>
  <c r="F42" i="37"/>
  <c r="C41" i="39"/>
  <c r="F42" i="33"/>
  <c r="H41" i="39"/>
  <c r="R46" i="33"/>
  <c r="H28" i="39"/>
  <c r="F29" i="33"/>
  <c r="G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F31" i="33"/>
  <c r="H30" i="39"/>
  <c r="F79" i="35"/>
  <c r="F65" i="35"/>
  <c r="H55" i="35"/>
  <c r="G55" i="35"/>
  <c r="H70" i="39"/>
  <c r="F71" i="33"/>
  <c r="C70" i="39"/>
  <c r="F71" i="37"/>
  <c r="H88" i="39"/>
  <c r="F89" i="33"/>
  <c r="S98" i="35"/>
  <c r="T98" i="35"/>
  <c r="T83" i="31"/>
  <c r="S83" i="31"/>
  <c r="S61" i="31"/>
  <c r="T61" i="31"/>
  <c r="T63" i="31"/>
  <c r="S63" i="31"/>
  <c r="H87" i="36"/>
  <c r="G87" i="36"/>
  <c r="H37"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T60" i="18"/>
  <c r="S59" i="18"/>
  <c r="T89" i="18"/>
  <c r="T59" i="18"/>
  <c r="S86" i="18"/>
  <c r="T55" i="18"/>
  <c r="S98" i="18"/>
  <c r="T86" i="18"/>
  <c r="S97" i="18"/>
  <c r="S55" i="18"/>
  <c r="G48" i="36"/>
  <c r="G86" i="36"/>
  <c r="H86" i="36"/>
  <c r="S43" i="35"/>
  <c r="T43" i="35"/>
  <c r="T97" i="35"/>
  <c r="S97" i="35"/>
  <c r="T40" i="35"/>
  <c r="S40" i="35"/>
  <c r="G52" i="18"/>
  <c r="H52" i="18"/>
  <c r="G61" i="18"/>
  <c r="H61" i="18"/>
  <c r="G66" i="18"/>
  <c r="H66" i="18"/>
  <c r="H22" i="37"/>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H24"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H63" i="18"/>
  <c r="G82" i="18"/>
  <c r="H82" i="18"/>
  <c r="G40" i="18"/>
  <c r="G60" i="18"/>
  <c r="G34" i="37"/>
  <c r="H34" i="37"/>
  <c r="H38" i="37"/>
  <c r="S91" i="35"/>
  <c r="S76" i="35"/>
  <c r="T73" i="35"/>
  <c r="S59" i="35"/>
  <c r="D40" i="38"/>
  <c r="H82" i="37"/>
  <c r="S79" i="18"/>
  <c r="T67" i="18"/>
  <c r="T73" i="18"/>
  <c r="T87" i="18"/>
  <c r="S76" i="18"/>
  <c r="T25" i="35"/>
  <c r="T96" i="18"/>
  <c r="T81" i="18"/>
  <c r="S82" i="18"/>
  <c r="G64" i="37"/>
  <c r="S54" i="18"/>
  <c r="T52" i="18"/>
  <c r="S35" i="18"/>
  <c r="T56" i="35"/>
  <c r="G80" i="31"/>
  <c r="T88" i="18"/>
  <c r="G36" i="18"/>
  <c r="S29" i="18"/>
  <c r="T68" i="18"/>
  <c r="S21" i="18"/>
  <c r="S72" i="18"/>
  <c r="G54" i="31"/>
  <c r="H52"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G99" i="36"/>
  <c r="H99" i="36"/>
  <c r="T82" i="35"/>
  <c r="S82" i="35"/>
  <c r="S65" i="35"/>
  <c r="T65" i="35"/>
  <c r="S38" i="35"/>
  <c r="T38" i="35"/>
  <c r="T39" i="35"/>
  <c r="S39" i="35"/>
  <c r="W10" i="40"/>
  <c r="W12" i="40"/>
  <c r="T24" i="40" s="1"/>
  <c r="W9" i="40"/>
  <c r="T46" i="31"/>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34" i="36"/>
  <c r="G84" i="36"/>
  <c r="T31" i="35"/>
  <c r="S31" i="35"/>
  <c r="S26" i="35"/>
  <c r="T26" i="35"/>
  <c r="S55" i="35"/>
  <c r="T55" i="35"/>
  <c r="G60" i="37"/>
  <c r="S98" i="40"/>
  <c r="S93" i="40"/>
  <c r="T95" i="40"/>
  <c r="T99" i="40"/>
  <c r="G70" i="18"/>
  <c r="T86" i="35"/>
  <c r="S86" i="35"/>
  <c r="S34" i="35"/>
  <c r="T34" i="35"/>
  <c r="S70" i="31"/>
  <c r="T70" i="31"/>
  <c r="S48" i="31"/>
  <c r="T48" i="31"/>
  <c r="S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S22" i="35"/>
  <c r="T22" i="35"/>
  <c r="T51" i="35"/>
  <c r="S51" i="35"/>
  <c r="S94" i="35"/>
  <c r="T94" i="35"/>
  <c r="T52" i="35"/>
  <c r="S52" i="35"/>
  <c r="S60" i="35"/>
  <c r="T60" i="35"/>
  <c r="T89" i="35"/>
  <c r="S89" i="35"/>
  <c r="S79" i="35"/>
  <c r="T79" i="35"/>
  <c r="S82" i="40"/>
  <c r="S76" i="40"/>
  <c r="S37" i="40"/>
  <c r="T51" i="40"/>
  <c r="T38" i="40"/>
  <c r="S60" i="40"/>
  <c r="T42" i="40"/>
  <c r="T66" i="40"/>
  <c r="W12" i="32"/>
  <c r="W9" i="32"/>
  <c r="W10" i="32"/>
  <c r="H96" i="18"/>
  <c r="G96" i="18"/>
  <c r="H24" i="18"/>
  <c r="G24" i="18"/>
  <c r="H98" i="18"/>
  <c r="G98" i="18"/>
  <c r="G86" i="18"/>
  <c r="H99" i="18"/>
  <c r="G99" i="18"/>
  <c r="K9" i="40"/>
  <c r="K12" i="40"/>
  <c r="K10" i="40"/>
  <c r="G72" i="31"/>
  <c r="S89" i="18"/>
  <c r="T79" i="18"/>
  <c r="S67" i="18"/>
  <c r="S73" i="18"/>
  <c r="S87" i="18"/>
  <c r="T76" i="18"/>
  <c r="S53" i="18"/>
  <c r="S26" i="18"/>
  <c r="T54" i="18"/>
  <c r="S52" i="18"/>
  <c r="T35" i="18"/>
  <c r="S77" i="18"/>
  <c r="S80" i="18"/>
  <c r="T42" i="18"/>
  <c r="T31" i="18"/>
  <c r="S32" i="18"/>
  <c r="H75" i="31"/>
  <c r="E71" i="38"/>
  <c r="T36" i="18"/>
  <c r="S61" i="18"/>
  <c r="T51" i="18"/>
  <c r="T80" i="36"/>
  <c r="T87" i="36"/>
  <c r="S94" i="36"/>
  <c r="S45" i="36"/>
  <c r="S74" i="36"/>
  <c r="T53" i="31"/>
  <c r="D12" i="38"/>
  <c r="G12" i="38" s="1"/>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I20" i="31"/>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H89" i="34" l="1"/>
  <c r="G24" i="35"/>
  <c r="H83" i="34"/>
  <c r="H61" i="34"/>
  <c r="H48" i="34"/>
  <c r="G45" i="35"/>
  <c r="H81" i="36"/>
  <c r="H94" i="36"/>
  <c r="G83" i="36"/>
  <c r="H19" i="36"/>
  <c r="J19" i="36" s="1"/>
  <c r="K19" i="36" s="1"/>
  <c r="I17" i="17" s="1"/>
  <c r="H44" i="36"/>
  <c r="G59" i="36"/>
  <c r="H69" i="31"/>
  <c r="G53" i="31"/>
  <c r="G68" i="37"/>
  <c r="G58" i="37"/>
  <c r="H65" i="18"/>
  <c r="G84" i="37"/>
  <c r="H53" i="37"/>
  <c r="H94" i="37"/>
  <c r="H69" i="18"/>
  <c r="H22" i="31"/>
  <c r="S19" i="18"/>
  <c r="U19" i="18" s="1"/>
  <c r="G27" i="37"/>
  <c r="T27" i="18"/>
  <c r="H21" i="34"/>
  <c r="G28" i="18"/>
  <c r="T20" i="18"/>
  <c r="V20" i="18" s="1"/>
  <c r="W20" i="18" s="1"/>
  <c r="T18" i="17" s="1"/>
  <c r="S28" i="18"/>
  <c r="G43" i="34"/>
  <c r="S45" i="31"/>
  <c r="T47" i="37"/>
  <c r="S42" i="33"/>
  <c r="D16" i="38"/>
  <c r="D79" i="38"/>
  <c r="T27" i="31"/>
  <c r="S91" i="18"/>
  <c r="G57" i="35"/>
  <c r="H81" i="34"/>
  <c r="G55" i="18"/>
  <c r="H58" i="18"/>
  <c r="G83" i="18"/>
  <c r="G25" i="34"/>
  <c r="G96" i="33"/>
  <c r="S57" i="33"/>
  <c r="G98" i="34"/>
  <c r="T22" i="37"/>
  <c r="H34" i="18"/>
  <c r="S84" i="18"/>
  <c r="T79" i="31"/>
  <c r="G64" i="35"/>
  <c r="T21" i="37"/>
  <c r="S71" i="37"/>
  <c r="T69" i="37"/>
  <c r="S33" i="33"/>
  <c r="H40" i="34"/>
  <c r="T24" i="37"/>
  <c r="H22" i="34"/>
  <c r="T23" i="33"/>
  <c r="G30" i="37"/>
  <c r="H20" i="35"/>
  <c r="J20" i="35" s="1"/>
  <c r="K20" i="35" s="1"/>
  <c r="E18" i="17" s="1"/>
  <c r="T74" i="32"/>
  <c r="E46" i="38"/>
  <c r="S61" i="37"/>
  <c r="T61" i="37"/>
  <c r="T49" i="32"/>
  <c r="T96" i="32"/>
  <c r="T85" i="32"/>
  <c r="S83" i="37"/>
  <c r="T83" i="37"/>
  <c r="S23" i="31"/>
  <c r="H32" i="31"/>
  <c r="H98" i="33"/>
  <c r="S65" i="37"/>
  <c r="T91" i="37"/>
  <c r="H61" i="31"/>
  <c r="T92" i="37"/>
  <c r="G22" i="35"/>
  <c r="T99" i="18"/>
  <c r="T93" i="31"/>
  <c r="G23" i="18"/>
  <c r="S37" i="18"/>
  <c r="T93" i="18"/>
  <c r="I20" i="34"/>
  <c r="I21" i="34" s="1"/>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J20" i="34"/>
  <c r="L13" i="38" s="1"/>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I21" i="36"/>
  <c r="I22" i="36" s="1"/>
  <c r="J23" i="36" s="1"/>
  <c r="K23" i="36" s="1"/>
  <c r="I21" i="17" s="1"/>
  <c r="H64" i="33"/>
  <c r="G64" i="33"/>
  <c r="H56" i="18"/>
  <c r="H21" i="36"/>
  <c r="J21" i="36" s="1"/>
  <c r="K21" i="36" s="1"/>
  <c r="I19" i="17" s="1"/>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U20" i="18"/>
  <c r="V21" i="18" s="1"/>
  <c r="W21" i="18" s="1"/>
  <c r="T19" i="17" s="1"/>
  <c r="T71" i="18"/>
  <c r="K20" i="31"/>
  <c r="D18" i="17" s="1"/>
  <c r="K13" i="3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O25" i="18"/>
  <c r="B25" i="33"/>
  <c r="B25" i="32"/>
  <c r="O25" i="34"/>
  <c r="B25" i="35"/>
  <c r="O25" i="31"/>
  <c r="B25" i="36"/>
  <c r="B21" i="7"/>
  <c r="O25" i="36"/>
  <c r="B25" i="40"/>
  <c r="B25" i="37"/>
  <c r="B25" i="34"/>
  <c r="O25" i="33"/>
  <c r="O25" i="35"/>
  <c r="O25" i="40"/>
  <c r="B25" i="31"/>
  <c r="B25" i="18"/>
  <c r="O25" i="32"/>
  <c r="O25" i="37"/>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J22" i="31" l="1"/>
  <c r="K15" i="38" s="1"/>
  <c r="G16" i="38"/>
  <c r="G17" i="38" s="1"/>
  <c r="G18" i="38" s="1"/>
  <c r="G19" i="38" s="1"/>
  <c r="G20" i="38" s="1"/>
  <c r="K20" i="34"/>
  <c r="G18" i="17" s="1"/>
  <c r="I22" i="34"/>
  <c r="J23" i="34" s="1"/>
  <c r="L16" i="38" s="1"/>
  <c r="J22" i="34"/>
  <c r="L15" i="38" s="1"/>
  <c r="G21" i="38"/>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1" i="34"/>
  <c r="L14" i="38" s="1"/>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I23" i="34"/>
  <c r="J24" i="34"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K22" i="31"/>
  <c r="D20" i="17" s="1"/>
  <c r="I22" i="31"/>
  <c r="J23" i="31" s="1"/>
  <c r="K16" i="38" s="1"/>
  <c r="O26" i="18"/>
  <c r="O26" i="31"/>
  <c r="O26" i="37"/>
  <c r="B26" i="40"/>
  <c r="B26" i="35"/>
  <c r="O26" i="40"/>
  <c r="O26" i="33"/>
  <c r="B22" i="7"/>
  <c r="B26" i="18"/>
  <c r="O26" i="36"/>
  <c r="B26" i="33"/>
  <c r="O26" i="34"/>
  <c r="O26" i="35"/>
  <c r="B26" i="32"/>
  <c r="B26" i="31"/>
  <c r="B26" i="36"/>
  <c r="B26" i="34"/>
  <c r="B26" i="37"/>
  <c r="O26" i="32"/>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K23" i="34"/>
  <c r="G21" i="17" s="1"/>
  <c r="I21" i="40"/>
  <c r="J22" i="40" s="1"/>
  <c r="K22" i="40" s="1"/>
  <c r="K20" i="17" s="1"/>
  <c r="V20" i="40"/>
  <c r="W20" i="40" s="1"/>
  <c r="AB18" i="17" s="1"/>
  <c r="U20" i="32"/>
  <c r="V21" i="32" s="1"/>
  <c r="W21" i="32" s="1"/>
  <c r="W19" i="17" s="1"/>
  <c r="K22" i="34" l="1"/>
  <c r="G20" i="17" s="1"/>
  <c r="L17" i="17"/>
  <c r="O17" i="17" s="1"/>
  <c r="K21" i="34"/>
  <c r="G19" i="17" s="1"/>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I24" i="34"/>
  <c r="J25" i="34" s="1"/>
  <c r="V21" i="33"/>
  <c r="W21" i="33" s="1"/>
  <c r="Y19" i="17" s="1"/>
  <c r="U21" i="33"/>
  <c r="U21" i="40"/>
  <c r="V22" i="40" s="1"/>
  <c r="W22" i="40" s="1"/>
  <c r="AB20" i="17" s="1"/>
  <c r="U22" i="34"/>
  <c r="U23" i="34" s="1"/>
  <c r="U23" i="31"/>
  <c r="V23" i="31"/>
  <c r="W23" i="31" s="1"/>
  <c r="U21" i="17" s="1"/>
  <c r="I23" i="31"/>
  <c r="B27" i="37"/>
  <c r="O27" i="34"/>
  <c r="B27" i="33"/>
  <c r="B23" i="7"/>
  <c r="B27" i="18"/>
  <c r="O27" i="31"/>
  <c r="B27" i="40"/>
  <c r="O27" i="18"/>
  <c r="O27" i="32"/>
  <c r="B27" i="35"/>
  <c r="B27" i="32"/>
  <c r="O27" i="35"/>
  <c r="O27" i="33"/>
  <c r="O27" i="36"/>
  <c r="B27" i="31"/>
  <c r="O27" i="37"/>
  <c r="B27" i="36"/>
  <c r="B27" i="34"/>
  <c r="O27" i="40"/>
  <c r="U21" i="32"/>
  <c r="U23" i="18"/>
  <c r="V23" i="18"/>
  <c r="W23" i="18" s="1"/>
  <c r="T21" i="17" s="1"/>
  <c r="K21" i="32"/>
  <c r="F19" i="17" s="1"/>
  <c r="J14" i="38"/>
  <c r="J22" i="18"/>
  <c r="K22" i="18" s="1"/>
  <c r="C20" i="17" s="1"/>
  <c r="I22" i="18"/>
  <c r="E12" i="28"/>
  <c r="M12" i="38" s="1"/>
  <c r="J13" i="38"/>
  <c r="K20" i="32"/>
  <c r="F18" i="17" s="1"/>
  <c r="L18" i="17" s="1"/>
  <c r="K24" i="34"/>
  <c r="G22" i="17" s="1"/>
  <c r="L17" i="38"/>
  <c r="V22" i="36"/>
  <c r="W22" i="36" s="1"/>
  <c r="Z20" i="17" s="1"/>
  <c r="U22" i="36"/>
  <c r="J23" i="35"/>
  <c r="K23" i="35" s="1"/>
  <c r="E21" i="17" s="1"/>
  <c r="I23" i="35"/>
  <c r="I22" i="40"/>
  <c r="I21" i="32"/>
  <c r="J23" i="37"/>
  <c r="K23" i="37" s="1"/>
  <c r="J21" i="17" s="1"/>
  <c r="I23" i="37"/>
  <c r="L19" i="17" l="1"/>
  <c r="O19" i="17" s="1"/>
  <c r="V24" i="35"/>
  <c r="W24" i="35" s="1"/>
  <c r="V22" i="17" s="1"/>
  <c r="AC19" i="17"/>
  <c r="AF19" i="17" s="1"/>
  <c r="U22" i="40"/>
  <c r="U23" i="40" s="1"/>
  <c r="V23" i="37"/>
  <c r="W23" i="37" s="1"/>
  <c r="AA21" i="17" s="1"/>
  <c r="U23" i="37"/>
  <c r="I23" i="33"/>
  <c r="I24" i="33" s="1"/>
  <c r="V23" i="34"/>
  <c r="W23" i="34" s="1"/>
  <c r="X21" i="17" s="1"/>
  <c r="I25" i="36"/>
  <c r="J26" i="36" s="1"/>
  <c r="K26" i="36" s="1"/>
  <c r="I24" i="17" s="1"/>
  <c r="I25" i="34"/>
  <c r="I26" i="34" s="1"/>
  <c r="U22" i="33"/>
  <c r="V22" i="33"/>
  <c r="W22" i="33" s="1"/>
  <c r="Y20" i="17" s="1"/>
  <c r="U24" i="31"/>
  <c r="V24" i="31"/>
  <c r="W24" i="31" s="1"/>
  <c r="U22" i="17" s="1"/>
  <c r="J24" i="31"/>
  <c r="I24" i="31"/>
  <c r="B28" i="18"/>
  <c r="O28" i="36"/>
  <c r="O28" i="34"/>
  <c r="B28" i="37"/>
  <c r="O28" i="40"/>
  <c r="O28" i="37"/>
  <c r="B28" i="35"/>
  <c r="O28" i="18"/>
  <c r="B28" i="34"/>
  <c r="B28" i="40"/>
  <c r="B28" i="31"/>
  <c r="B24" i="7"/>
  <c r="O28" i="35"/>
  <c r="B28" i="32"/>
  <c r="B28" i="36"/>
  <c r="B28" i="33"/>
  <c r="O28" i="31"/>
  <c r="O28" i="33"/>
  <c r="O28" i="32"/>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L18" i="38"/>
  <c r="K25" i="34"/>
  <c r="G23" i="17" s="1"/>
  <c r="O12" i="38"/>
  <c r="N12" i="38"/>
  <c r="I23" i="40"/>
  <c r="J23" i="40"/>
  <c r="K23" i="40" s="1"/>
  <c r="K21" i="17" s="1"/>
  <c r="V24" i="34"/>
  <c r="W24" i="34" s="1"/>
  <c r="X22" i="17" s="1"/>
  <c r="U24" i="34"/>
  <c r="J22" i="32"/>
  <c r="I22" i="32"/>
  <c r="V25" i="35"/>
  <c r="W25" i="35" s="1"/>
  <c r="V23" i="17" s="1"/>
  <c r="U25" i="35"/>
  <c r="I24" i="37"/>
  <c r="J24" i="37"/>
  <c r="K24" i="37" s="1"/>
  <c r="J22" i="17" s="1"/>
  <c r="E14" i="28" l="1"/>
  <c r="M14" i="38" s="1"/>
  <c r="J24" i="33"/>
  <c r="K24" i="33" s="1"/>
  <c r="H22" i="17" s="1"/>
  <c r="V23" i="40"/>
  <c r="W23" i="40" s="1"/>
  <c r="AB21" i="17" s="1"/>
  <c r="V24" i="37"/>
  <c r="W24" i="37" s="1"/>
  <c r="AA22" i="17" s="1"/>
  <c r="U24" i="37"/>
  <c r="I26" i="36"/>
  <c r="J27" i="36" s="1"/>
  <c r="K27" i="36" s="1"/>
  <c r="I25" i="17" s="1"/>
  <c r="J26" i="34"/>
  <c r="K26" i="34" s="1"/>
  <c r="G24" i="17" s="1"/>
  <c r="AC20" i="17"/>
  <c r="AF20" i="17" s="1"/>
  <c r="U23" i="33"/>
  <c r="V23" i="33"/>
  <c r="W23" i="33" s="1"/>
  <c r="Y21" i="17" s="1"/>
  <c r="U25" i="31"/>
  <c r="V25" i="31"/>
  <c r="W25" i="31" s="1"/>
  <c r="U23" i="17" s="1"/>
  <c r="J25" i="31"/>
  <c r="I25" i="31"/>
  <c r="K17" i="38"/>
  <c r="K24" i="31"/>
  <c r="D22" i="17" s="1"/>
  <c r="O29" i="40"/>
  <c r="B29" i="36"/>
  <c r="B29" i="18"/>
  <c r="O29" i="35"/>
  <c r="B29" i="34"/>
  <c r="O29" i="33"/>
  <c r="B25" i="7"/>
  <c r="O29" i="18"/>
  <c r="B29" i="33"/>
  <c r="B29" i="32"/>
  <c r="O29" i="32"/>
  <c r="O29" i="37"/>
  <c r="B29" i="35"/>
  <c r="O29" i="36"/>
  <c r="B29" i="37"/>
  <c r="B29" i="40"/>
  <c r="O29" i="31"/>
  <c r="O29" i="34"/>
  <c r="B29" i="31"/>
  <c r="V23" i="32"/>
  <c r="W23" i="32" s="1"/>
  <c r="W21" i="17" s="1"/>
  <c r="U23" i="32"/>
  <c r="V25" i="18"/>
  <c r="W25" i="18" s="1"/>
  <c r="T23" i="17" s="1"/>
  <c r="U25" i="18"/>
  <c r="V24" i="40"/>
  <c r="W24" i="40" s="1"/>
  <c r="AB22" i="17" s="1"/>
  <c r="U24" i="40"/>
  <c r="J23" i="32"/>
  <c r="I23" i="32"/>
  <c r="J27" i="34"/>
  <c r="I27" i="34"/>
  <c r="I24" i="40"/>
  <c r="J24" i="40"/>
  <c r="K24" i="40" s="1"/>
  <c r="K22" i="17" s="1"/>
  <c r="I25" i="33"/>
  <c r="J25" i="33"/>
  <c r="K25" i="33" s="1"/>
  <c r="H23" i="17" s="1"/>
  <c r="I24" i="18"/>
  <c r="J24" i="18"/>
  <c r="K24" i="18" s="1"/>
  <c r="C22" i="17" s="1"/>
  <c r="O13" i="38"/>
  <c r="N13" i="38"/>
  <c r="J15" i="38"/>
  <c r="K22" i="32"/>
  <c r="F20" i="17" s="1"/>
  <c r="L20" i="17" s="1"/>
  <c r="U25" i="34"/>
  <c r="V25" i="34"/>
  <c r="W25" i="34" s="1"/>
  <c r="X23" i="17" s="1"/>
  <c r="N14" i="38"/>
  <c r="I25" i="35"/>
  <c r="J25" i="35"/>
  <c r="K25" i="35" s="1"/>
  <c r="E23" i="17" s="1"/>
  <c r="V24" i="36"/>
  <c r="W24" i="36" s="1"/>
  <c r="Z22" i="17" s="1"/>
  <c r="U24" i="36"/>
  <c r="U26" i="35"/>
  <c r="V26" i="35"/>
  <c r="W26" i="35" s="1"/>
  <c r="V24" i="17" s="1"/>
  <c r="J25" i="37"/>
  <c r="K25" i="37" s="1"/>
  <c r="J23" i="17" s="1"/>
  <c r="I25" i="37"/>
  <c r="O14" i="38" l="1"/>
  <c r="U25" i="37"/>
  <c r="V25" i="37"/>
  <c r="W25" i="37" s="1"/>
  <c r="AA23" i="17" s="1"/>
  <c r="L19" i="38"/>
  <c r="I27" i="36"/>
  <c r="J28" i="36" s="1"/>
  <c r="K28" i="36" s="1"/>
  <c r="I26" i="17" s="1"/>
  <c r="AC21" i="17"/>
  <c r="AF21" i="17" s="1"/>
  <c r="V24" i="33"/>
  <c r="W24" i="33" s="1"/>
  <c r="Y22" i="17" s="1"/>
  <c r="U24" i="33"/>
  <c r="V26" i="31"/>
  <c r="W26" i="31" s="1"/>
  <c r="U24" i="17" s="1"/>
  <c r="U26" i="31"/>
  <c r="J26" i="31"/>
  <c r="I26" i="31"/>
  <c r="K18" i="38"/>
  <c r="K25" i="31"/>
  <c r="D23" i="17" s="1"/>
  <c r="O30" i="33"/>
  <c r="B30" i="35"/>
  <c r="B30" i="34"/>
  <c r="B26" i="7"/>
  <c r="O30" i="32"/>
  <c r="B30" i="32"/>
  <c r="B30" i="31"/>
  <c r="B30" i="40"/>
  <c r="O30" i="34"/>
  <c r="O30" i="40"/>
  <c r="O30" i="31"/>
  <c r="B30" i="18"/>
  <c r="B30" i="37"/>
  <c r="O30" i="35"/>
  <c r="O30" i="18"/>
  <c r="O30" i="37"/>
  <c r="B30" i="36"/>
  <c r="B30" i="33"/>
  <c r="O30" i="36"/>
  <c r="U26" i="18"/>
  <c r="V26" i="18"/>
  <c r="W26" i="18" s="1"/>
  <c r="T24" i="17" s="1"/>
  <c r="U24" i="32"/>
  <c r="V24" i="32"/>
  <c r="W24" i="32" s="1"/>
  <c r="W22" i="17" s="1"/>
  <c r="V25" i="36"/>
  <c r="W25" i="36" s="1"/>
  <c r="Z23" i="17" s="1"/>
  <c r="U25" i="36"/>
  <c r="J28" i="34"/>
  <c r="I28" i="34"/>
  <c r="V25" i="40"/>
  <c r="W25" i="40" s="1"/>
  <c r="AB23" i="17" s="1"/>
  <c r="U25" i="40"/>
  <c r="I25" i="40"/>
  <c r="J25" i="40"/>
  <c r="K25" i="40" s="1"/>
  <c r="K23" i="17" s="1"/>
  <c r="K23" i="32"/>
  <c r="F21" i="17" s="1"/>
  <c r="L21" i="17" s="1"/>
  <c r="O21" i="17" s="1"/>
  <c r="J16" i="38"/>
  <c r="E15" i="28"/>
  <c r="O20" i="17"/>
  <c r="J24" i="32"/>
  <c r="I24" i="32"/>
  <c r="I26" i="35"/>
  <c r="J26" i="35"/>
  <c r="K26" i="35" s="1"/>
  <c r="E24" i="17" s="1"/>
  <c r="U26" i="34"/>
  <c r="V26" i="34"/>
  <c r="W26" i="34" s="1"/>
  <c r="X24" i="17" s="1"/>
  <c r="I25" i="18"/>
  <c r="J25" i="18"/>
  <c r="K25" i="18" s="1"/>
  <c r="C23" i="17" s="1"/>
  <c r="J26" i="33"/>
  <c r="K26" i="33" s="1"/>
  <c r="H24" i="17" s="1"/>
  <c r="I26" i="33"/>
  <c r="K27" i="34"/>
  <c r="G25" i="17" s="1"/>
  <c r="L20" i="38"/>
  <c r="I26" i="37"/>
  <c r="J26" i="37"/>
  <c r="K26" i="37" s="1"/>
  <c r="J24" i="17" s="1"/>
  <c r="V27" i="35"/>
  <c r="W27" i="35" s="1"/>
  <c r="V25" i="17" s="1"/>
  <c r="U27" i="35"/>
  <c r="V26" i="37" l="1"/>
  <c r="W26" i="37" s="1"/>
  <c r="AA24" i="17" s="1"/>
  <c r="U26" i="37"/>
  <c r="I28" i="36"/>
  <c r="I29" i="36" s="1"/>
  <c r="AC22" i="17"/>
  <c r="AF22" i="17" s="1"/>
  <c r="U25" i="33"/>
  <c r="V25" i="33"/>
  <c r="W25" i="33" s="1"/>
  <c r="Y23" i="17" s="1"/>
  <c r="U27" i="31"/>
  <c r="V27" i="31"/>
  <c r="W27" i="31" s="1"/>
  <c r="U25" i="17" s="1"/>
  <c r="J27" i="31"/>
  <c r="I27" i="31"/>
  <c r="K19" i="38"/>
  <c r="K26" i="31"/>
  <c r="D24" i="17" s="1"/>
  <c r="B31" i="36"/>
  <c r="O31" i="40"/>
  <c r="O31" i="31"/>
  <c r="B31" i="40"/>
  <c r="B31" i="18"/>
  <c r="B31" i="35"/>
  <c r="O31" i="18"/>
  <c r="B31" i="34"/>
  <c r="B27" i="7"/>
  <c r="B31" i="31"/>
  <c r="O31" i="34"/>
  <c r="O31" i="35"/>
  <c r="O31" i="32"/>
  <c r="B31" i="37"/>
  <c r="B31" i="33"/>
  <c r="B31" i="32"/>
  <c r="O31" i="33"/>
  <c r="O31" i="36"/>
  <c r="O31" i="37"/>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O22" i="17" s="1"/>
  <c r="J17" i="38"/>
  <c r="E16" i="28"/>
  <c r="K28" i="34"/>
  <c r="G26" i="17" s="1"/>
  <c r="L21" i="38"/>
  <c r="J27" i="33"/>
  <c r="K27" i="33" s="1"/>
  <c r="H25" i="17" s="1"/>
  <c r="I27" i="33"/>
  <c r="J25" i="32"/>
  <c r="I25" i="32"/>
  <c r="J29" i="34"/>
  <c r="I29" i="34"/>
  <c r="M15" i="38"/>
  <c r="V28" i="35"/>
  <c r="W28" i="35" s="1"/>
  <c r="V26" i="17" s="1"/>
  <c r="U28" i="35"/>
  <c r="J27" i="37"/>
  <c r="K27" i="37" s="1"/>
  <c r="J25" i="17" s="1"/>
  <c r="I27" i="37"/>
  <c r="J29" i="36" l="1"/>
  <c r="K29" i="36" s="1"/>
  <c r="I27" i="17" s="1"/>
  <c r="V27" i="37"/>
  <c r="W27" i="37" s="1"/>
  <c r="AA25" i="17" s="1"/>
  <c r="U27" i="37"/>
  <c r="AC23" i="17"/>
  <c r="AF23" i="17" s="1"/>
  <c r="U26" i="33"/>
  <c r="V26" i="33"/>
  <c r="W26" i="33" s="1"/>
  <c r="Y24" i="17" s="1"/>
  <c r="V28" i="31"/>
  <c r="W28" i="31" s="1"/>
  <c r="U26" i="17" s="1"/>
  <c r="U28" i="31"/>
  <c r="J28" i="31"/>
  <c r="I28" i="31"/>
  <c r="K20" i="38"/>
  <c r="K27" i="31"/>
  <c r="D25" i="17" s="1"/>
  <c r="B32" i="18"/>
  <c r="O32" i="31"/>
  <c r="B32" i="40"/>
  <c r="B32" i="36"/>
  <c r="B32" i="37"/>
  <c r="O32" i="36"/>
  <c r="O32" i="40"/>
  <c r="B32" i="33"/>
  <c r="O32" i="34"/>
  <c r="B32" i="35"/>
  <c r="O32" i="18"/>
  <c r="B32" i="32"/>
  <c r="B28" i="7"/>
  <c r="O32" i="37"/>
  <c r="O32" i="32"/>
  <c r="B32" i="34"/>
  <c r="O32" i="35"/>
  <c r="O32" i="33"/>
  <c r="B32" i="31"/>
  <c r="U28" i="18"/>
  <c r="V28" i="18"/>
  <c r="W28" i="18" s="1"/>
  <c r="T26" i="17" s="1"/>
  <c r="U26" i="32"/>
  <c r="V26" i="32"/>
  <c r="W26" i="32" s="1"/>
  <c r="W24" i="17" s="1"/>
  <c r="I28" i="33"/>
  <c r="J28" i="33"/>
  <c r="K28" i="33" s="1"/>
  <c r="H26" i="17" s="1"/>
  <c r="M16" i="38"/>
  <c r="N16" i="38"/>
  <c r="O16" i="38"/>
  <c r="L22" i="38"/>
  <c r="K29" i="34"/>
  <c r="G27" i="17" s="1"/>
  <c r="J18" i="38"/>
  <c r="K25" i="32"/>
  <c r="F23" i="17" s="1"/>
  <c r="L23" i="17" s="1"/>
  <c r="E17" i="28"/>
  <c r="M17" i="38" s="1"/>
  <c r="U27" i="36"/>
  <c r="V27" i="36"/>
  <c r="W27" i="36" s="1"/>
  <c r="Z25" i="17" s="1"/>
  <c r="I28" i="35"/>
  <c r="J28" i="35"/>
  <c r="K28" i="35" s="1"/>
  <c r="E26" i="17" s="1"/>
  <c r="J30" i="34"/>
  <c r="I30" i="34"/>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V28" i="37" l="1"/>
  <c r="W28" i="37" s="1"/>
  <c r="AA26" i="17" s="1"/>
  <c r="U28" i="37"/>
  <c r="AC24" i="17"/>
  <c r="AF24" i="17" s="1"/>
  <c r="V27" i="33"/>
  <c r="W27" i="33" s="1"/>
  <c r="Y25" i="17" s="1"/>
  <c r="U27" i="33"/>
  <c r="V29" i="31"/>
  <c r="W29" i="31" s="1"/>
  <c r="U27" i="17" s="1"/>
  <c r="U29" i="31"/>
  <c r="J29" i="31"/>
  <c r="I29" i="31"/>
  <c r="K21" i="38"/>
  <c r="K28" i="31"/>
  <c r="D26" i="17" s="1"/>
  <c r="O33" i="36"/>
  <c r="O33" i="34"/>
  <c r="O33" i="18"/>
  <c r="O33" i="32"/>
  <c r="O33" i="33"/>
  <c r="O33" i="35"/>
  <c r="B33" i="33"/>
  <c r="B33" i="34"/>
  <c r="O33" i="37"/>
  <c r="B33" i="36"/>
  <c r="B29" i="7"/>
  <c r="B33" i="18"/>
  <c r="O33" i="31"/>
  <c r="B33" i="31"/>
  <c r="O33" i="40"/>
  <c r="B33" i="32"/>
  <c r="B33" i="40"/>
  <c r="B33" i="37"/>
  <c r="B33" i="35"/>
  <c r="U27" i="32"/>
  <c r="V27" i="32"/>
  <c r="W27" i="32" s="1"/>
  <c r="W25" i="17" s="1"/>
  <c r="V29" i="18"/>
  <c r="W29" i="18" s="1"/>
  <c r="T27" i="17" s="1"/>
  <c r="U29" i="18"/>
  <c r="U28" i="40"/>
  <c r="V28" i="40"/>
  <c r="W28" i="40" s="1"/>
  <c r="AB26" i="17" s="1"/>
  <c r="L23" i="38"/>
  <c r="K30" i="34"/>
  <c r="G28" i="17" s="1"/>
  <c r="U28" i="36"/>
  <c r="V28" i="36"/>
  <c r="W28" i="36" s="1"/>
  <c r="Z26" i="17" s="1"/>
  <c r="I28" i="40"/>
  <c r="J28" i="40"/>
  <c r="K28" i="40" s="1"/>
  <c r="K26" i="17" s="1"/>
  <c r="J31" i="34"/>
  <c r="I31" i="34"/>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AC25" i="17" l="1"/>
  <c r="AF25" i="17" s="1"/>
  <c r="V29" i="37"/>
  <c r="W29" i="37" s="1"/>
  <c r="AA27" i="17" s="1"/>
  <c r="U29" i="37"/>
  <c r="V28" i="33"/>
  <c r="W28" i="33" s="1"/>
  <c r="Y26" i="17" s="1"/>
  <c r="U28" i="33"/>
  <c r="V30" i="31"/>
  <c r="W30" i="31" s="1"/>
  <c r="U28" i="17" s="1"/>
  <c r="U30" i="31"/>
  <c r="J30" i="31"/>
  <c r="I30" i="31"/>
  <c r="K29" i="31"/>
  <c r="D27" i="17" s="1"/>
  <c r="K22" i="38"/>
  <c r="B34" i="40"/>
  <c r="O34" i="18"/>
  <c r="O34" i="40"/>
  <c r="B34" i="31"/>
  <c r="B34" i="18"/>
  <c r="O34" i="33"/>
  <c r="B34" i="36"/>
  <c r="B30" i="7"/>
  <c r="B34" i="37"/>
  <c r="O34" i="35"/>
  <c r="B34" i="34"/>
  <c r="O34" i="34"/>
  <c r="O34" i="36"/>
  <c r="B34" i="32"/>
  <c r="O34" i="31"/>
  <c r="O34" i="32"/>
  <c r="B34" i="33"/>
  <c r="B34" i="35"/>
  <c r="O34" i="37"/>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L24" i="38"/>
  <c r="K31" i="34"/>
  <c r="G29" i="17" s="1"/>
  <c r="U29" i="36"/>
  <c r="V29" i="36"/>
  <c r="W29" i="36" s="1"/>
  <c r="Z27" i="17" s="1"/>
  <c r="V29" i="40"/>
  <c r="W29" i="40" s="1"/>
  <c r="AB27" i="17" s="1"/>
  <c r="U29" i="40"/>
  <c r="K27" i="32"/>
  <c r="F25" i="17" s="1"/>
  <c r="L25" i="17" s="1"/>
  <c r="J20" i="38"/>
  <c r="I30" i="33"/>
  <c r="J30" i="33"/>
  <c r="K30" i="33" s="1"/>
  <c r="H28" i="17" s="1"/>
  <c r="I32" i="34"/>
  <c r="J32" i="34"/>
  <c r="J30" i="37"/>
  <c r="K30" i="37" s="1"/>
  <c r="J28" i="17" s="1"/>
  <c r="I30" i="37"/>
  <c r="U31" i="35"/>
  <c r="V31" i="35"/>
  <c r="W31" i="35" s="1"/>
  <c r="V29" i="17" s="1"/>
  <c r="J32" i="36"/>
  <c r="K32" i="36" s="1"/>
  <c r="I30" i="17" s="1"/>
  <c r="I32" i="36"/>
  <c r="V30" i="37" l="1"/>
  <c r="W30" i="37" s="1"/>
  <c r="AA28" i="17" s="1"/>
  <c r="U30" i="37"/>
  <c r="AC26" i="17"/>
  <c r="AF26" i="17" s="1"/>
  <c r="U29" i="33"/>
  <c r="V29" i="33"/>
  <c r="W29" i="33" s="1"/>
  <c r="Y27" i="17" s="1"/>
  <c r="U31" i="31"/>
  <c r="V31" i="31"/>
  <c r="W31" i="31" s="1"/>
  <c r="U29" i="17" s="1"/>
  <c r="I31" i="31"/>
  <c r="J31" i="31"/>
  <c r="K23" i="38"/>
  <c r="K30" i="31"/>
  <c r="D28" i="17" s="1"/>
  <c r="O35" i="40"/>
  <c r="B35" i="37"/>
  <c r="B35" i="40"/>
  <c r="B35" i="34"/>
  <c r="O35" i="33"/>
  <c r="O35" i="18"/>
  <c r="B35" i="18"/>
  <c r="B31" i="7"/>
  <c r="O35" i="35"/>
  <c r="B35" i="32"/>
  <c r="O35" i="34"/>
  <c r="B35" i="36"/>
  <c r="O35" i="32"/>
  <c r="O35" i="36"/>
  <c r="B35" i="31"/>
  <c r="B35" i="33"/>
  <c r="B35" i="35"/>
  <c r="O35" i="37"/>
  <c r="O35" i="31"/>
  <c r="V31" i="18"/>
  <c r="W31" i="18" s="1"/>
  <c r="T29" i="17" s="1"/>
  <c r="U31" i="18"/>
  <c r="U29" i="32"/>
  <c r="V29" i="32"/>
  <c r="W29" i="32" s="1"/>
  <c r="W27" i="17" s="1"/>
  <c r="L25" i="38"/>
  <c r="K32" i="34"/>
  <c r="G30"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I33" i="34"/>
  <c r="J33" i="34"/>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V31" i="37" l="1"/>
  <c r="W31" i="37" s="1"/>
  <c r="AA29" i="17" s="1"/>
  <c r="U31" i="37"/>
  <c r="AC27" i="17"/>
  <c r="AF27" i="17" s="1"/>
  <c r="V30" i="33"/>
  <c r="W30" i="33" s="1"/>
  <c r="Y28" i="17" s="1"/>
  <c r="U30" i="33"/>
  <c r="V32" i="31"/>
  <c r="W32" i="31" s="1"/>
  <c r="U30" i="17" s="1"/>
  <c r="U32" i="31"/>
  <c r="K24" i="38"/>
  <c r="K31" i="31"/>
  <c r="D29" i="17" s="1"/>
  <c r="I32" i="31"/>
  <c r="J32" i="31"/>
  <c r="O36" i="34"/>
  <c r="B36" i="34"/>
  <c r="O36" i="37"/>
  <c r="O36" i="18"/>
  <c r="B36" i="31"/>
  <c r="B36" i="18"/>
  <c r="O36" i="32"/>
  <c r="O36" i="31"/>
  <c r="B36" i="37"/>
  <c r="B36" i="40"/>
  <c r="B36" i="33"/>
  <c r="O36" i="40"/>
  <c r="B36" i="36"/>
  <c r="O36" i="36"/>
  <c r="O36" i="33"/>
  <c r="B36" i="35"/>
  <c r="B32" i="7"/>
  <c r="O36" i="35"/>
  <c r="B36" i="32"/>
  <c r="U30" i="32"/>
  <c r="V30" i="32"/>
  <c r="W30" i="32" s="1"/>
  <c r="W28" i="17" s="1"/>
  <c r="V32" i="18"/>
  <c r="W32" i="18" s="1"/>
  <c r="T30" i="17" s="1"/>
  <c r="U32" i="18"/>
  <c r="U32" i="34"/>
  <c r="V32" i="34"/>
  <c r="W32" i="34" s="1"/>
  <c r="X30" i="17" s="1"/>
  <c r="N20" i="38"/>
  <c r="O20" i="38"/>
  <c r="O26" i="17"/>
  <c r="E21" i="28"/>
  <c r="I30" i="32"/>
  <c r="J30" i="32"/>
  <c r="V31" i="36"/>
  <c r="W31" i="36" s="1"/>
  <c r="Z29" i="17" s="1"/>
  <c r="U31" i="36"/>
  <c r="I34" i="34"/>
  <c r="J34" i="34"/>
  <c r="V31" i="40"/>
  <c r="W31" i="40" s="1"/>
  <c r="AB29" i="17" s="1"/>
  <c r="U31" i="40"/>
  <c r="M20" i="38"/>
  <c r="L26" i="38"/>
  <c r="K33" i="34"/>
  <c r="G31" i="17" s="1"/>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AC28" i="17" l="1"/>
  <c r="AF28" i="17" s="1"/>
  <c r="V32" i="37"/>
  <c r="W32" i="37" s="1"/>
  <c r="AA30" i="17" s="1"/>
  <c r="U32" i="37"/>
  <c r="V31" i="33"/>
  <c r="W31" i="33" s="1"/>
  <c r="Y29" i="17" s="1"/>
  <c r="U31" i="33"/>
  <c r="V33" i="31"/>
  <c r="W33" i="31" s="1"/>
  <c r="U31" i="17" s="1"/>
  <c r="U33" i="31"/>
  <c r="I33" i="31"/>
  <c r="J33" i="31"/>
  <c r="K25" i="38"/>
  <c r="K32" i="31"/>
  <c r="D30" i="17" s="1"/>
  <c r="B33" i="7"/>
  <c r="O37" i="40"/>
  <c r="B37" i="37"/>
  <c r="O37" i="33"/>
  <c r="B37" i="31"/>
  <c r="B37" i="34"/>
  <c r="O37" i="35"/>
  <c r="O37" i="37"/>
  <c r="O37" i="31"/>
  <c r="B37" i="18"/>
  <c r="B37" i="40"/>
  <c r="B37" i="32"/>
  <c r="B37" i="33"/>
  <c r="O37" i="34"/>
  <c r="B37" i="36"/>
  <c r="O37" i="18"/>
  <c r="O37" i="32"/>
  <c r="O37" i="36"/>
  <c r="B37" i="35"/>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I35" i="34"/>
  <c r="J35" i="34"/>
  <c r="L27" i="38"/>
  <c r="K34" i="34"/>
  <c r="G32" i="17" s="1"/>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U33" i="37" l="1"/>
  <c r="V33" i="37"/>
  <c r="W33" i="37" s="1"/>
  <c r="AA31" i="17" s="1"/>
  <c r="AC29" i="17"/>
  <c r="AF29" i="17" s="1"/>
  <c r="V32" i="33"/>
  <c r="W32" i="33" s="1"/>
  <c r="Y30" i="17" s="1"/>
  <c r="U32" i="33"/>
  <c r="V34" i="31"/>
  <c r="W34" i="31" s="1"/>
  <c r="U32" i="17" s="1"/>
  <c r="U34" i="31"/>
  <c r="K26" i="38"/>
  <c r="K33" i="31"/>
  <c r="D31" i="17" s="1"/>
  <c r="J34" i="31"/>
  <c r="I34" i="31"/>
  <c r="O38" i="31"/>
  <c r="B38" i="35"/>
  <c r="O38" i="33"/>
  <c r="O38" i="32"/>
  <c r="B38" i="18"/>
  <c r="B38" i="37"/>
  <c r="O38" i="40"/>
  <c r="O38" i="18"/>
  <c r="O38" i="35"/>
  <c r="B38" i="33"/>
  <c r="O38" i="34"/>
  <c r="O38" i="37"/>
  <c r="B38" i="36"/>
  <c r="B38" i="34"/>
  <c r="B38" i="40"/>
  <c r="B34" i="7"/>
  <c r="B38" i="31"/>
  <c r="O38" i="36"/>
  <c r="B38" i="32"/>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I36" i="34"/>
  <c r="J36" i="34"/>
  <c r="O28" i="17"/>
  <c r="E23" i="28"/>
  <c r="M23" i="38" s="1"/>
  <c r="K35" i="34"/>
  <c r="G33" i="17" s="1"/>
  <c r="L28" i="38"/>
  <c r="J33" i="40"/>
  <c r="K33" i="40" s="1"/>
  <c r="K31" i="17" s="1"/>
  <c r="I33" i="40"/>
  <c r="M22" i="38"/>
  <c r="J34" i="37"/>
  <c r="K34" i="37" s="1"/>
  <c r="J32" i="17" s="1"/>
  <c r="I34" i="37"/>
  <c r="V35" i="35"/>
  <c r="W35" i="35" s="1"/>
  <c r="V33" i="17" s="1"/>
  <c r="U35" i="35"/>
  <c r="J36" i="36"/>
  <c r="K36" i="36" s="1"/>
  <c r="I34" i="17" s="1"/>
  <c r="I36" i="36"/>
  <c r="AC30" i="17" l="1"/>
  <c r="AF30" i="17" s="1"/>
  <c r="V34" i="37"/>
  <c r="W34" i="37" s="1"/>
  <c r="AA32" i="17" s="1"/>
  <c r="U34" i="37"/>
  <c r="V33" i="33"/>
  <c r="W33" i="33" s="1"/>
  <c r="Y31" i="17" s="1"/>
  <c r="U33" i="33"/>
  <c r="U35" i="31"/>
  <c r="V35" i="31"/>
  <c r="W35" i="31" s="1"/>
  <c r="U33" i="17" s="1"/>
  <c r="K27" i="38"/>
  <c r="K34" i="31"/>
  <c r="D32" i="17" s="1"/>
  <c r="J35" i="31"/>
  <c r="I35" i="31"/>
  <c r="B39" i="32"/>
  <c r="O39" i="31"/>
  <c r="O39" i="18"/>
  <c r="B39" i="31"/>
  <c r="B39" i="37"/>
  <c r="B35" i="7"/>
  <c r="O39" i="37"/>
  <c r="O39" i="36"/>
  <c r="B39" i="36"/>
  <c r="O39" i="34"/>
  <c r="B39" i="34"/>
  <c r="O39" i="35"/>
  <c r="B39" i="40"/>
  <c r="O39" i="33"/>
  <c r="O39" i="40"/>
  <c r="O39" i="32"/>
  <c r="B39" i="18"/>
  <c r="B39" i="33"/>
  <c r="B39" i="35"/>
  <c r="U35" i="18"/>
  <c r="V35" i="18"/>
  <c r="W35" i="18" s="1"/>
  <c r="T33" i="17" s="1"/>
  <c r="U33" i="32"/>
  <c r="V33" i="32"/>
  <c r="W33" i="32" s="1"/>
  <c r="W31" i="17" s="1"/>
  <c r="I37" i="34"/>
  <c r="J37" i="34"/>
  <c r="J34" i="40"/>
  <c r="K34" i="40" s="1"/>
  <c r="K32" i="17" s="1"/>
  <c r="I34" i="40"/>
  <c r="L29" i="38"/>
  <c r="K36" i="34"/>
  <c r="G34" i="17" s="1"/>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V35" i="37" l="1"/>
  <c r="W35" i="37" s="1"/>
  <c r="AA33" i="17" s="1"/>
  <c r="U35" i="37"/>
  <c r="AC31" i="17"/>
  <c r="AF31" i="17" s="1"/>
  <c r="U34" i="33"/>
  <c r="V34" i="33"/>
  <c r="W34" i="33" s="1"/>
  <c r="Y32" i="17" s="1"/>
  <c r="U36" i="31"/>
  <c r="V36" i="31"/>
  <c r="W36" i="31" s="1"/>
  <c r="U34" i="17" s="1"/>
  <c r="I36" i="31"/>
  <c r="J36" i="31"/>
  <c r="K28" i="38"/>
  <c r="K35" i="31"/>
  <c r="D33" i="17" s="1"/>
  <c r="B40" i="31"/>
  <c r="B40" i="18"/>
  <c r="O40" i="35"/>
  <c r="B40" i="32"/>
  <c r="O40" i="37"/>
  <c r="O40" i="18"/>
  <c r="O40" i="40"/>
  <c r="B36" i="7"/>
  <c r="O40" i="31"/>
  <c r="B40" i="37"/>
  <c r="B40" i="34"/>
  <c r="B40" i="33"/>
  <c r="O40" i="32"/>
  <c r="O40" i="34"/>
  <c r="B40" i="40"/>
  <c r="B40" i="36"/>
  <c r="O40" i="33"/>
  <c r="B40" i="35"/>
  <c r="O40" i="36"/>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I38" i="34"/>
  <c r="J38" i="34"/>
  <c r="J35" i="18"/>
  <c r="K35" i="18" s="1"/>
  <c r="C33" i="17" s="1"/>
  <c r="I35" i="18"/>
  <c r="V36" i="34"/>
  <c r="W36" i="34" s="1"/>
  <c r="X34" i="17" s="1"/>
  <c r="U36" i="34"/>
  <c r="U35" i="36"/>
  <c r="V35" i="36"/>
  <c r="W35" i="36" s="1"/>
  <c r="Z33" i="17" s="1"/>
  <c r="O30" i="17"/>
  <c r="E25" i="28"/>
  <c r="L30" i="38"/>
  <c r="K37" i="34"/>
  <c r="G35" i="17" s="1"/>
  <c r="V37" i="35"/>
  <c r="W37" i="35" s="1"/>
  <c r="V35" i="17" s="1"/>
  <c r="U37" i="35"/>
  <c r="J36" i="37"/>
  <c r="K36" i="37" s="1"/>
  <c r="J34" i="17" s="1"/>
  <c r="I36" i="37"/>
  <c r="J38" i="36"/>
  <c r="K38" i="36" s="1"/>
  <c r="I36" i="17" s="1"/>
  <c r="I38" i="36"/>
  <c r="AC32" i="17" l="1"/>
  <c r="AF32" i="17" s="1"/>
  <c r="U36" i="37"/>
  <c r="V36" i="37"/>
  <c r="W36" i="37" s="1"/>
  <c r="AA34" i="17" s="1"/>
  <c r="U35" i="33"/>
  <c r="V35" i="33"/>
  <c r="W35" i="33" s="1"/>
  <c r="Y33" i="17" s="1"/>
  <c r="V37" i="31"/>
  <c r="W37" i="31" s="1"/>
  <c r="U35" i="17" s="1"/>
  <c r="U37" i="31"/>
  <c r="K36" i="31"/>
  <c r="D34" i="17" s="1"/>
  <c r="K29" i="38"/>
  <c r="I37" i="31"/>
  <c r="J37" i="31"/>
  <c r="O41" i="33"/>
  <c r="B41" i="35"/>
  <c r="O41" i="31"/>
  <c r="O41" i="40"/>
  <c r="O41" i="35"/>
  <c r="B41" i="18"/>
  <c r="B41" i="33"/>
  <c r="O41" i="36"/>
  <c r="B41" i="37"/>
  <c r="B41" i="32"/>
  <c r="B41" i="40"/>
  <c r="O41" i="37"/>
  <c r="B41" i="31"/>
  <c r="O41" i="34"/>
  <c r="B37" i="7"/>
  <c r="O41" i="32"/>
  <c r="O41" i="18"/>
  <c r="B41" i="34"/>
  <c r="B41" i="36"/>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9" i="34"/>
  <c r="I39" i="34"/>
  <c r="J35" i="32"/>
  <c r="I35" i="32"/>
  <c r="J37" i="33"/>
  <c r="K37" i="33" s="1"/>
  <c r="H35" i="17" s="1"/>
  <c r="I37" i="33"/>
  <c r="M25" i="38"/>
  <c r="V36" i="36"/>
  <c r="W36" i="36" s="1"/>
  <c r="Z34" i="17" s="1"/>
  <c r="U36" i="36"/>
  <c r="L31" i="38"/>
  <c r="K38" i="34"/>
  <c r="G36" i="17" s="1"/>
  <c r="O31" i="17"/>
  <c r="E26" i="28"/>
  <c r="K34" i="32"/>
  <c r="F32" i="17" s="1"/>
  <c r="L32" i="17" s="1"/>
  <c r="J27" i="38"/>
  <c r="J39" i="36"/>
  <c r="K39" i="36" s="1"/>
  <c r="I37" i="17" s="1"/>
  <c r="I39" i="36"/>
  <c r="J37" i="37"/>
  <c r="K37" i="37" s="1"/>
  <c r="J35" i="17" s="1"/>
  <c r="I37" i="37"/>
  <c r="V38" i="35"/>
  <c r="W38" i="35" s="1"/>
  <c r="V36" i="17" s="1"/>
  <c r="U38" i="35"/>
  <c r="AC33" i="17" l="1"/>
  <c r="AF33" i="17" s="1"/>
  <c r="U37" i="37"/>
  <c r="V37" i="37"/>
  <c r="W37" i="37" s="1"/>
  <c r="AA35" i="17" s="1"/>
  <c r="V36" i="33"/>
  <c r="W36" i="33" s="1"/>
  <c r="Y34" i="17" s="1"/>
  <c r="U36" i="33"/>
  <c r="V38" i="31"/>
  <c r="W38" i="31" s="1"/>
  <c r="U36" i="17" s="1"/>
  <c r="U38" i="31"/>
  <c r="K30" i="38"/>
  <c r="K37" i="31"/>
  <c r="D35" i="17" s="1"/>
  <c r="J38" i="31"/>
  <c r="I38" i="31"/>
  <c r="B42" i="31"/>
  <c r="B42" i="37"/>
  <c r="B42" i="18"/>
  <c r="O42" i="40"/>
  <c r="O42" i="34"/>
  <c r="B38" i="7"/>
  <c r="B42" i="35"/>
  <c r="O42" i="32"/>
  <c r="B42" i="34"/>
  <c r="O42" i="31"/>
  <c r="O42" i="35"/>
  <c r="B42" i="32"/>
  <c r="B42" i="40"/>
  <c r="B42" i="33"/>
  <c r="B42" i="36"/>
  <c r="O42" i="36"/>
  <c r="O42" i="33"/>
  <c r="O42" i="18"/>
  <c r="O42" i="37"/>
  <c r="V36" i="32"/>
  <c r="W36" i="32" s="1"/>
  <c r="W34" i="17" s="1"/>
  <c r="U36" i="32"/>
  <c r="V38" i="18"/>
  <c r="W38" i="18" s="1"/>
  <c r="T36" i="17" s="1"/>
  <c r="U38" i="18"/>
  <c r="O32" i="17"/>
  <c r="E27" i="28"/>
  <c r="M27" i="38" s="1"/>
  <c r="K39" i="34"/>
  <c r="G37" i="17" s="1"/>
  <c r="L32" i="38"/>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40" i="34"/>
  <c r="I40" i="34"/>
  <c r="J28" i="38"/>
  <c r="K35" i="32"/>
  <c r="F33" i="17" s="1"/>
  <c r="L33" i="17" s="1"/>
  <c r="V38" i="34"/>
  <c r="W38" i="34" s="1"/>
  <c r="X36" i="17" s="1"/>
  <c r="U38" i="34"/>
  <c r="J38" i="37"/>
  <c r="K38" i="37" s="1"/>
  <c r="J36" i="17" s="1"/>
  <c r="I38" i="37"/>
  <c r="V39" i="35"/>
  <c r="W39" i="35" s="1"/>
  <c r="V37" i="17" s="1"/>
  <c r="U39" i="35"/>
  <c r="I40" i="36"/>
  <c r="J40" i="36"/>
  <c r="K40" i="36" s="1"/>
  <c r="I38" i="17" s="1"/>
  <c r="V38" i="37" l="1"/>
  <c r="W38" i="37" s="1"/>
  <c r="AA36" i="17" s="1"/>
  <c r="U38" i="37"/>
  <c r="AC34" i="17"/>
  <c r="AF34" i="17" s="1"/>
  <c r="V37" i="33"/>
  <c r="W37" i="33" s="1"/>
  <c r="Y35" i="17" s="1"/>
  <c r="U37" i="33"/>
  <c r="V39" i="31"/>
  <c r="W39" i="31" s="1"/>
  <c r="U37" i="17" s="1"/>
  <c r="U39" i="31"/>
  <c r="I39" i="31"/>
  <c r="J39" i="31"/>
  <c r="K38" i="31"/>
  <c r="D36" i="17" s="1"/>
  <c r="K31" i="38"/>
  <c r="O43" i="34"/>
  <c r="O43" i="40"/>
  <c r="O43" i="18"/>
  <c r="O43" i="31"/>
  <c r="O43" i="33"/>
  <c r="B43" i="36"/>
  <c r="B43" i="40"/>
  <c r="B43" i="34"/>
  <c r="B43" i="33"/>
  <c r="B43" i="37"/>
  <c r="B43" i="35"/>
  <c r="O43" i="37"/>
  <c r="O43" i="35"/>
  <c r="O43" i="32"/>
  <c r="B43" i="31"/>
  <c r="B43" i="32"/>
  <c r="O43" i="36"/>
  <c r="B39" i="7"/>
  <c r="B43" i="18"/>
  <c r="U39" i="18"/>
  <c r="V39" i="18"/>
  <c r="W39" i="18" s="1"/>
  <c r="T37" i="17" s="1"/>
  <c r="U37" i="32"/>
  <c r="V37" i="32"/>
  <c r="W37" i="32" s="1"/>
  <c r="W35" i="17" s="1"/>
  <c r="I39" i="33"/>
  <c r="J39" i="33"/>
  <c r="K39" i="33" s="1"/>
  <c r="H37" i="17" s="1"/>
  <c r="I38" i="18"/>
  <c r="J38" i="18"/>
  <c r="K38" i="18" s="1"/>
  <c r="C36" i="17" s="1"/>
  <c r="E28" i="28"/>
  <c r="O33" i="17"/>
  <c r="K40" i="34"/>
  <c r="G38" i="17" s="1"/>
  <c r="L33" i="38"/>
  <c r="V38" i="40"/>
  <c r="W38" i="40" s="1"/>
  <c r="AB36" i="17" s="1"/>
  <c r="U38" i="40"/>
  <c r="I38" i="40"/>
  <c r="J38" i="40"/>
  <c r="K38" i="40" s="1"/>
  <c r="K36" i="17" s="1"/>
  <c r="I37" i="32"/>
  <c r="J37" i="32"/>
  <c r="I39" i="35"/>
  <c r="J39" i="35"/>
  <c r="K39" i="35" s="1"/>
  <c r="E37" i="17" s="1"/>
  <c r="V39" i="34"/>
  <c r="W39" i="34" s="1"/>
  <c r="X37" i="17" s="1"/>
  <c r="U39" i="34"/>
  <c r="I41" i="34"/>
  <c r="J41"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V39" i="37" l="1"/>
  <c r="W39" i="37" s="1"/>
  <c r="AA37" i="17" s="1"/>
  <c r="U39" i="37"/>
  <c r="AC35" i="17"/>
  <c r="AF35" i="17" s="1"/>
  <c r="V38" i="33"/>
  <c r="W38" i="33" s="1"/>
  <c r="Y36" i="17" s="1"/>
  <c r="U38" i="33"/>
  <c r="U40" i="31"/>
  <c r="V40" i="31"/>
  <c r="W40" i="31" s="1"/>
  <c r="U38" i="17" s="1"/>
  <c r="K39" i="31"/>
  <c r="D37" i="17" s="1"/>
  <c r="K32" i="38"/>
  <c r="J40" i="31"/>
  <c r="I40" i="31"/>
  <c r="B44" i="37"/>
  <c r="O44" i="37"/>
  <c r="B44" i="34"/>
  <c r="O44" i="32"/>
  <c r="O44" i="31"/>
  <c r="B44" i="35"/>
  <c r="B44" i="33"/>
  <c r="B40" i="7"/>
  <c r="O44" i="36"/>
  <c r="B44" i="36"/>
  <c r="O44" i="40"/>
  <c r="B44" i="31"/>
  <c r="O44" i="34"/>
  <c r="O44" i="35"/>
  <c r="B44" i="32"/>
  <c r="B44" i="18"/>
  <c r="O44" i="18"/>
  <c r="B44" i="40"/>
  <c r="O44" i="33"/>
  <c r="V38" i="32"/>
  <c r="W38" i="32" s="1"/>
  <c r="W36" i="17" s="1"/>
  <c r="U38" i="32"/>
  <c r="V40" i="18"/>
  <c r="W40" i="18" s="1"/>
  <c r="T38" i="17" s="1"/>
  <c r="U40" i="18"/>
  <c r="U40" i="34"/>
  <c r="V40" i="34"/>
  <c r="W40" i="34" s="1"/>
  <c r="X38" i="17" s="1"/>
  <c r="J40" i="33"/>
  <c r="K40" i="33" s="1"/>
  <c r="H38" i="17" s="1"/>
  <c r="I40" i="33"/>
  <c r="E29" i="28"/>
  <c r="O34" i="17"/>
  <c r="I42" i="34"/>
  <c r="J42" i="34"/>
  <c r="J40" i="35"/>
  <c r="K40" i="35" s="1"/>
  <c r="E38" i="17" s="1"/>
  <c r="I40" i="35"/>
  <c r="L34" i="38"/>
  <c r="K41" i="34"/>
  <c r="G39" i="17" s="1"/>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U40" i="37" l="1"/>
  <c r="V40" i="37"/>
  <c r="W40" i="37" s="1"/>
  <c r="AA38" i="17" s="1"/>
  <c r="AC36" i="17"/>
  <c r="AF36" i="17" s="1"/>
  <c r="V39" i="33"/>
  <c r="W39" i="33" s="1"/>
  <c r="Y37" i="17" s="1"/>
  <c r="U39" i="33"/>
  <c r="V41" i="31"/>
  <c r="W41" i="31" s="1"/>
  <c r="U39" i="17" s="1"/>
  <c r="U41" i="31"/>
  <c r="I41" i="31"/>
  <c r="J41" i="31"/>
  <c r="K33" i="38"/>
  <c r="K40" i="31"/>
  <c r="D38" i="17" s="1"/>
  <c r="B45" i="18"/>
  <c r="B45" i="33"/>
  <c r="O45" i="40"/>
  <c r="O45" i="35"/>
  <c r="B45" i="32"/>
  <c r="B45" i="40"/>
  <c r="B45" i="31"/>
  <c r="B45" i="35"/>
  <c r="B45" i="36"/>
  <c r="B45" i="34"/>
  <c r="O45" i="31"/>
  <c r="B41" i="7"/>
  <c r="O45" i="36"/>
  <c r="O45" i="32"/>
  <c r="B45" i="37"/>
  <c r="O45" i="37"/>
  <c r="O45" i="34"/>
  <c r="O45" i="33"/>
  <c r="O45" i="18"/>
  <c r="V41" i="18"/>
  <c r="W41" i="18" s="1"/>
  <c r="T39" i="17" s="1"/>
  <c r="U41" i="18"/>
  <c r="V39" i="32"/>
  <c r="W39" i="32" s="1"/>
  <c r="W37" i="17" s="1"/>
  <c r="U39" i="32"/>
  <c r="J40" i="18"/>
  <c r="K40" i="18" s="1"/>
  <c r="C38" i="17" s="1"/>
  <c r="I40" i="18"/>
  <c r="L35" i="38"/>
  <c r="K42" i="34"/>
  <c r="G40" i="17" s="1"/>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I43" i="34"/>
  <c r="J43" i="34"/>
  <c r="V42" i="35"/>
  <c r="W42" i="35" s="1"/>
  <c r="V40" i="17" s="1"/>
  <c r="U42" i="35"/>
  <c r="J43" i="36"/>
  <c r="K43" i="36" s="1"/>
  <c r="I41" i="17" s="1"/>
  <c r="I43" i="36"/>
  <c r="J41" i="37"/>
  <c r="K41" i="37" s="1"/>
  <c r="J39" i="17" s="1"/>
  <c r="I41" i="37"/>
  <c r="AC37" i="17" l="1"/>
  <c r="AF37" i="17" s="1"/>
  <c r="V41" i="37"/>
  <c r="W41" i="37" s="1"/>
  <c r="AA39" i="17" s="1"/>
  <c r="U41" i="37"/>
  <c r="U40" i="33"/>
  <c r="V40" i="33"/>
  <c r="W40" i="33" s="1"/>
  <c r="Y38" i="17" s="1"/>
  <c r="U42" i="31"/>
  <c r="V42" i="31"/>
  <c r="W42" i="31" s="1"/>
  <c r="U40" i="17" s="1"/>
  <c r="K34" i="38"/>
  <c r="K41" i="31"/>
  <c r="D39" i="17" s="1"/>
  <c r="J42" i="31"/>
  <c r="I42" i="31"/>
  <c r="B46" i="37"/>
  <c r="O46" i="18"/>
  <c r="B46" i="35"/>
  <c r="B46" i="31"/>
  <c r="O46" i="40"/>
  <c r="B46" i="32"/>
  <c r="B46" i="33"/>
  <c r="O46" i="36"/>
  <c r="B46" i="40"/>
  <c r="O46" i="33"/>
  <c r="O46" i="31"/>
  <c r="O46" i="34"/>
  <c r="O46" i="35"/>
  <c r="B42" i="7"/>
  <c r="B46" i="36"/>
  <c r="B46" i="34"/>
  <c r="B46" i="18"/>
  <c r="O46" i="37"/>
  <c r="O46" i="32"/>
  <c r="U40" i="32"/>
  <c r="V40" i="32"/>
  <c r="W40" i="32" s="1"/>
  <c r="W38" i="17" s="1"/>
  <c r="U42" i="18"/>
  <c r="V42" i="18"/>
  <c r="W42" i="18" s="1"/>
  <c r="T40" i="17" s="1"/>
  <c r="L36" i="38"/>
  <c r="K43" i="34"/>
  <c r="G41"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J44" i="34"/>
  <c r="I44" i="34"/>
  <c r="U41" i="40"/>
  <c r="V41" i="40"/>
  <c r="W41" i="40" s="1"/>
  <c r="AB39" i="17" s="1"/>
  <c r="N30" i="38"/>
  <c r="O30" i="38"/>
  <c r="I40" i="32"/>
  <c r="J40" i="32"/>
  <c r="M30" i="38"/>
  <c r="J42" i="37"/>
  <c r="K42" i="37" s="1"/>
  <c r="J40" i="17" s="1"/>
  <c r="I42" i="37"/>
  <c r="J44" i="36"/>
  <c r="K44" i="36" s="1"/>
  <c r="I42" i="17" s="1"/>
  <c r="I44" i="36"/>
  <c r="V43" i="35"/>
  <c r="W43" i="35" s="1"/>
  <c r="V41" i="17" s="1"/>
  <c r="U43" i="35"/>
  <c r="V42" i="37" l="1"/>
  <c r="W42" i="37" s="1"/>
  <c r="AA40" i="17" s="1"/>
  <c r="U42" i="37"/>
  <c r="AC38" i="17"/>
  <c r="AF38" i="17" s="1"/>
  <c r="V41" i="33"/>
  <c r="W41" i="33" s="1"/>
  <c r="Y39" i="17" s="1"/>
  <c r="U41" i="33"/>
  <c r="V43" i="31"/>
  <c r="W43" i="31" s="1"/>
  <c r="U41" i="17" s="1"/>
  <c r="U43" i="31"/>
  <c r="I43" i="31"/>
  <c r="J43" i="31"/>
  <c r="K42" i="31"/>
  <c r="D40" i="17" s="1"/>
  <c r="K35" i="38"/>
  <c r="O47" i="35"/>
  <c r="B47" i="36"/>
  <c r="B47" i="35"/>
  <c r="B47" i="18"/>
  <c r="B47" i="40"/>
  <c r="B47" i="37"/>
  <c r="O47" i="32"/>
  <c r="O47" i="33"/>
  <c r="O47" i="34"/>
  <c r="B47" i="34"/>
  <c r="O47" i="18"/>
  <c r="B43" i="7"/>
  <c r="B47" i="31"/>
  <c r="O47" i="31"/>
  <c r="B47" i="33"/>
  <c r="O47" i="36"/>
  <c r="O47" i="37"/>
  <c r="O47" i="40"/>
  <c r="B47" i="32"/>
  <c r="V43" i="18"/>
  <c r="W43" i="18" s="1"/>
  <c r="T41" i="17" s="1"/>
  <c r="U43" i="18"/>
  <c r="V41" i="32"/>
  <c r="W41" i="32" s="1"/>
  <c r="W39" i="17" s="1"/>
  <c r="U41" i="32"/>
  <c r="K40" i="32"/>
  <c r="F38" i="17" s="1"/>
  <c r="L38" i="17" s="1"/>
  <c r="J33" i="38"/>
  <c r="O31" i="38"/>
  <c r="N31" i="38"/>
  <c r="I43" i="33"/>
  <c r="J43" i="33"/>
  <c r="K43" i="33" s="1"/>
  <c r="H41" i="17" s="1"/>
  <c r="L37" i="38"/>
  <c r="K44" i="34"/>
  <c r="G42" i="17" s="1"/>
  <c r="J42" i="18"/>
  <c r="K42" i="18" s="1"/>
  <c r="C40" i="17" s="1"/>
  <c r="I42" i="18"/>
  <c r="O37" i="17"/>
  <c r="E32" i="28"/>
  <c r="M32" i="38" s="1"/>
  <c r="U42" i="36"/>
  <c r="V42" i="36"/>
  <c r="W42" i="36" s="1"/>
  <c r="Z40" i="17" s="1"/>
  <c r="J41" i="32"/>
  <c r="I41" i="32"/>
  <c r="V42" i="40"/>
  <c r="W42" i="40" s="1"/>
  <c r="AB40" i="17" s="1"/>
  <c r="U42" i="40"/>
  <c r="U43" i="34"/>
  <c r="V43" i="34"/>
  <c r="W43" i="34" s="1"/>
  <c r="X41" i="17" s="1"/>
  <c r="I45" i="34"/>
  <c r="J45" i="34"/>
  <c r="J43" i="35"/>
  <c r="K43" i="35" s="1"/>
  <c r="E41" i="17" s="1"/>
  <c r="I43" i="35"/>
  <c r="I42" i="40"/>
  <c r="J42" i="40"/>
  <c r="K42" i="40" s="1"/>
  <c r="K40" i="17" s="1"/>
  <c r="J43" i="37"/>
  <c r="K43" i="37" s="1"/>
  <c r="J41" i="17" s="1"/>
  <c r="I43" i="37"/>
  <c r="V44" i="35"/>
  <c r="W44" i="35" s="1"/>
  <c r="V42" i="17" s="1"/>
  <c r="U44" i="35"/>
  <c r="J45" i="36"/>
  <c r="K45" i="36" s="1"/>
  <c r="I43" i="17" s="1"/>
  <c r="I45" i="36"/>
  <c r="AC39" i="17" l="1"/>
  <c r="AF39" i="17" s="1"/>
  <c r="U43" i="37"/>
  <c r="V43" i="37"/>
  <c r="W43" i="37" s="1"/>
  <c r="AA41" i="17" s="1"/>
  <c r="V42" i="33"/>
  <c r="W42" i="33" s="1"/>
  <c r="Y40" i="17" s="1"/>
  <c r="U42" i="33"/>
  <c r="U44" i="31"/>
  <c r="V44" i="31"/>
  <c r="W44" i="31" s="1"/>
  <c r="U42" i="17" s="1"/>
  <c r="K36" i="38"/>
  <c r="K43" i="31"/>
  <c r="D41" i="17" s="1"/>
  <c r="J44" i="31"/>
  <c r="I44" i="31"/>
  <c r="B48" i="18"/>
  <c r="B48" i="34"/>
  <c r="O48" i="18"/>
  <c r="B48" i="33"/>
  <c r="B44" i="7"/>
  <c r="O48" i="34"/>
  <c r="O48" i="31"/>
  <c r="B48" i="32"/>
  <c r="O48" i="37"/>
  <c r="B48" i="37"/>
  <c r="B48" i="40"/>
  <c r="O48" i="33"/>
  <c r="O48" i="35"/>
  <c r="B48" i="31"/>
  <c r="O48" i="32"/>
  <c r="B48" i="36"/>
  <c r="O48" i="40"/>
  <c r="B48" i="35"/>
  <c r="O48" i="36"/>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46" i="34"/>
  <c r="I46" i="34"/>
  <c r="J34" i="38"/>
  <c r="K41" i="32"/>
  <c r="F39" i="17" s="1"/>
  <c r="L39" i="17" s="1"/>
  <c r="O32" i="38"/>
  <c r="N32" i="38"/>
  <c r="K45" i="34"/>
  <c r="G43" i="17" s="1"/>
  <c r="L38"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V44" i="37" l="1"/>
  <c r="W44" i="37" s="1"/>
  <c r="AA42" i="17" s="1"/>
  <c r="U44" i="37"/>
  <c r="AC40" i="17"/>
  <c r="AF40" i="17" s="1"/>
  <c r="V43" i="33"/>
  <c r="W43" i="33" s="1"/>
  <c r="Y41" i="17" s="1"/>
  <c r="U43" i="33"/>
  <c r="V45" i="31"/>
  <c r="W45" i="31" s="1"/>
  <c r="U43" i="17" s="1"/>
  <c r="U45" i="31"/>
  <c r="J45" i="31"/>
  <c r="I45" i="31"/>
  <c r="K37" i="38"/>
  <c r="K44" i="31"/>
  <c r="D42" i="17" s="1"/>
  <c r="O49" i="32"/>
  <c r="O49" i="40"/>
  <c r="O49" i="31"/>
  <c r="B49" i="37"/>
  <c r="O49" i="37"/>
  <c r="O49" i="18"/>
  <c r="O49" i="35"/>
  <c r="B49" i="31"/>
  <c r="O49" i="33"/>
  <c r="B49" i="40"/>
  <c r="O49" i="34"/>
  <c r="B45" i="7"/>
  <c r="B49" i="34"/>
  <c r="O49" i="36"/>
  <c r="B49" i="35"/>
  <c r="B49" i="36"/>
  <c r="B49" i="32"/>
  <c r="B49" i="18"/>
  <c r="B49" i="33"/>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L39" i="38"/>
  <c r="K46" i="34"/>
  <c r="G44" i="17" s="1"/>
  <c r="I45" i="33"/>
  <c r="J45" i="33"/>
  <c r="K45" i="33" s="1"/>
  <c r="H43" i="17" s="1"/>
  <c r="I47" i="34"/>
  <c r="J47" i="34"/>
  <c r="I44" i="18"/>
  <c r="J44" i="18"/>
  <c r="K44" i="18" s="1"/>
  <c r="C42" i="17" s="1"/>
  <c r="V44" i="36"/>
  <c r="W44" i="36" s="1"/>
  <c r="Z42" i="17" s="1"/>
  <c r="U44" i="36"/>
  <c r="J45" i="37"/>
  <c r="K45" i="37" s="1"/>
  <c r="J43" i="17" s="1"/>
  <c r="I45" i="37"/>
  <c r="J47" i="36"/>
  <c r="K47" i="36" s="1"/>
  <c r="I45" i="17" s="1"/>
  <c r="I47" i="36"/>
  <c r="V46" i="35"/>
  <c r="W46" i="35" s="1"/>
  <c r="V44" i="17" s="1"/>
  <c r="U46" i="35"/>
  <c r="V45" i="37" l="1"/>
  <c r="W45" i="37" s="1"/>
  <c r="AA43" i="17" s="1"/>
  <c r="U45" i="37"/>
  <c r="AC41" i="17"/>
  <c r="AF41" i="17" s="1"/>
  <c r="U44" i="33"/>
  <c r="V44" i="33"/>
  <c r="W44" i="33" s="1"/>
  <c r="Y42" i="17" s="1"/>
  <c r="U46" i="31"/>
  <c r="V46" i="31"/>
  <c r="W46" i="31" s="1"/>
  <c r="U44" i="17" s="1"/>
  <c r="J46" i="31"/>
  <c r="I46" i="31"/>
  <c r="K38" i="38"/>
  <c r="K45" i="31"/>
  <c r="D43" i="17" s="1"/>
  <c r="O50" i="35"/>
  <c r="B50" i="36"/>
  <c r="B50" i="37"/>
  <c r="O50" i="32"/>
  <c r="B50" i="35"/>
  <c r="O50" i="18"/>
  <c r="B50" i="40"/>
  <c r="O50" i="34"/>
  <c r="B46" i="7"/>
  <c r="O50" i="33"/>
  <c r="B50" i="18"/>
  <c r="O50" i="37"/>
  <c r="B50" i="34"/>
  <c r="O50" i="40"/>
  <c r="B50" i="32"/>
  <c r="O50" i="31"/>
  <c r="O50" i="36"/>
  <c r="B50" i="31"/>
  <c r="B50" i="33"/>
  <c r="V46" i="18"/>
  <c r="W46" i="18" s="1"/>
  <c r="T44" i="17" s="1"/>
  <c r="U46" i="18"/>
  <c r="V44" i="32"/>
  <c r="W44" i="32" s="1"/>
  <c r="W42" i="17" s="1"/>
  <c r="U44" i="32"/>
  <c r="I46" i="33"/>
  <c r="J46" i="33"/>
  <c r="K46" i="33" s="1"/>
  <c r="H44" i="17" s="1"/>
  <c r="I44" i="32"/>
  <c r="J44" i="32"/>
  <c r="J48" i="34"/>
  <c r="I48" i="34"/>
  <c r="V46" i="34"/>
  <c r="W46" i="34" s="1"/>
  <c r="X44" i="17" s="1"/>
  <c r="U46" i="34"/>
  <c r="I45" i="18"/>
  <c r="J45" i="18"/>
  <c r="K45" i="18" s="1"/>
  <c r="C43" i="17" s="1"/>
  <c r="O34" i="38"/>
  <c r="N34" i="38"/>
  <c r="V45" i="40"/>
  <c r="W45" i="40" s="1"/>
  <c r="AB43" i="17" s="1"/>
  <c r="U45" i="40"/>
  <c r="J36" i="38"/>
  <c r="K43" i="32"/>
  <c r="F41" i="17" s="1"/>
  <c r="L41" i="17" s="1"/>
  <c r="U45" i="36"/>
  <c r="V45" i="36"/>
  <c r="W45" i="36" s="1"/>
  <c r="Z43" i="17" s="1"/>
  <c r="K47" i="34"/>
  <c r="G45" i="17" s="1"/>
  <c r="L40" i="38"/>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AC42" i="17" l="1"/>
  <c r="AF42" i="17" s="1"/>
  <c r="U46" i="37"/>
  <c r="V46" i="37"/>
  <c r="W46" i="37" s="1"/>
  <c r="AA44" i="17" s="1"/>
  <c r="U45" i="33"/>
  <c r="V45" i="33"/>
  <c r="W45" i="33" s="1"/>
  <c r="Y43" i="17" s="1"/>
  <c r="U47" i="31"/>
  <c r="V47" i="31"/>
  <c r="W47" i="31" s="1"/>
  <c r="U45" i="17" s="1"/>
  <c r="J47" i="31"/>
  <c r="I47" i="31"/>
  <c r="K39" i="38"/>
  <c r="K46" i="31"/>
  <c r="D44" i="17" s="1"/>
  <c r="O51" i="40"/>
  <c r="B51" i="31"/>
  <c r="O51" i="18"/>
  <c r="B51" i="37"/>
  <c r="B51" i="34"/>
  <c r="B51" i="36"/>
  <c r="B51" i="32"/>
  <c r="O51" i="36"/>
  <c r="O51" i="32"/>
  <c r="B51" i="18"/>
  <c r="O51" i="35"/>
  <c r="O51" i="37"/>
  <c r="B51" i="33"/>
  <c r="O51" i="31"/>
  <c r="B51" i="35"/>
  <c r="B51" i="40"/>
  <c r="O51" i="34"/>
  <c r="B47" i="7"/>
  <c r="O51" i="33"/>
  <c r="V47" i="18"/>
  <c r="W47" i="18" s="1"/>
  <c r="T45" i="17" s="1"/>
  <c r="U47" i="18"/>
  <c r="U45" i="32"/>
  <c r="V45" i="32"/>
  <c r="W45" i="32" s="1"/>
  <c r="W43" i="17" s="1"/>
  <c r="J47" i="33"/>
  <c r="K47" i="33" s="1"/>
  <c r="H45" i="17" s="1"/>
  <c r="I47" i="33"/>
  <c r="E36" i="28"/>
  <c r="M36" i="38" s="1"/>
  <c r="O41" i="17"/>
  <c r="J49" i="34"/>
  <c r="I49" i="34"/>
  <c r="J47" i="35"/>
  <c r="K47" i="35" s="1"/>
  <c r="E45" i="17" s="1"/>
  <c r="I47" i="35"/>
  <c r="O35" i="38"/>
  <c r="N35" i="38"/>
  <c r="U46" i="36"/>
  <c r="V46" i="36"/>
  <c r="W46" i="36" s="1"/>
  <c r="Z44" i="17" s="1"/>
  <c r="J46" i="18"/>
  <c r="K46" i="18" s="1"/>
  <c r="C44" i="17" s="1"/>
  <c r="I46" i="18"/>
  <c r="J45" i="32"/>
  <c r="I45" i="32"/>
  <c r="J46" i="40"/>
  <c r="K46" i="40" s="1"/>
  <c r="K44" i="17" s="1"/>
  <c r="I46" i="40"/>
  <c r="K48" i="34"/>
  <c r="G46" i="17" s="1"/>
  <c r="L41" i="38"/>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AC43" i="17" l="1"/>
  <c r="AF43" i="17" s="1"/>
  <c r="V47" i="37"/>
  <c r="W47" i="37" s="1"/>
  <c r="AA45" i="17" s="1"/>
  <c r="U47" i="37"/>
  <c r="U46" i="33"/>
  <c r="V46" i="33"/>
  <c r="W46" i="33" s="1"/>
  <c r="Y44" i="17" s="1"/>
  <c r="U48" i="31"/>
  <c r="V48" i="31"/>
  <c r="W48" i="31" s="1"/>
  <c r="U46" i="17" s="1"/>
  <c r="I48" i="31"/>
  <c r="J48" i="31"/>
  <c r="K47" i="31"/>
  <c r="D45" i="17" s="1"/>
  <c r="K40" i="38"/>
  <c r="B52" i="33"/>
  <c r="B52" i="35"/>
  <c r="O52" i="32"/>
  <c r="O52" i="31"/>
  <c r="O52" i="18"/>
  <c r="O52" i="36"/>
  <c r="B52" i="34"/>
  <c r="O52" i="37"/>
  <c r="O52" i="34"/>
  <c r="O52" i="40"/>
  <c r="B52" i="18"/>
  <c r="B52" i="31"/>
  <c r="B52" i="36"/>
  <c r="B52" i="32"/>
  <c r="B48" i="7"/>
  <c r="O52" i="33"/>
  <c r="B52" i="37"/>
  <c r="B52" i="40"/>
  <c r="O52" i="35"/>
  <c r="U48" i="18"/>
  <c r="V48" i="18"/>
  <c r="W48" i="18" s="1"/>
  <c r="T46" i="17" s="1"/>
  <c r="U46" i="32"/>
  <c r="V46" i="32"/>
  <c r="W46" i="32" s="1"/>
  <c r="W44" i="17" s="1"/>
  <c r="V48" i="34"/>
  <c r="W48" i="34" s="1"/>
  <c r="X46" i="17" s="1"/>
  <c r="U48" i="34"/>
  <c r="J47" i="18"/>
  <c r="K47" i="18" s="1"/>
  <c r="C45" i="17" s="1"/>
  <c r="I47" i="18"/>
  <c r="I50" i="34"/>
  <c r="J50" i="34"/>
  <c r="J48" i="33"/>
  <c r="K48" i="33" s="1"/>
  <c r="H46" i="17" s="1"/>
  <c r="I48" i="33"/>
  <c r="J38" i="38"/>
  <c r="K45" i="32"/>
  <c r="F43" i="17" s="1"/>
  <c r="L43" i="17" s="1"/>
  <c r="V47" i="36"/>
  <c r="W47" i="36" s="1"/>
  <c r="Z45" i="17" s="1"/>
  <c r="U47" i="36"/>
  <c r="O36" i="38"/>
  <c r="N36" i="38"/>
  <c r="V47" i="40"/>
  <c r="W47" i="40" s="1"/>
  <c r="AB45" i="17" s="1"/>
  <c r="U47" i="40"/>
  <c r="I47" i="40"/>
  <c r="J47" i="40"/>
  <c r="K47" i="40" s="1"/>
  <c r="K45" i="17" s="1"/>
  <c r="K49" i="34"/>
  <c r="G47" i="17" s="1"/>
  <c r="L42" i="38"/>
  <c r="O42" i="17"/>
  <c r="E37" i="28"/>
  <c r="J46" i="32"/>
  <c r="I46" i="32"/>
  <c r="I48" i="35"/>
  <c r="J48" i="35"/>
  <c r="K48" i="35" s="1"/>
  <c r="E46" i="17" s="1"/>
  <c r="J50" i="36"/>
  <c r="K50" i="36" s="1"/>
  <c r="I48" i="17" s="1"/>
  <c r="I50" i="36"/>
  <c r="V49" i="35"/>
  <c r="W49" i="35" s="1"/>
  <c r="V47" i="17" s="1"/>
  <c r="U49" i="35"/>
  <c r="J48" i="37"/>
  <c r="K48" i="37" s="1"/>
  <c r="J46" i="17" s="1"/>
  <c r="I48" i="37"/>
  <c r="AC44" i="17" l="1"/>
  <c r="AF44" i="17" s="1"/>
  <c r="U48" i="37"/>
  <c r="V48" i="37"/>
  <c r="W48" i="37" s="1"/>
  <c r="AA46" i="17" s="1"/>
  <c r="U47" i="33"/>
  <c r="V47" i="33"/>
  <c r="W47" i="33" s="1"/>
  <c r="Y45" i="17" s="1"/>
  <c r="V49" i="31"/>
  <c r="W49" i="31" s="1"/>
  <c r="U47" i="17" s="1"/>
  <c r="U49" i="31"/>
  <c r="K48" i="31"/>
  <c r="D46" i="17" s="1"/>
  <c r="K41" i="38"/>
  <c r="J49" i="31"/>
  <c r="I49" i="31"/>
  <c r="O53" i="31"/>
  <c r="B53" i="40"/>
  <c r="O53" i="33"/>
  <c r="B53" i="36"/>
  <c r="O53" i="36"/>
  <c r="O53" i="32"/>
  <c r="B49" i="7"/>
  <c r="O53" i="40"/>
  <c r="O53" i="37"/>
  <c r="O53" i="34"/>
  <c r="B53" i="35"/>
  <c r="B53" i="32"/>
  <c r="O53" i="35"/>
  <c r="B53" i="37"/>
  <c r="B53" i="31"/>
  <c r="B53" i="34"/>
  <c r="O53" i="18"/>
  <c r="B53" i="18"/>
  <c r="B53" i="33"/>
  <c r="U47" i="32"/>
  <c r="V47" i="32"/>
  <c r="W47" i="32" s="1"/>
  <c r="W45" i="17" s="1"/>
  <c r="V49" i="18"/>
  <c r="W49" i="18" s="1"/>
  <c r="T47" i="17" s="1"/>
  <c r="U49" i="18"/>
  <c r="N37" i="38"/>
  <c r="O37" i="38"/>
  <c r="L43" i="38"/>
  <c r="K50" i="34"/>
  <c r="G48" i="17" s="1"/>
  <c r="K46" i="32"/>
  <c r="F44" i="17" s="1"/>
  <c r="L44" i="17" s="1"/>
  <c r="J39" i="38"/>
  <c r="J49" i="35"/>
  <c r="K49" i="35" s="1"/>
  <c r="E47" i="17" s="1"/>
  <c r="I49" i="35"/>
  <c r="J48" i="40"/>
  <c r="K48" i="40" s="1"/>
  <c r="K46" i="17" s="1"/>
  <c r="I48" i="40"/>
  <c r="J51" i="34"/>
  <c r="I51" i="34"/>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U49" i="37" l="1"/>
  <c r="V49" i="37"/>
  <c r="W49" i="37" s="1"/>
  <c r="AA47" i="17" s="1"/>
  <c r="AC45" i="17"/>
  <c r="AF45" i="17" s="1"/>
  <c r="U48" i="33"/>
  <c r="V48" i="33"/>
  <c r="W48" i="33" s="1"/>
  <c r="Y46" i="17" s="1"/>
  <c r="V50" i="31"/>
  <c r="W50" i="31" s="1"/>
  <c r="U48" i="17" s="1"/>
  <c r="U50" i="31"/>
  <c r="K49" i="31"/>
  <c r="D47" i="17" s="1"/>
  <c r="K42" i="38"/>
  <c r="I50" i="31"/>
  <c r="J50" i="31"/>
  <c r="B54" i="18"/>
  <c r="O54" i="40"/>
  <c r="B54" i="35"/>
  <c r="B54" i="36"/>
  <c r="O54" i="32"/>
  <c r="O54" i="36"/>
  <c r="O54" i="31"/>
  <c r="B54" i="40"/>
  <c r="B54" i="34"/>
  <c r="B54" i="33"/>
  <c r="O54" i="37"/>
  <c r="B54" i="31"/>
  <c r="O54" i="35"/>
  <c r="B54" i="32"/>
  <c r="O54" i="18"/>
  <c r="O54" i="33"/>
  <c r="B50" i="7"/>
  <c r="O54" i="34"/>
  <c r="B54" i="37"/>
  <c r="U48" i="32"/>
  <c r="V48" i="32"/>
  <c r="W48" i="32" s="1"/>
  <c r="W46" i="17" s="1"/>
  <c r="U50" i="18"/>
  <c r="V50" i="18"/>
  <c r="W50" i="18" s="1"/>
  <c r="T48" i="17" s="1"/>
  <c r="V49" i="36"/>
  <c r="W49" i="36" s="1"/>
  <c r="Z47" i="17" s="1"/>
  <c r="U49" i="36"/>
  <c r="U50" i="34"/>
  <c r="V50" i="34"/>
  <c r="W50" i="34" s="1"/>
  <c r="X48" i="17" s="1"/>
  <c r="L44" i="38"/>
  <c r="K51" i="34"/>
  <c r="G49" i="17" s="1"/>
  <c r="J49" i="18"/>
  <c r="K49" i="18" s="1"/>
  <c r="C47" i="17" s="1"/>
  <c r="I49" i="18"/>
  <c r="I52" i="34"/>
  <c r="J52" i="34"/>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U50" i="37" l="1"/>
  <c r="V50" i="37"/>
  <c r="W50" i="37" s="1"/>
  <c r="AA48" i="17" s="1"/>
  <c r="AC46" i="17"/>
  <c r="AF46" i="17" s="1"/>
  <c r="V49" i="33"/>
  <c r="W49" i="33" s="1"/>
  <c r="Y47" i="17" s="1"/>
  <c r="U49" i="33"/>
  <c r="U51" i="31"/>
  <c r="V51" i="31"/>
  <c r="W51" i="31" s="1"/>
  <c r="U49" i="17" s="1"/>
  <c r="K50" i="31"/>
  <c r="D48" i="17" s="1"/>
  <c r="K43" i="38"/>
  <c r="I51" i="31"/>
  <c r="J51" i="31"/>
  <c r="O55" i="34"/>
  <c r="B55" i="36"/>
  <c r="B55" i="31"/>
  <c r="B51" i="7"/>
  <c r="B55" i="18"/>
  <c r="B55" i="32"/>
  <c r="O55" i="33"/>
  <c r="O55" i="18"/>
  <c r="B55" i="37"/>
  <c r="O55" i="37"/>
  <c r="B55" i="33"/>
  <c r="B55" i="40"/>
  <c r="O55" i="36"/>
  <c r="B55" i="35"/>
  <c r="O55" i="40"/>
  <c r="B55" i="34"/>
  <c r="O55" i="35"/>
  <c r="O55" i="31"/>
  <c r="O55" i="32"/>
  <c r="V51" i="18"/>
  <c r="W51" i="18" s="1"/>
  <c r="T49" i="17" s="1"/>
  <c r="U51" i="18"/>
  <c r="U49" i="32"/>
  <c r="V49" i="32"/>
  <c r="W49" i="32" s="1"/>
  <c r="W47" i="17" s="1"/>
  <c r="O45" i="17"/>
  <c r="E40" i="28"/>
  <c r="M40" i="38" s="1"/>
  <c r="K52" i="34"/>
  <c r="G50" i="17" s="1"/>
  <c r="L45" i="38"/>
  <c r="V50" i="40"/>
  <c r="W50" i="40" s="1"/>
  <c r="AB48" i="17" s="1"/>
  <c r="U50" i="40"/>
  <c r="I51" i="35"/>
  <c r="J51" i="35"/>
  <c r="K51" i="35" s="1"/>
  <c r="E49" i="17" s="1"/>
  <c r="U51" i="34"/>
  <c r="V51" i="34"/>
  <c r="W51" i="34" s="1"/>
  <c r="X49" i="17" s="1"/>
  <c r="J41" i="38"/>
  <c r="K48" i="32"/>
  <c r="F46" i="17" s="1"/>
  <c r="L46" i="17" s="1"/>
  <c r="O39" i="38"/>
  <c r="N39" i="38"/>
  <c r="I53" i="34"/>
  <c r="J53" i="34"/>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U51" i="37" l="1"/>
  <c r="V51" i="37"/>
  <c r="W51" i="37" s="1"/>
  <c r="AA49" i="17" s="1"/>
  <c r="AC47" i="17"/>
  <c r="AF47" i="17" s="1"/>
  <c r="U50" i="33"/>
  <c r="V50" i="33"/>
  <c r="W50" i="33" s="1"/>
  <c r="Y48" i="17" s="1"/>
  <c r="U52" i="31"/>
  <c r="V52" i="31"/>
  <c r="W52" i="31" s="1"/>
  <c r="U50" i="17" s="1"/>
  <c r="J52" i="31"/>
  <c r="I52" i="31"/>
  <c r="K51" i="31"/>
  <c r="D49" i="17" s="1"/>
  <c r="K44" i="38"/>
  <c r="O56" i="18"/>
  <c r="O56" i="31"/>
  <c r="O56" i="35"/>
  <c r="B56" i="33"/>
  <c r="O56" i="40"/>
  <c r="B56" i="31"/>
  <c r="B56" i="35"/>
  <c r="O56" i="33"/>
  <c r="B56" i="36"/>
  <c r="B56" i="37"/>
  <c r="B56" i="18"/>
  <c r="B56" i="40"/>
  <c r="O56" i="34"/>
  <c r="B52" i="7"/>
  <c r="B56" i="34"/>
  <c r="B56" i="32"/>
  <c r="O56" i="37"/>
  <c r="O56" i="36"/>
  <c r="O56" i="32"/>
  <c r="U52" i="18"/>
  <c r="V52" i="18"/>
  <c r="W52" i="18" s="1"/>
  <c r="T50" i="17" s="1"/>
  <c r="U50" i="32"/>
  <c r="V50" i="32"/>
  <c r="W50" i="32" s="1"/>
  <c r="W48" i="17" s="1"/>
  <c r="I51" i="18"/>
  <c r="J51" i="18"/>
  <c r="K51" i="18" s="1"/>
  <c r="C49" i="17" s="1"/>
  <c r="J42" i="38"/>
  <c r="K49" i="32"/>
  <c r="F47" i="17" s="1"/>
  <c r="L47" i="17" s="1"/>
  <c r="L46" i="38"/>
  <c r="K53" i="34"/>
  <c r="G51"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I54" i="34"/>
  <c r="J54" i="34"/>
  <c r="U52" i="34"/>
  <c r="V52" i="34"/>
  <c r="W52" i="34" s="1"/>
  <c r="X50" i="17" s="1"/>
  <c r="J52" i="37"/>
  <c r="K52" i="37" s="1"/>
  <c r="J50" i="17" s="1"/>
  <c r="I52" i="37"/>
  <c r="V53" i="35"/>
  <c r="W53" i="35" s="1"/>
  <c r="V51" i="17" s="1"/>
  <c r="U53" i="35"/>
  <c r="J54" i="36"/>
  <c r="K54" i="36" s="1"/>
  <c r="I52" i="17" s="1"/>
  <c r="I54" i="36"/>
  <c r="V52" i="37" l="1"/>
  <c r="W52" i="37" s="1"/>
  <c r="AA50" i="17" s="1"/>
  <c r="U52" i="37"/>
  <c r="AC48" i="17"/>
  <c r="AF48" i="17" s="1"/>
  <c r="V51" i="33"/>
  <c r="W51" i="33" s="1"/>
  <c r="Y49" i="17" s="1"/>
  <c r="U51" i="33"/>
  <c r="V53" i="31"/>
  <c r="W53" i="31" s="1"/>
  <c r="U51" i="17" s="1"/>
  <c r="U53" i="31"/>
  <c r="I53" i="31"/>
  <c r="J53" i="31"/>
  <c r="K52" i="31"/>
  <c r="D50" i="17" s="1"/>
  <c r="K45" i="38"/>
  <c r="O57" i="35"/>
  <c r="B57" i="36"/>
  <c r="O57" i="32"/>
  <c r="O57" i="37"/>
  <c r="B57" i="18"/>
  <c r="O57" i="18"/>
  <c r="O57" i="36"/>
  <c r="B57" i="32"/>
  <c r="O57" i="34"/>
  <c r="O57" i="33"/>
  <c r="B57" i="34"/>
  <c r="O57" i="40"/>
  <c r="O57" i="31"/>
  <c r="B57" i="33"/>
  <c r="B57" i="40"/>
  <c r="B57" i="31"/>
  <c r="B57" i="35"/>
  <c r="B53" i="7"/>
  <c r="B57" i="37"/>
  <c r="V51" i="32"/>
  <c r="W51" i="32" s="1"/>
  <c r="W49" i="17" s="1"/>
  <c r="U51" i="32"/>
  <c r="U53" i="18"/>
  <c r="V53" i="18"/>
  <c r="W53" i="18" s="1"/>
  <c r="T51" i="17" s="1"/>
  <c r="J51" i="32"/>
  <c r="I51" i="32"/>
  <c r="J52" i="18"/>
  <c r="K52" i="18" s="1"/>
  <c r="C50" i="17" s="1"/>
  <c r="I52" i="18"/>
  <c r="I55" i="34"/>
  <c r="J55" i="34"/>
  <c r="I52" i="40"/>
  <c r="J52" i="40"/>
  <c r="K52" i="40" s="1"/>
  <c r="K50" i="17" s="1"/>
  <c r="K54" i="34"/>
  <c r="G52" i="17" s="1"/>
  <c r="L47" i="38"/>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U53" i="37" l="1"/>
  <c r="V53" i="37"/>
  <c r="W53" i="37" s="1"/>
  <c r="AA51" i="17" s="1"/>
  <c r="AC49" i="17"/>
  <c r="AF49" i="17" s="1"/>
  <c r="U52" i="33"/>
  <c r="V52" i="33"/>
  <c r="W52" i="33" s="1"/>
  <c r="Y50" i="17" s="1"/>
  <c r="V54" i="31"/>
  <c r="W54" i="31" s="1"/>
  <c r="U52" i="17" s="1"/>
  <c r="U54" i="31"/>
  <c r="K53" i="31"/>
  <c r="D51" i="17" s="1"/>
  <c r="K46" i="38"/>
  <c r="J54" i="31"/>
  <c r="I54" i="31"/>
  <c r="O58" i="37"/>
  <c r="B58" i="34"/>
  <c r="B58" i="33"/>
  <c r="O58" i="34"/>
  <c r="O58" i="32"/>
  <c r="B58" i="31"/>
  <c r="B58" i="40"/>
  <c r="B58" i="35"/>
  <c r="B58" i="32"/>
  <c r="O58" i="18"/>
  <c r="B58" i="37"/>
  <c r="B58" i="18"/>
  <c r="B58" i="36"/>
  <c r="O58" i="35"/>
  <c r="O58" i="40"/>
  <c r="O58" i="31"/>
  <c r="O58" i="36"/>
  <c r="B54" i="7"/>
  <c r="O58" i="33"/>
  <c r="V54" i="18"/>
  <c r="W54" i="18" s="1"/>
  <c r="T52" i="17" s="1"/>
  <c r="U54" i="18"/>
  <c r="V52" i="32"/>
  <c r="W52" i="32" s="1"/>
  <c r="W50" i="17" s="1"/>
  <c r="U52" i="32"/>
  <c r="U53" i="36"/>
  <c r="V53" i="36"/>
  <c r="W53" i="36" s="1"/>
  <c r="Z51" i="17" s="1"/>
  <c r="U54" i="34"/>
  <c r="V54" i="34"/>
  <c r="W54" i="34" s="1"/>
  <c r="X52" i="17" s="1"/>
  <c r="I53" i="40"/>
  <c r="J53" i="40"/>
  <c r="K53" i="40" s="1"/>
  <c r="K51" i="17" s="1"/>
  <c r="I56" i="34"/>
  <c r="J56" i="34"/>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L48" i="38"/>
  <c r="K55" i="34"/>
  <c r="G53" i="17" s="1"/>
  <c r="I52" i="32"/>
  <c r="J52" i="32"/>
  <c r="J54" i="37"/>
  <c r="K54" i="37" s="1"/>
  <c r="J52" i="17" s="1"/>
  <c r="I54" i="37"/>
  <c r="J56" i="36"/>
  <c r="K56" i="36" s="1"/>
  <c r="I54" i="17" s="1"/>
  <c r="I56" i="36"/>
  <c r="V55" i="35"/>
  <c r="W55" i="35" s="1"/>
  <c r="V53" i="17" s="1"/>
  <c r="U55" i="35"/>
  <c r="AC50" i="17" l="1"/>
  <c r="AF50" i="17" s="1"/>
  <c r="U54" i="37"/>
  <c r="V54" i="37"/>
  <c r="W54" i="37" s="1"/>
  <c r="AA52" i="17" s="1"/>
  <c r="V53" i="33"/>
  <c r="W53" i="33" s="1"/>
  <c r="Y51" i="17" s="1"/>
  <c r="U53" i="33"/>
  <c r="U55" i="31"/>
  <c r="V55" i="31"/>
  <c r="W55" i="31" s="1"/>
  <c r="U53" i="17" s="1"/>
  <c r="J55" i="31"/>
  <c r="I55" i="31"/>
  <c r="K54" i="31"/>
  <c r="D52" i="17" s="1"/>
  <c r="K47" i="38"/>
  <c r="B59" i="31"/>
  <c r="O59" i="34"/>
  <c r="B59" i="32"/>
  <c r="B59" i="18"/>
  <c r="O59" i="33"/>
  <c r="B59" i="37"/>
  <c r="B59" i="40"/>
  <c r="B59" i="34"/>
  <c r="O59" i="37"/>
  <c r="B59" i="33"/>
  <c r="B55" i="7"/>
  <c r="O59" i="18"/>
  <c r="O59" i="36"/>
  <c r="O59" i="32"/>
  <c r="B59" i="35"/>
  <c r="O59" i="40"/>
  <c r="O59" i="31"/>
  <c r="B59" i="36"/>
  <c r="O59" i="35"/>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I57" i="34"/>
  <c r="J57" i="34"/>
  <c r="V55" i="34"/>
  <c r="W55" i="34" s="1"/>
  <c r="X53" i="17" s="1"/>
  <c r="U55" i="34"/>
  <c r="N43" i="38"/>
  <c r="O43" i="38"/>
  <c r="L49" i="38"/>
  <c r="K56" i="34"/>
  <c r="G54" i="17" s="1"/>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V55" i="37" l="1"/>
  <c r="W55" i="37" s="1"/>
  <c r="AA53" i="17" s="1"/>
  <c r="U55" i="37"/>
  <c r="AC51" i="17"/>
  <c r="AF51" i="17" s="1"/>
  <c r="U54" i="33"/>
  <c r="V54" i="33"/>
  <c r="W54" i="33" s="1"/>
  <c r="Y52" i="17" s="1"/>
  <c r="V56" i="31"/>
  <c r="W56" i="31" s="1"/>
  <c r="U54" i="17" s="1"/>
  <c r="U56" i="31"/>
  <c r="J56" i="31"/>
  <c r="I56" i="31"/>
  <c r="K55" i="31"/>
  <c r="D53" i="17" s="1"/>
  <c r="K48" i="38"/>
  <c r="O60" i="34"/>
  <c r="B60" i="40"/>
  <c r="B60" i="34"/>
  <c r="O60" i="37"/>
  <c r="B60" i="35"/>
  <c r="O60" i="40"/>
  <c r="B60" i="33"/>
  <c r="O60" i="32"/>
  <c r="O60" i="36"/>
  <c r="B60" i="31"/>
  <c r="B60" i="37"/>
  <c r="O60" i="31"/>
  <c r="B60" i="18"/>
  <c r="B56" i="7"/>
  <c r="O60" i="18"/>
  <c r="O60" i="35"/>
  <c r="B60" i="36"/>
  <c r="O60" i="33"/>
  <c r="B60" i="32"/>
  <c r="U54" i="32"/>
  <c r="V54" i="32"/>
  <c r="W54" i="32" s="1"/>
  <c r="W52" i="17" s="1"/>
  <c r="U56" i="18"/>
  <c r="V56" i="18"/>
  <c r="W56" i="18" s="1"/>
  <c r="T54" i="17" s="1"/>
  <c r="J56" i="35"/>
  <c r="K56" i="35" s="1"/>
  <c r="E54" i="17" s="1"/>
  <c r="I56" i="35"/>
  <c r="I56" i="33"/>
  <c r="J56" i="33"/>
  <c r="K56" i="33" s="1"/>
  <c r="H54" i="17" s="1"/>
  <c r="I55" i="40"/>
  <c r="J55" i="40"/>
  <c r="K55" i="40" s="1"/>
  <c r="K53" i="17" s="1"/>
  <c r="J58" i="34"/>
  <c r="I58" i="34"/>
  <c r="I55" i="18"/>
  <c r="J55" i="18"/>
  <c r="K55" i="18" s="1"/>
  <c r="C53" i="17" s="1"/>
  <c r="L50" i="38"/>
  <c r="K57" i="34"/>
  <c r="G55"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U56" i="37" l="1"/>
  <c r="V56" i="37"/>
  <c r="W56" i="37" s="1"/>
  <c r="AA54" i="17" s="1"/>
  <c r="AC52" i="17"/>
  <c r="AF52" i="17" s="1"/>
  <c r="V55" i="33"/>
  <c r="W55" i="33" s="1"/>
  <c r="Y53" i="17" s="1"/>
  <c r="U55" i="33"/>
  <c r="V57" i="31"/>
  <c r="W57" i="31" s="1"/>
  <c r="U55" i="17" s="1"/>
  <c r="U57" i="31"/>
  <c r="J57" i="31"/>
  <c r="I57" i="31"/>
  <c r="K56" i="31"/>
  <c r="D54" i="17" s="1"/>
  <c r="K49" i="38"/>
  <c r="B57" i="7"/>
  <c r="O61" i="40"/>
  <c r="B61" i="33"/>
  <c r="B61" i="31"/>
  <c r="O61" i="18"/>
  <c r="B61" i="18"/>
  <c r="O61" i="32"/>
  <c r="B61" i="32"/>
  <c r="B61" i="40"/>
  <c r="O61" i="37"/>
  <c r="O61" i="34"/>
  <c r="B61" i="35"/>
  <c r="B61" i="37"/>
  <c r="O61" i="31"/>
  <c r="O61" i="36"/>
  <c r="O61" i="33"/>
  <c r="B61" i="34"/>
  <c r="O61" i="35"/>
  <c r="B61" i="36"/>
  <c r="U57" i="18"/>
  <c r="V57" i="18"/>
  <c r="W57" i="18" s="1"/>
  <c r="T55" i="17" s="1"/>
  <c r="U55" i="32"/>
  <c r="V55" i="32"/>
  <c r="W55" i="32" s="1"/>
  <c r="W53" i="17" s="1"/>
  <c r="J57" i="35"/>
  <c r="K57" i="35" s="1"/>
  <c r="E55" i="17" s="1"/>
  <c r="I57" i="35"/>
  <c r="U57" i="34"/>
  <c r="V57" i="34"/>
  <c r="W57" i="34" s="1"/>
  <c r="X55" i="17" s="1"/>
  <c r="O45" i="38"/>
  <c r="N45" i="38"/>
  <c r="I59" i="34"/>
  <c r="J59" i="34"/>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L51" i="38"/>
  <c r="K58" i="34"/>
  <c r="G56" i="17" s="1"/>
  <c r="I57" i="33"/>
  <c r="J57" i="33"/>
  <c r="K57" i="33" s="1"/>
  <c r="H55" i="17" s="1"/>
  <c r="J59" i="36"/>
  <c r="K59" i="36" s="1"/>
  <c r="I57" i="17" s="1"/>
  <c r="I59" i="36"/>
  <c r="J57" i="37"/>
  <c r="K57" i="37" s="1"/>
  <c r="J55" i="17" s="1"/>
  <c r="I57" i="37"/>
  <c r="V58" i="35"/>
  <c r="W58" i="35" s="1"/>
  <c r="V56" i="17" s="1"/>
  <c r="U58" i="35"/>
  <c r="V57" i="37" l="1"/>
  <c r="W57" i="37" s="1"/>
  <c r="AA55" i="17" s="1"/>
  <c r="U57" i="37"/>
  <c r="AC53" i="17"/>
  <c r="AF53" i="17" s="1"/>
  <c r="U56" i="33"/>
  <c r="V56" i="33"/>
  <c r="W56" i="33" s="1"/>
  <c r="Y54" i="17" s="1"/>
  <c r="V58" i="31"/>
  <c r="W58" i="31" s="1"/>
  <c r="U56" i="17" s="1"/>
  <c r="U58" i="31"/>
  <c r="J58" i="31"/>
  <c r="I58" i="31"/>
  <c r="K57" i="31"/>
  <c r="D55" i="17" s="1"/>
  <c r="K50" i="38"/>
  <c r="B62" i="33"/>
  <c r="O62" i="37"/>
  <c r="O62" i="36"/>
  <c r="O62" i="35"/>
  <c r="B62" i="40"/>
  <c r="O62" i="34"/>
  <c r="O62" i="31"/>
  <c r="B58" i="7"/>
  <c r="B62" i="36"/>
  <c r="O62" i="32"/>
  <c r="O62" i="18"/>
  <c r="B62" i="37"/>
  <c r="O62" i="33"/>
  <c r="B62" i="32"/>
  <c r="B62" i="34"/>
  <c r="O62" i="40"/>
  <c r="B62" i="31"/>
  <c r="B62" i="18"/>
  <c r="B62" i="35"/>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60" i="34"/>
  <c r="J60" i="34"/>
  <c r="I58" i="33"/>
  <c r="J58" i="33"/>
  <c r="K58" i="33" s="1"/>
  <c r="H56" i="17" s="1"/>
  <c r="V57" i="36"/>
  <c r="W57" i="36" s="1"/>
  <c r="Z55" i="17" s="1"/>
  <c r="U57" i="36"/>
  <c r="K59" i="34"/>
  <c r="G57" i="17" s="1"/>
  <c r="L52" i="38"/>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V58" i="37" l="1"/>
  <c r="W58" i="37" s="1"/>
  <c r="AA56" i="17" s="1"/>
  <c r="U58" i="37"/>
  <c r="AC54" i="17"/>
  <c r="AF54" i="17" s="1"/>
  <c r="U57" i="33"/>
  <c r="V57" i="33"/>
  <c r="W57" i="33" s="1"/>
  <c r="Y55" i="17" s="1"/>
  <c r="V59" i="31"/>
  <c r="W59" i="31" s="1"/>
  <c r="U57" i="17" s="1"/>
  <c r="U59" i="31"/>
  <c r="K51" i="38"/>
  <c r="K58" i="31"/>
  <c r="D56" i="17" s="1"/>
  <c r="I59" i="31"/>
  <c r="J59" i="31"/>
  <c r="O63" i="40"/>
  <c r="B63" i="37"/>
  <c r="B63" i="40"/>
  <c r="B63" i="35"/>
  <c r="B63" i="18"/>
  <c r="O63" i="33"/>
  <c r="B63" i="31"/>
  <c r="O63" i="36"/>
  <c r="O63" i="37"/>
  <c r="O63" i="32"/>
  <c r="B63" i="34"/>
  <c r="O63" i="35"/>
  <c r="O63" i="18"/>
  <c r="B63" i="33"/>
  <c r="B63" i="32"/>
  <c r="B59" i="7"/>
  <c r="O63" i="34"/>
  <c r="O63" i="31"/>
  <c r="B63" i="36"/>
  <c r="U59" i="18"/>
  <c r="V59" i="18"/>
  <c r="W59" i="18" s="1"/>
  <c r="T57" i="17" s="1"/>
  <c r="V57" i="32"/>
  <c r="W57" i="32" s="1"/>
  <c r="W55" i="17" s="1"/>
  <c r="U57" i="32"/>
  <c r="U58" i="36"/>
  <c r="V58" i="36"/>
  <c r="W58" i="36" s="1"/>
  <c r="Z56" i="17" s="1"/>
  <c r="E48" i="28"/>
  <c r="M48" i="38" s="1"/>
  <c r="O53" i="17"/>
  <c r="N47" i="38"/>
  <c r="O47" i="38"/>
  <c r="I57" i="32"/>
  <c r="J57" i="32"/>
  <c r="K60" i="34"/>
  <c r="G58" i="17" s="1"/>
  <c r="L53" i="38"/>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I61" i="34"/>
  <c r="J61" i="34"/>
  <c r="J58" i="40"/>
  <c r="K58" i="40" s="1"/>
  <c r="K56" i="17" s="1"/>
  <c r="I58" i="40"/>
  <c r="J61" i="36"/>
  <c r="K61" i="36" s="1"/>
  <c r="I59" i="17" s="1"/>
  <c r="I61" i="36"/>
  <c r="U60" i="35"/>
  <c r="V60" i="35"/>
  <c r="W60" i="35" s="1"/>
  <c r="V58" i="17" s="1"/>
  <c r="J59" i="37"/>
  <c r="K59" i="37" s="1"/>
  <c r="J57" i="17" s="1"/>
  <c r="I59" i="37"/>
  <c r="AC55" i="17" l="1"/>
  <c r="AF55" i="17" s="1"/>
  <c r="U59" i="37"/>
  <c r="V59" i="37"/>
  <c r="W59" i="37" s="1"/>
  <c r="AA57" i="17" s="1"/>
  <c r="U58" i="33"/>
  <c r="V58" i="33"/>
  <c r="W58" i="33" s="1"/>
  <c r="Y56" i="17" s="1"/>
  <c r="V60" i="31"/>
  <c r="W60" i="31" s="1"/>
  <c r="U58" i="17" s="1"/>
  <c r="U60" i="31"/>
  <c r="K52" i="38"/>
  <c r="K59" i="31"/>
  <c r="D57" i="17" s="1"/>
  <c r="J60" i="31"/>
  <c r="I60" i="31"/>
  <c r="O64" i="36"/>
  <c r="B64" i="37"/>
  <c r="B64" i="35"/>
  <c r="O64" i="34"/>
  <c r="O64" i="40"/>
  <c r="B64" i="34"/>
  <c r="B64" i="40"/>
  <c r="B64" i="36"/>
  <c r="O64" i="37"/>
  <c r="B64" i="33"/>
  <c r="O64" i="32"/>
  <c r="B64" i="31"/>
  <c r="B64" i="32"/>
  <c r="O64" i="31"/>
  <c r="B60" i="7"/>
  <c r="B64" i="18"/>
  <c r="O64" i="35"/>
  <c r="O64" i="18"/>
  <c r="O64" i="33"/>
  <c r="V58" i="32"/>
  <c r="W58" i="32" s="1"/>
  <c r="W56" i="17" s="1"/>
  <c r="U58" i="32"/>
  <c r="V60" i="18"/>
  <c r="W60" i="18" s="1"/>
  <c r="T58" i="17" s="1"/>
  <c r="U60" i="18"/>
  <c r="J59" i="40"/>
  <c r="K59" i="40" s="1"/>
  <c r="K57" i="17" s="1"/>
  <c r="I59" i="40"/>
  <c r="J60" i="33"/>
  <c r="K60" i="33" s="1"/>
  <c r="H58" i="17" s="1"/>
  <c r="I60" i="33"/>
  <c r="K57" i="32"/>
  <c r="F55" i="17" s="1"/>
  <c r="L55" i="17" s="1"/>
  <c r="J50" i="38"/>
  <c r="L54" i="38"/>
  <c r="K61" i="34"/>
  <c r="G59" i="17" s="1"/>
  <c r="J60" i="35"/>
  <c r="K60" i="35" s="1"/>
  <c r="E58" i="17" s="1"/>
  <c r="I60" i="35"/>
  <c r="U60" i="34"/>
  <c r="V60" i="34"/>
  <c r="W60" i="34" s="1"/>
  <c r="X58" i="17" s="1"/>
  <c r="I58" i="32"/>
  <c r="J58" i="32"/>
  <c r="N48" i="38"/>
  <c r="O48" i="38"/>
  <c r="I62" i="34"/>
  <c r="J62" i="34"/>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U60" i="37" l="1"/>
  <c r="V60" i="37"/>
  <c r="W60" i="37" s="1"/>
  <c r="AA58" i="17" s="1"/>
  <c r="AC56" i="17"/>
  <c r="AF56" i="17" s="1"/>
  <c r="U59" i="33"/>
  <c r="V59" i="33"/>
  <c r="W59" i="33" s="1"/>
  <c r="Y57" i="17" s="1"/>
  <c r="U61" i="31"/>
  <c r="V61" i="31"/>
  <c r="W61" i="31" s="1"/>
  <c r="U59" i="17" s="1"/>
  <c r="I61" i="31"/>
  <c r="J61" i="31"/>
  <c r="K53" i="38"/>
  <c r="K60" i="31"/>
  <c r="D58" i="17" s="1"/>
  <c r="B65" i="35"/>
  <c r="O65" i="40"/>
  <c r="B65" i="36"/>
  <c r="O65" i="37"/>
  <c r="B65" i="31"/>
  <c r="B65" i="40"/>
  <c r="B65" i="34"/>
  <c r="B61" i="7"/>
  <c r="B65" i="18"/>
  <c r="B65" i="33"/>
  <c r="O65" i="31"/>
  <c r="O65" i="33"/>
  <c r="O65" i="34"/>
  <c r="O65" i="18"/>
  <c r="B65" i="37"/>
  <c r="O65" i="35"/>
  <c r="B65" i="32"/>
  <c r="O65" i="32"/>
  <c r="O65" i="36"/>
  <c r="U61" i="18"/>
  <c r="V61" i="18"/>
  <c r="W61" i="18" s="1"/>
  <c r="T59" i="17" s="1"/>
  <c r="V59" i="32"/>
  <c r="W59" i="32" s="1"/>
  <c r="W57" i="17" s="1"/>
  <c r="U59" i="32"/>
  <c r="N49" i="38"/>
  <c r="O49" i="38"/>
  <c r="L55" i="38"/>
  <c r="K62" i="34"/>
  <c r="G60" i="17" s="1"/>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3" i="34"/>
  <c r="J63" i="34"/>
  <c r="I60" i="40"/>
  <c r="J60" i="40"/>
  <c r="K60" i="40" s="1"/>
  <c r="K58" i="17" s="1"/>
  <c r="J61" i="37"/>
  <c r="K61" i="37" s="1"/>
  <c r="J59" i="17" s="1"/>
  <c r="I61" i="37"/>
  <c r="I63" i="36"/>
  <c r="J63" i="36"/>
  <c r="K63" i="36" s="1"/>
  <c r="I61" i="17" s="1"/>
  <c r="V62" i="35"/>
  <c r="W62" i="35" s="1"/>
  <c r="V60" i="17" s="1"/>
  <c r="U62" i="35"/>
  <c r="AC57" i="17" l="1"/>
  <c r="AF57" i="17" s="1"/>
  <c r="V61" i="37"/>
  <c r="W61" i="37" s="1"/>
  <c r="AA59" i="17" s="1"/>
  <c r="U61" i="37"/>
  <c r="U60" i="33"/>
  <c r="V60" i="33"/>
  <c r="W60" i="33" s="1"/>
  <c r="Y58" i="17" s="1"/>
  <c r="V62" i="31"/>
  <c r="W62" i="31" s="1"/>
  <c r="U60" i="17" s="1"/>
  <c r="U62" i="31"/>
  <c r="K61" i="31"/>
  <c r="D59" i="17" s="1"/>
  <c r="K54" i="38"/>
  <c r="I62" i="31"/>
  <c r="J62" i="31"/>
  <c r="B66" i="33"/>
  <c r="O66" i="40"/>
  <c r="B66" i="37"/>
  <c r="B66" i="36"/>
  <c r="O66" i="32"/>
  <c r="O66" i="31"/>
  <c r="B66" i="35"/>
  <c r="B62" i="7"/>
  <c r="O66" i="35"/>
  <c r="B66" i="40"/>
  <c r="O66" i="34"/>
  <c r="B66" i="34"/>
  <c r="O66" i="33"/>
  <c r="O66" i="18"/>
  <c r="O66" i="37"/>
  <c r="O66" i="36"/>
  <c r="B66" i="31"/>
  <c r="B66" i="18"/>
  <c r="B66" i="32"/>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4" i="34"/>
  <c r="I64" i="34"/>
  <c r="J60" i="32"/>
  <c r="I60" i="32"/>
  <c r="U61" i="40"/>
  <c r="V61" i="40"/>
  <c r="W61" i="40" s="1"/>
  <c r="AB59" i="17" s="1"/>
  <c r="L56" i="38"/>
  <c r="K63" i="34"/>
  <c r="G61"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AC58" i="17" l="1"/>
  <c r="AF58" i="17" s="1"/>
  <c r="U62" i="37"/>
  <c r="V62" i="37"/>
  <c r="W62" i="37" s="1"/>
  <c r="AA60" i="17" s="1"/>
  <c r="V61" i="33"/>
  <c r="W61" i="33" s="1"/>
  <c r="Y59" i="17" s="1"/>
  <c r="U61" i="33"/>
  <c r="V63" i="31"/>
  <c r="W63" i="31" s="1"/>
  <c r="U61" i="17" s="1"/>
  <c r="U63" i="31"/>
  <c r="I63" i="31"/>
  <c r="J63" i="31"/>
  <c r="K62" i="31"/>
  <c r="D60" i="17" s="1"/>
  <c r="K55" i="38"/>
  <c r="B67" i="32"/>
  <c r="B67" i="35"/>
  <c r="O67" i="40"/>
  <c r="B67" i="31"/>
  <c r="B67" i="40"/>
  <c r="B67" i="18"/>
  <c r="O67" i="36"/>
  <c r="B63" i="7"/>
  <c r="O67" i="31"/>
  <c r="B67" i="37"/>
  <c r="B67" i="36"/>
  <c r="B67" i="33"/>
  <c r="O67" i="32"/>
  <c r="O67" i="33"/>
  <c r="B67" i="34"/>
  <c r="O67" i="35"/>
  <c r="O67" i="37"/>
  <c r="O67" i="18"/>
  <c r="O67" i="34"/>
  <c r="V61" i="32"/>
  <c r="W61" i="32" s="1"/>
  <c r="W59" i="17" s="1"/>
  <c r="U61" i="32"/>
  <c r="V63" i="18"/>
  <c r="W63" i="18" s="1"/>
  <c r="T61" i="17" s="1"/>
  <c r="U63" i="18"/>
  <c r="I61" i="32"/>
  <c r="J61" i="32"/>
  <c r="O57" i="17"/>
  <c r="E52" i="28"/>
  <c r="M52" i="38" s="1"/>
  <c r="I63" i="35"/>
  <c r="J63" i="35"/>
  <c r="K63" i="35" s="1"/>
  <c r="E61" i="17" s="1"/>
  <c r="L57" i="38"/>
  <c r="K64" i="34"/>
  <c r="G62" i="17" s="1"/>
  <c r="V63" i="34"/>
  <c r="W63" i="34" s="1"/>
  <c r="X61" i="17" s="1"/>
  <c r="U63" i="34"/>
  <c r="J62" i="40"/>
  <c r="K62" i="40" s="1"/>
  <c r="K60" i="17" s="1"/>
  <c r="I62" i="40"/>
  <c r="I65" i="34"/>
  <c r="J65" i="34"/>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U63" i="37" l="1"/>
  <c r="V63" i="37"/>
  <c r="W63" i="37" s="1"/>
  <c r="AA61" i="17" s="1"/>
  <c r="AC59" i="17"/>
  <c r="AF59" i="17" s="1"/>
  <c r="V62" i="33"/>
  <c r="W62" i="33" s="1"/>
  <c r="Y60" i="17" s="1"/>
  <c r="U62" i="33"/>
  <c r="V64" i="31"/>
  <c r="W64" i="31" s="1"/>
  <c r="U62" i="17" s="1"/>
  <c r="U64" i="31"/>
  <c r="K63" i="31"/>
  <c r="D61" i="17" s="1"/>
  <c r="K56" i="38"/>
  <c r="I64" i="31"/>
  <c r="J64" i="31"/>
  <c r="O68" i="40"/>
  <c r="B68" i="32"/>
  <c r="O68" i="31"/>
  <c r="B68" i="37"/>
  <c r="O68" i="18"/>
  <c r="B64" i="7"/>
  <c r="O68" i="32"/>
  <c r="O68" i="35"/>
  <c r="B68" i="33"/>
  <c r="O68" i="36"/>
  <c r="O68" i="37"/>
  <c r="B68" i="35"/>
  <c r="O68" i="34"/>
  <c r="B68" i="31"/>
  <c r="O68" i="33"/>
  <c r="B68" i="40"/>
  <c r="B68" i="34"/>
  <c r="B68" i="36"/>
  <c r="B68" i="18"/>
  <c r="U62" i="32"/>
  <c r="V62" i="32"/>
  <c r="W62" i="32" s="1"/>
  <c r="W60" i="17" s="1"/>
  <c r="V64" i="18"/>
  <c r="W64" i="18" s="1"/>
  <c r="T62" i="17" s="1"/>
  <c r="U64" i="18"/>
  <c r="I63" i="18"/>
  <c r="J63" i="18"/>
  <c r="K63" i="18" s="1"/>
  <c r="C61" i="17" s="1"/>
  <c r="I66" i="34"/>
  <c r="J66" i="34"/>
  <c r="U63" i="36"/>
  <c r="V63" i="36"/>
  <c r="W63" i="36" s="1"/>
  <c r="Z61" i="17" s="1"/>
  <c r="O58" i="17"/>
  <c r="E53" i="28"/>
  <c r="M53" i="38" s="1"/>
  <c r="L58" i="38"/>
  <c r="K65" i="34"/>
  <c r="G63" i="17"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V64" i="37"/>
  <c r="W64" i="37" s="1"/>
  <c r="AA62" i="17" s="1"/>
  <c r="U64" i="37"/>
  <c r="V63" i="33"/>
  <c r="W63" i="33" s="1"/>
  <c r="Y61" i="17" s="1"/>
  <c r="U63" i="33"/>
  <c r="V65" i="31"/>
  <c r="W65" i="31" s="1"/>
  <c r="U63" i="17" s="1"/>
  <c r="U65" i="31"/>
  <c r="K64" i="31"/>
  <c r="D62" i="17" s="1"/>
  <c r="K57" i="38"/>
  <c r="J65" i="31"/>
  <c r="I65" i="31"/>
  <c r="B69" i="32"/>
  <c r="O69" i="36"/>
  <c r="O69" i="18"/>
  <c r="O69" i="33"/>
  <c r="O69" i="37"/>
  <c r="O69" i="34"/>
  <c r="O69" i="32"/>
  <c r="B69" i="40"/>
  <c r="B65" i="7"/>
  <c r="O69" i="40"/>
  <c r="O69" i="35"/>
  <c r="B69" i="36"/>
  <c r="B69" i="35"/>
  <c r="B69" i="37"/>
  <c r="B69" i="18"/>
  <c r="O69" i="31"/>
  <c r="B69" i="31"/>
  <c r="B69" i="34"/>
  <c r="B69" i="33"/>
  <c r="V63" i="32"/>
  <c r="W63" i="32" s="1"/>
  <c r="W61" i="17" s="1"/>
  <c r="U63" i="32"/>
  <c r="U65" i="18"/>
  <c r="V65" i="18"/>
  <c r="W65" i="18" s="1"/>
  <c r="T63" i="17" s="1"/>
  <c r="I64" i="40"/>
  <c r="J64" i="40"/>
  <c r="K64" i="40" s="1"/>
  <c r="K62" i="17" s="1"/>
  <c r="I65" i="33"/>
  <c r="J65" i="33"/>
  <c r="K65" i="33" s="1"/>
  <c r="H63" i="17" s="1"/>
  <c r="K66" i="34"/>
  <c r="G64" i="17" s="1"/>
  <c r="L59" i="38"/>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I67" i="34"/>
  <c r="J67" i="34"/>
  <c r="V66" i="35"/>
  <c r="W66" i="35" s="1"/>
  <c r="V64" i="17" s="1"/>
  <c r="U66" i="35"/>
  <c r="J65" i="37"/>
  <c r="K65" i="37" s="1"/>
  <c r="J63" i="17" s="1"/>
  <c r="I65" i="37"/>
  <c r="J67" i="36"/>
  <c r="K67" i="36" s="1"/>
  <c r="I65" i="17" s="1"/>
  <c r="I67" i="36"/>
  <c r="V65" i="37" l="1"/>
  <c r="W65" i="37" s="1"/>
  <c r="AA63" i="17" s="1"/>
  <c r="U65" i="37"/>
  <c r="AC61" i="17"/>
  <c r="AF61" i="17" s="1"/>
  <c r="V64" i="33"/>
  <c r="W64" i="33" s="1"/>
  <c r="Y62" i="17" s="1"/>
  <c r="U64" i="33"/>
  <c r="V66" i="31"/>
  <c r="W66" i="31" s="1"/>
  <c r="U64" i="17" s="1"/>
  <c r="U66" i="31"/>
  <c r="K65" i="31"/>
  <c r="D63" i="17" s="1"/>
  <c r="K58" i="38"/>
  <c r="I66" i="31"/>
  <c r="J66" i="31"/>
  <c r="B70" i="34"/>
  <c r="O70" i="37"/>
  <c r="O70" i="35"/>
  <c r="O70" i="33"/>
  <c r="B70" i="35"/>
  <c r="O70" i="32"/>
  <c r="B70" i="32"/>
  <c r="B70" i="37"/>
  <c r="B70" i="31"/>
  <c r="B70" i="36"/>
  <c r="B70" i="40"/>
  <c r="O70" i="34"/>
  <c r="O70" i="40"/>
  <c r="B70" i="33"/>
  <c r="B70" i="18"/>
  <c r="B66" i="7"/>
  <c r="O70" i="31"/>
  <c r="O70" i="18"/>
  <c r="O70" i="36"/>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8" i="34"/>
  <c r="J68" i="34"/>
  <c r="I66" i="35"/>
  <c r="J66" i="35"/>
  <c r="K66" i="35" s="1"/>
  <c r="E64" i="17" s="1"/>
  <c r="I64" i="32"/>
  <c r="J64" i="32"/>
  <c r="V65" i="40"/>
  <c r="W65" i="40" s="1"/>
  <c r="AB63" i="17" s="1"/>
  <c r="U65" i="40"/>
  <c r="I65" i="40"/>
  <c r="J65" i="40"/>
  <c r="K65" i="40" s="1"/>
  <c r="K63" i="17" s="1"/>
  <c r="K67" i="34"/>
  <c r="G65" i="17" s="1"/>
  <c r="L60" i="38"/>
  <c r="J56" i="38"/>
  <c r="K63" i="32"/>
  <c r="F61" i="17" s="1"/>
  <c r="L61" i="17" s="1"/>
  <c r="M54" i="38"/>
  <c r="V67" i="35"/>
  <c r="W67" i="35" s="1"/>
  <c r="V65" i="17" s="1"/>
  <c r="U67" i="35"/>
  <c r="J68" i="36"/>
  <c r="K68" i="36" s="1"/>
  <c r="I66" i="17" s="1"/>
  <c r="I68" i="36"/>
  <c r="J66" i="37"/>
  <c r="K66" i="37" s="1"/>
  <c r="J64" i="17" s="1"/>
  <c r="I66" i="37"/>
  <c r="AC62" i="17" l="1"/>
  <c r="AF62" i="17" s="1"/>
  <c r="V66" i="37"/>
  <c r="W66" i="37" s="1"/>
  <c r="AA64" i="17" s="1"/>
  <c r="U66" i="37"/>
  <c r="V65" i="33"/>
  <c r="W65" i="33" s="1"/>
  <c r="Y63" i="17" s="1"/>
  <c r="U65" i="33"/>
  <c r="V67" i="31"/>
  <c r="W67" i="31" s="1"/>
  <c r="U65" i="17" s="1"/>
  <c r="U67" i="31"/>
  <c r="K66" i="31"/>
  <c r="D64" i="17" s="1"/>
  <c r="K59" i="38"/>
  <c r="J67" i="31"/>
  <c r="I67" i="31"/>
  <c r="B67" i="7"/>
  <c r="B71" i="40"/>
  <c r="B71" i="35"/>
  <c r="B71" i="37"/>
  <c r="B71" i="18"/>
  <c r="O71" i="40"/>
  <c r="B71" i="36"/>
  <c r="O71" i="33"/>
  <c r="O71" i="36"/>
  <c r="B71" i="34"/>
  <c r="B71" i="32"/>
  <c r="O71" i="18"/>
  <c r="O71" i="37"/>
  <c r="O71" i="32"/>
  <c r="O71" i="31"/>
  <c r="O71" i="35"/>
  <c r="B71" i="31"/>
  <c r="O71" i="34"/>
  <c r="B71" i="33"/>
  <c r="U65" i="32"/>
  <c r="V65" i="32"/>
  <c r="W65" i="32" s="1"/>
  <c r="W63" i="17" s="1"/>
  <c r="U67" i="18"/>
  <c r="V67" i="18"/>
  <c r="W67" i="18" s="1"/>
  <c r="T65" i="17" s="1"/>
  <c r="V66" i="40"/>
  <c r="W66" i="40" s="1"/>
  <c r="AB64" i="17" s="1"/>
  <c r="U66" i="40"/>
  <c r="J57" i="38"/>
  <c r="K64" i="32"/>
  <c r="F62" i="17" s="1"/>
  <c r="L62" i="17" s="1"/>
  <c r="L61" i="38"/>
  <c r="K68" i="34"/>
  <c r="G66"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J69" i="34"/>
  <c r="I69" i="34"/>
  <c r="N55" i="38"/>
  <c r="O55" i="38"/>
  <c r="V66" i="36"/>
  <c r="W66" i="36" s="1"/>
  <c r="Z64" i="17" s="1"/>
  <c r="U66" i="36"/>
  <c r="J69" i="36"/>
  <c r="K69" i="36" s="1"/>
  <c r="I67" i="17" s="1"/>
  <c r="I69" i="36"/>
  <c r="V68" i="35"/>
  <c r="W68" i="35" s="1"/>
  <c r="V66" i="17" s="1"/>
  <c r="U68" i="35"/>
  <c r="J67" i="37"/>
  <c r="K67" i="37" s="1"/>
  <c r="J65" i="17" s="1"/>
  <c r="I67" i="37"/>
  <c r="AC63" i="17" l="1"/>
  <c r="AF63" i="17" s="1"/>
  <c r="V67" i="37"/>
  <c r="W67" i="37" s="1"/>
  <c r="AA65" i="17" s="1"/>
  <c r="U67" i="37"/>
  <c r="V66" i="33"/>
  <c r="W66" i="33" s="1"/>
  <c r="Y64" i="17" s="1"/>
  <c r="U66" i="33"/>
  <c r="V68" i="31"/>
  <c r="W68" i="31" s="1"/>
  <c r="U66" i="17" s="1"/>
  <c r="U68" i="31"/>
  <c r="I68" i="31"/>
  <c r="J68" i="31"/>
  <c r="K67" i="31"/>
  <c r="D65" i="17" s="1"/>
  <c r="K60" i="38"/>
  <c r="O72" i="31"/>
  <c r="O72" i="36"/>
  <c r="O72" i="40"/>
  <c r="B72" i="36"/>
  <c r="O72" i="32"/>
  <c r="B72" i="33"/>
  <c r="B72" i="34"/>
  <c r="B72" i="37"/>
  <c r="B72" i="40"/>
  <c r="B72" i="31"/>
  <c r="O72" i="34"/>
  <c r="O72" i="35"/>
  <c r="B72" i="32"/>
  <c r="O72" i="33"/>
  <c r="B72" i="18"/>
  <c r="B68" i="7"/>
  <c r="O72" i="18"/>
  <c r="O72" i="37"/>
  <c r="B72" i="35"/>
  <c r="U68" i="18"/>
  <c r="V68" i="18"/>
  <c r="W68" i="18" s="1"/>
  <c r="T66" i="17" s="1"/>
  <c r="U66" i="32"/>
  <c r="V66" i="32"/>
  <c r="W66" i="32" s="1"/>
  <c r="W64" i="17" s="1"/>
  <c r="J58" i="38"/>
  <c r="K65" i="32"/>
  <c r="F63" i="17" s="1"/>
  <c r="L63" i="17" s="1"/>
  <c r="E57" i="28"/>
  <c r="M57" i="38" s="1"/>
  <c r="O62" i="17"/>
  <c r="L62" i="38"/>
  <c r="K69" i="34"/>
  <c r="G67" i="17" s="1"/>
  <c r="N56" i="38"/>
  <c r="O56" i="38"/>
  <c r="I68" i="35"/>
  <c r="J68" i="35"/>
  <c r="K68" i="35" s="1"/>
  <c r="E66" i="17" s="1"/>
  <c r="J67" i="40"/>
  <c r="K67" i="40" s="1"/>
  <c r="K65" i="17" s="1"/>
  <c r="I67" i="40"/>
  <c r="I68" i="33"/>
  <c r="J68" i="33"/>
  <c r="K68" i="33" s="1"/>
  <c r="H66" i="17" s="1"/>
  <c r="U67" i="36"/>
  <c r="V67" i="36"/>
  <c r="W67" i="36" s="1"/>
  <c r="Z65" i="17" s="1"/>
  <c r="I70" i="34"/>
  <c r="J70" i="34"/>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U68" i="37" l="1"/>
  <c r="V68" i="37"/>
  <c r="W68" i="37" s="1"/>
  <c r="AA66" i="17" s="1"/>
  <c r="AC64" i="17"/>
  <c r="AF64" i="17" s="1"/>
  <c r="V67" i="33"/>
  <c r="W67" i="33" s="1"/>
  <c r="Y65" i="17" s="1"/>
  <c r="U67" i="33"/>
  <c r="V69" i="31"/>
  <c r="W69" i="31" s="1"/>
  <c r="U67" i="17" s="1"/>
  <c r="U69" i="31"/>
  <c r="K61" i="38"/>
  <c r="K68" i="31"/>
  <c r="D66" i="17" s="1"/>
  <c r="I69" i="31"/>
  <c r="J69" i="31"/>
  <c r="O73" i="40"/>
  <c r="O73" i="35"/>
  <c r="O73" i="31"/>
  <c r="O73" i="37"/>
  <c r="B73" i="18"/>
  <c r="O73" i="36"/>
  <c r="B73" i="33"/>
  <c r="B73" i="32"/>
  <c r="B73" i="35"/>
  <c r="O73" i="32"/>
  <c r="O73" i="34"/>
  <c r="O73" i="18"/>
  <c r="B69" i="7"/>
  <c r="B73" i="31"/>
  <c r="B73" i="34"/>
  <c r="B73" i="36"/>
  <c r="O73" i="33"/>
  <c r="B73" i="40"/>
  <c r="B73" i="37"/>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J71" i="34"/>
  <c r="I71" i="34"/>
  <c r="N57" i="38"/>
  <c r="O57" i="38"/>
  <c r="K66" i="32"/>
  <c r="F64" i="17" s="1"/>
  <c r="L64" i="17" s="1"/>
  <c r="J59" i="38"/>
  <c r="L63" i="38"/>
  <c r="K70" i="34"/>
  <c r="G68" i="17" s="1"/>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AC65" i="17" l="1"/>
  <c r="AF65" i="17" s="1"/>
  <c r="U69" i="37"/>
  <c r="V69" i="37"/>
  <c r="W69" i="37" s="1"/>
  <c r="AA67" i="17" s="1"/>
  <c r="V68" i="33"/>
  <c r="W68" i="33" s="1"/>
  <c r="Y66" i="17" s="1"/>
  <c r="U68" i="33"/>
  <c r="U70" i="31"/>
  <c r="V70" i="31"/>
  <c r="W70" i="31" s="1"/>
  <c r="U68" i="17" s="1"/>
  <c r="K62" i="38"/>
  <c r="K69" i="31"/>
  <c r="D67" i="17" s="1"/>
  <c r="I70" i="31"/>
  <c r="J70" i="31"/>
  <c r="O74" i="36"/>
  <c r="O74" i="31"/>
  <c r="O74" i="18"/>
  <c r="B74" i="18"/>
  <c r="B70" i="7"/>
  <c r="O74" i="32"/>
  <c r="B74" i="37"/>
  <c r="B74" i="35"/>
  <c r="B74" i="31"/>
  <c r="B74" i="34"/>
  <c r="O74" i="40"/>
  <c r="B74" i="32"/>
  <c r="O74" i="35"/>
  <c r="O74" i="37"/>
  <c r="B74" i="36"/>
  <c r="O74" i="34"/>
  <c r="B74" i="33"/>
  <c r="O74" i="33"/>
  <c r="B74" i="40"/>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J72" i="34"/>
  <c r="I72" i="34"/>
  <c r="O64" i="17"/>
  <c r="E59" i="28"/>
  <c r="M59" i="38" s="1"/>
  <c r="K71" i="34"/>
  <c r="G69" i="17" s="1"/>
  <c r="L64" i="38"/>
  <c r="V70" i="34"/>
  <c r="W70" i="34" s="1"/>
  <c r="X68" i="17" s="1"/>
  <c r="U70" i="34"/>
  <c r="J70" i="37"/>
  <c r="K70" i="37" s="1"/>
  <c r="J68" i="17" s="1"/>
  <c r="I70" i="37"/>
  <c r="J72" i="36"/>
  <c r="K72" i="36" s="1"/>
  <c r="I70" i="17" s="1"/>
  <c r="I72" i="36"/>
  <c r="V71" i="35"/>
  <c r="W71" i="35" s="1"/>
  <c r="V69" i="17" s="1"/>
  <c r="U71" i="35"/>
  <c r="V70" i="37" l="1"/>
  <c r="W70" i="37" s="1"/>
  <c r="AA68" i="17" s="1"/>
  <c r="U70" i="37"/>
  <c r="AC66" i="17"/>
  <c r="AF66" i="17" s="1"/>
  <c r="U69" i="33"/>
  <c r="V69" i="33"/>
  <c r="W69" i="33" s="1"/>
  <c r="Y67" i="17" s="1"/>
  <c r="V71" i="31"/>
  <c r="W71" i="31" s="1"/>
  <c r="U69" i="17" s="1"/>
  <c r="U71" i="31"/>
  <c r="K63" i="38"/>
  <c r="K70" i="31"/>
  <c r="D68" i="17" s="1"/>
  <c r="I71" i="31"/>
  <c r="J71" i="31"/>
  <c r="O75" i="40"/>
  <c r="B75" i="33"/>
  <c r="B75" i="32"/>
  <c r="B75" i="37"/>
  <c r="B75" i="35"/>
  <c r="B75" i="36"/>
  <c r="O75" i="31"/>
  <c r="O75" i="35"/>
  <c r="O75" i="34"/>
  <c r="B75" i="34"/>
  <c r="O75" i="18"/>
  <c r="O75" i="33"/>
  <c r="O75" i="32"/>
  <c r="B75" i="18"/>
  <c r="B71" i="7"/>
  <c r="B75" i="40"/>
  <c r="O75" i="37"/>
  <c r="B75" i="31"/>
  <c r="O75" i="36"/>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L65" i="38"/>
  <c r="K72" i="34"/>
  <c r="G70" i="17" s="1"/>
  <c r="J70" i="40"/>
  <c r="K70" i="40" s="1"/>
  <c r="K68" i="17" s="1"/>
  <c r="I70" i="40"/>
  <c r="I73" i="34"/>
  <c r="J73" i="34"/>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U71" i="37" l="1"/>
  <c r="V71" i="37"/>
  <c r="W71" i="37" s="1"/>
  <c r="AA69" i="17" s="1"/>
  <c r="AC67" i="17"/>
  <c r="AF67" i="17" s="1"/>
  <c r="U70" i="33"/>
  <c r="V70" i="33"/>
  <c r="W70" i="33" s="1"/>
  <c r="Y68" i="17" s="1"/>
  <c r="V72" i="31"/>
  <c r="W72" i="31" s="1"/>
  <c r="U70" i="17" s="1"/>
  <c r="U72" i="31"/>
  <c r="I72" i="31"/>
  <c r="J72" i="31"/>
  <c r="K71" i="31"/>
  <c r="D69" i="17" s="1"/>
  <c r="K64" i="38"/>
  <c r="O76" i="34"/>
  <c r="B76" i="34"/>
  <c r="O76" i="32"/>
  <c r="B76" i="37"/>
  <c r="B72" i="7"/>
  <c r="B76" i="32"/>
  <c r="O76" i="33"/>
  <c r="B76" i="36"/>
  <c r="O76" i="37"/>
  <c r="B76" i="33"/>
  <c r="B76" i="40"/>
  <c r="O76" i="18"/>
  <c r="O76" i="40"/>
  <c r="O76" i="31"/>
  <c r="O76" i="36"/>
  <c r="B76" i="18"/>
  <c r="O76" i="35"/>
  <c r="B76" i="35"/>
  <c r="B76" i="31"/>
  <c r="U72" i="18"/>
  <c r="V72" i="18"/>
  <c r="W72" i="18" s="1"/>
  <c r="T70" i="17" s="1"/>
  <c r="V70" i="32"/>
  <c r="W70" i="32" s="1"/>
  <c r="W68" i="17" s="1"/>
  <c r="U70" i="32"/>
  <c r="K69" i="32"/>
  <c r="F67" i="17" s="1"/>
  <c r="L67" i="17" s="1"/>
  <c r="J62" i="38"/>
  <c r="J71" i="40"/>
  <c r="K71" i="40" s="1"/>
  <c r="K69" i="17" s="1"/>
  <c r="I71" i="40"/>
  <c r="J71" i="18"/>
  <c r="K71" i="18" s="1"/>
  <c r="C69" i="17" s="1"/>
  <c r="I71" i="18"/>
  <c r="I74" i="34"/>
  <c r="J74" i="34"/>
  <c r="U71" i="36"/>
  <c r="V71" i="36"/>
  <c r="W71" i="36" s="1"/>
  <c r="Z69" i="17" s="1"/>
  <c r="V71" i="40"/>
  <c r="W71" i="40" s="1"/>
  <c r="AB69" i="17" s="1"/>
  <c r="U71" i="40"/>
  <c r="K73" i="34"/>
  <c r="G71" i="17" s="1"/>
  <c r="L66" i="38"/>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AC68" i="17" l="1"/>
  <c r="AF68" i="17" s="1"/>
  <c r="V72" i="37"/>
  <c r="W72" i="37" s="1"/>
  <c r="AA70" i="17" s="1"/>
  <c r="U72" i="37"/>
  <c r="V71" i="33"/>
  <c r="W71" i="33" s="1"/>
  <c r="Y69" i="17" s="1"/>
  <c r="U71" i="33"/>
  <c r="V73" i="31"/>
  <c r="W73" i="31" s="1"/>
  <c r="U71" i="17" s="1"/>
  <c r="U73" i="31"/>
  <c r="K72" i="31"/>
  <c r="D70" i="17" s="1"/>
  <c r="K65" i="38"/>
  <c r="J73" i="31"/>
  <c r="I73" i="31"/>
  <c r="B77" i="36"/>
  <c r="B77" i="33"/>
  <c r="O77" i="37"/>
  <c r="B77" i="31"/>
  <c r="O77" i="33"/>
  <c r="O77" i="34"/>
  <c r="O77" i="31"/>
  <c r="O77" i="32"/>
  <c r="B77" i="18"/>
  <c r="B77" i="34"/>
  <c r="O77" i="40"/>
  <c r="B77" i="35"/>
  <c r="B73" i="7"/>
  <c r="O77" i="35"/>
  <c r="O77" i="18"/>
  <c r="B77" i="37"/>
  <c r="O77" i="36"/>
  <c r="B77" i="32"/>
  <c r="B77" i="40"/>
  <c r="V73" i="18"/>
  <c r="W73" i="18" s="1"/>
  <c r="T71" i="17" s="1"/>
  <c r="U73" i="18"/>
  <c r="V71" i="32"/>
  <c r="W71" i="32" s="1"/>
  <c r="W69" i="17" s="1"/>
  <c r="U71" i="32"/>
  <c r="J73" i="35"/>
  <c r="K73" i="35" s="1"/>
  <c r="E71" i="17" s="1"/>
  <c r="I73" i="35"/>
  <c r="U73" i="34"/>
  <c r="V73" i="34"/>
  <c r="W73" i="34" s="1"/>
  <c r="X71" i="17" s="1"/>
  <c r="V72" i="36"/>
  <c r="W72" i="36" s="1"/>
  <c r="Z70" i="17" s="1"/>
  <c r="U72" i="36"/>
  <c r="I75" i="34"/>
  <c r="J75" i="34"/>
  <c r="E62" i="28"/>
  <c r="O67" i="17"/>
  <c r="L67" i="38"/>
  <c r="K74" i="34"/>
  <c r="G72" i="17" s="1"/>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U73" i="37" l="1"/>
  <c r="V73" i="37"/>
  <c r="W73" i="37" s="1"/>
  <c r="AA71" i="17" s="1"/>
  <c r="AC69" i="17"/>
  <c r="AF69" i="17" s="1"/>
  <c r="V72" i="33"/>
  <c r="W72" i="33" s="1"/>
  <c r="Y70" i="17" s="1"/>
  <c r="U72" i="33"/>
  <c r="U74" i="31"/>
  <c r="V74" i="31"/>
  <c r="W74" i="31" s="1"/>
  <c r="U72" i="17" s="1"/>
  <c r="J74" i="31"/>
  <c r="I74" i="31"/>
  <c r="K66" i="38"/>
  <c r="K73" i="31"/>
  <c r="D71" i="17" s="1"/>
  <c r="O78" i="33"/>
  <c r="O78" i="35"/>
  <c r="B78" i="34"/>
  <c r="O78" i="34"/>
  <c r="B78" i="31"/>
  <c r="B78" i="18"/>
  <c r="B78" i="32"/>
  <c r="B78" i="40"/>
  <c r="O78" i="36"/>
  <c r="B78" i="37"/>
  <c r="B78" i="36"/>
  <c r="O78" i="40"/>
  <c r="B78" i="33"/>
  <c r="O78" i="37"/>
  <c r="B74" i="7"/>
  <c r="O78" i="31"/>
  <c r="O78" i="32"/>
  <c r="O78" i="18"/>
  <c r="B78" i="35"/>
  <c r="V74" i="18"/>
  <c r="W74" i="18" s="1"/>
  <c r="T72" i="17" s="1"/>
  <c r="U74" i="18"/>
  <c r="V72" i="32"/>
  <c r="W72" i="32" s="1"/>
  <c r="W70" i="17" s="1"/>
  <c r="U72" i="32"/>
  <c r="J73" i="40"/>
  <c r="K73" i="40" s="1"/>
  <c r="K71" i="17" s="1"/>
  <c r="I73" i="40"/>
  <c r="J72" i="32"/>
  <c r="I72" i="32"/>
  <c r="J76" i="34"/>
  <c r="I76" i="34"/>
  <c r="V74" i="34"/>
  <c r="W74" i="34" s="1"/>
  <c r="X72" i="17" s="1"/>
  <c r="U74" i="34"/>
  <c r="I74" i="33"/>
  <c r="J74" i="33"/>
  <c r="K74" i="33" s="1"/>
  <c r="H72" i="17" s="1"/>
  <c r="K71" i="32"/>
  <c r="F69" i="17" s="1"/>
  <c r="L69" i="17" s="1"/>
  <c r="J64" i="38"/>
  <c r="L68" i="38"/>
  <c r="K75" i="34"/>
  <c r="G73" i="17" s="1"/>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AC70" i="17" l="1"/>
  <c r="AF70" i="17" s="1"/>
  <c r="V74" i="37"/>
  <c r="W74" i="37" s="1"/>
  <c r="AA72" i="17" s="1"/>
  <c r="U74" i="37"/>
  <c r="V73" i="33"/>
  <c r="W73" i="33" s="1"/>
  <c r="Y71" i="17" s="1"/>
  <c r="U73" i="33"/>
  <c r="V75" i="31"/>
  <c r="W75" i="31" s="1"/>
  <c r="U73" i="17" s="1"/>
  <c r="U75" i="31"/>
  <c r="I75" i="31"/>
  <c r="J75" i="31"/>
  <c r="K74" i="31"/>
  <c r="D72" i="17" s="1"/>
  <c r="K67" i="38"/>
  <c r="O79" i="33"/>
  <c r="O79" i="31"/>
  <c r="O79" i="37"/>
  <c r="O79" i="32"/>
  <c r="O79" i="35"/>
  <c r="B79" i="34"/>
  <c r="B79" i="31"/>
  <c r="B79" i="40"/>
  <c r="B75" i="7"/>
  <c r="O79" i="40"/>
  <c r="O79" i="18"/>
  <c r="B79" i="35"/>
  <c r="B79" i="32"/>
  <c r="O79" i="36"/>
  <c r="B79" i="37"/>
  <c r="O79" i="34"/>
  <c r="B79" i="33"/>
  <c r="B79" i="18"/>
  <c r="B79" i="36"/>
  <c r="V73" i="32"/>
  <c r="W73" i="32" s="1"/>
  <c r="W71" i="17" s="1"/>
  <c r="U73" i="32"/>
  <c r="U75" i="18"/>
  <c r="V75" i="18"/>
  <c r="W75" i="18" s="1"/>
  <c r="T73" i="17" s="1"/>
  <c r="V74" i="40"/>
  <c r="W74" i="40" s="1"/>
  <c r="AB72" i="17" s="1"/>
  <c r="U74" i="40"/>
  <c r="I75" i="33"/>
  <c r="J75" i="33"/>
  <c r="K75" i="33" s="1"/>
  <c r="H73" i="17" s="1"/>
  <c r="L69" i="38"/>
  <c r="K76" i="34"/>
  <c r="G74" i="17" s="1"/>
  <c r="U74" i="36"/>
  <c r="V74" i="36"/>
  <c r="W74" i="36" s="1"/>
  <c r="Z72" i="17" s="1"/>
  <c r="O69" i="17"/>
  <c r="E64" i="28"/>
  <c r="M64" i="38" s="1"/>
  <c r="J65" i="38"/>
  <c r="K72" i="32"/>
  <c r="F70" i="17" s="1"/>
  <c r="L70" i="17" s="1"/>
  <c r="I77" i="34"/>
  <c r="J77" i="34"/>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V75" i="37" l="1"/>
  <c r="W75" i="37" s="1"/>
  <c r="AA73" i="17" s="1"/>
  <c r="U75" i="37"/>
  <c r="AC71" i="17"/>
  <c r="AF71" i="17" s="1"/>
  <c r="U74" i="33"/>
  <c r="V74" i="33"/>
  <c r="W74" i="33" s="1"/>
  <c r="Y72" i="17" s="1"/>
  <c r="U76" i="31"/>
  <c r="V76" i="31"/>
  <c r="W76" i="31" s="1"/>
  <c r="U74" i="17" s="1"/>
  <c r="I76" i="31"/>
  <c r="J76" i="31"/>
  <c r="K68" i="38"/>
  <c r="K75" i="31"/>
  <c r="D73" i="17" s="1"/>
  <c r="O80" i="33"/>
  <c r="O80" i="37"/>
  <c r="O80" i="32"/>
  <c r="B80" i="37"/>
  <c r="B80" i="40"/>
  <c r="B80" i="32"/>
  <c r="B76" i="7"/>
  <c r="O80" i="35"/>
  <c r="B80" i="35"/>
  <c r="B80" i="33"/>
  <c r="O80" i="18"/>
  <c r="B80" i="18"/>
  <c r="B80" i="36"/>
  <c r="O80" i="34"/>
  <c r="O80" i="31"/>
  <c r="O80" i="40"/>
  <c r="B80" i="34"/>
  <c r="B80" i="31"/>
  <c r="O80" i="36"/>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L70" i="38"/>
  <c r="K77" i="34"/>
  <c r="G75" i="17" s="1"/>
  <c r="U75" i="36"/>
  <c r="V75" i="36"/>
  <c r="W75" i="36" s="1"/>
  <c r="Z73" i="17" s="1"/>
  <c r="I76" i="33"/>
  <c r="J76" i="33"/>
  <c r="K76" i="33" s="1"/>
  <c r="H74" i="17" s="1"/>
  <c r="I78" i="34"/>
  <c r="J78" i="34"/>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U76" i="37" l="1"/>
  <c r="V76" i="37"/>
  <c r="W76" i="37" s="1"/>
  <c r="AA74" i="17" s="1"/>
  <c r="AC72" i="17"/>
  <c r="AF72" i="17" s="1"/>
  <c r="U75" i="33"/>
  <c r="V75" i="33"/>
  <c r="W75" i="33" s="1"/>
  <c r="Y73" i="17" s="1"/>
  <c r="V77" i="31"/>
  <c r="W77" i="31" s="1"/>
  <c r="U75" i="17" s="1"/>
  <c r="U77" i="31"/>
  <c r="K69" i="38"/>
  <c r="K76" i="31"/>
  <c r="D74" i="17" s="1"/>
  <c r="J77" i="31"/>
  <c r="I77" i="31"/>
  <c r="B81" i="36"/>
  <c r="O81" i="40"/>
  <c r="O81" i="18"/>
  <c r="O81" i="35"/>
  <c r="B81" i="33"/>
  <c r="B81" i="34"/>
  <c r="O81" i="33"/>
  <c r="O81" i="32"/>
  <c r="B81" i="35"/>
  <c r="O81" i="36"/>
  <c r="B81" i="31"/>
  <c r="O81" i="37"/>
  <c r="O81" i="31"/>
  <c r="B81" i="18"/>
  <c r="O81" i="34"/>
  <c r="B81" i="32"/>
  <c r="B81" i="40"/>
  <c r="B81" i="37"/>
  <c r="B77" i="7"/>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J79" i="34"/>
  <c r="I79" i="34"/>
  <c r="V76" i="36"/>
  <c r="W76" i="36" s="1"/>
  <c r="Z74" i="17" s="1"/>
  <c r="U76" i="36"/>
  <c r="O65" i="38"/>
  <c r="N65" i="38"/>
  <c r="J77" i="35"/>
  <c r="K77" i="35" s="1"/>
  <c r="E75" i="17" s="1"/>
  <c r="I77" i="35"/>
  <c r="K78" i="34"/>
  <c r="G76" i="17" s="1"/>
  <c r="L71" i="38"/>
  <c r="I76" i="18"/>
  <c r="J76" i="18"/>
  <c r="K76" i="18" s="1"/>
  <c r="C74" i="17" s="1"/>
  <c r="O71" i="17"/>
  <c r="E66" i="28"/>
  <c r="M66" i="38" s="1"/>
  <c r="V78" i="35"/>
  <c r="W78" i="35" s="1"/>
  <c r="V76" i="17" s="1"/>
  <c r="U78" i="35"/>
  <c r="J79" i="36"/>
  <c r="K79" i="36" s="1"/>
  <c r="I77" i="17" s="1"/>
  <c r="I79" i="36"/>
  <c r="J77" i="37"/>
  <c r="K77" i="37" s="1"/>
  <c r="J75" i="17" s="1"/>
  <c r="I77" i="37"/>
  <c r="V77" i="37" l="1"/>
  <c r="W77" i="37" s="1"/>
  <c r="AA75" i="17" s="1"/>
  <c r="U77" i="37"/>
  <c r="AC73" i="17"/>
  <c r="AF73" i="17" s="1"/>
  <c r="U76" i="33"/>
  <c r="V76" i="33"/>
  <c r="W76" i="33" s="1"/>
  <c r="Y74" i="17" s="1"/>
  <c r="U78" i="31"/>
  <c r="V78" i="31"/>
  <c r="W78" i="31" s="1"/>
  <c r="U76" i="17" s="1"/>
  <c r="J78" i="31"/>
  <c r="I78" i="31"/>
  <c r="K77" i="31"/>
  <c r="D75" i="17" s="1"/>
  <c r="K70" i="38"/>
  <c r="B78" i="7"/>
  <c r="O82" i="34"/>
  <c r="B82" i="37"/>
  <c r="B82" i="31"/>
  <c r="O82" i="40"/>
  <c r="O82" i="36"/>
  <c r="B82" i="40"/>
  <c r="B82" i="32"/>
  <c r="O82" i="32"/>
  <c r="B82" i="35"/>
  <c r="O82" i="33"/>
  <c r="O82" i="31"/>
  <c r="B82" i="36"/>
  <c r="B82" i="34"/>
  <c r="O82" i="35"/>
  <c r="O82" i="37"/>
  <c r="B82" i="33"/>
  <c r="B82" i="18"/>
  <c r="O82" i="18"/>
  <c r="U78" i="18"/>
  <c r="V78" i="18"/>
  <c r="W78" i="18" s="1"/>
  <c r="T76" i="17" s="1"/>
  <c r="V76" i="32"/>
  <c r="W76" i="32" s="1"/>
  <c r="W74" i="17" s="1"/>
  <c r="U76" i="32"/>
  <c r="L72" i="38"/>
  <c r="K79" i="34"/>
  <c r="G77" i="17" s="1"/>
  <c r="J78" i="33"/>
  <c r="K78" i="33" s="1"/>
  <c r="H76" i="17" s="1"/>
  <c r="I78" i="33"/>
  <c r="O66" i="38"/>
  <c r="N66" i="38"/>
  <c r="I80" i="34"/>
  <c r="J80" i="34"/>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V78" i="37" l="1"/>
  <c r="W78" i="37" s="1"/>
  <c r="AA76" i="17" s="1"/>
  <c r="U78" i="37"/>
  <c r="AC74" i="17"/>
  <c r="AF74" i="17" s="1"/>
  <c r="U77" i="33"/>
  <c r="V77" i="33"/>
  <c r="W77" i="33" s="1"/>
  <c r="Y75" i="17" s="1"/>
  <c r="V79" i="31"/>
  <c r="W79" i="31" s="1"/>
  <c r="U77" i="17" s="1"/>
  <c r="U79" i="31"/>
  <c r="I79" i="31"/>
  <c r="J79" i="31"/>
  <c r="K71" i="38"/>
  <c r="K78" i="31"/>
  <c r="D76" i="17" s="1"/>
  <c r="O83" i="18"/>
  <c r="O83" i="33"/>
  <c r="B83" i="33"/>
  <c r="O83" i="31"/>
  <c r="B83" i="18"/>
  <c r="O83" i="35"/>
  <c r="O83" i="40"/>
  <c r="B83" i="31"/>
  <c r="B83" i="34"/>
  <c r="O83" i="37"/>
  <c r="B79" i="7"/>
  <c r="O83" i="36"/>
  <c r="B83" i="36"/>
  <c r="O83" i="32"/>
  <c r="B83" i="40"/>
  <c r="B83" i="37"/>
  <c r="O83" i="34"/>
  <c r="B83" i="32"/>
  <c r="B83" i="35"/>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I81" i="34"/>
  <c r="J81" i="34"/>
  <c r="J69" i="38"/>
  <c r="K76" i="32"/>
  <c r="F74" i="17" s="1"/>
  <c r="L74" i="17" s="1"/>
  <c r="K80" i="34"/>
  <c r="G78" i="17" s="1"/>
  <c r="L73" i="38"/>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V79" i="37" l="1"/>
  <c r="W79" i="37" s="1"/>
  <c r="AA77" i="17" s="1"/>
  <c r="U79" i="37"/>
  <c r="AC75" i="17"/>
  <c r="AF75" i="17" s="1"/>
  <c r="U78" i="33"/>
  <c r="V78" i="33"/>
  <c r="W78" i="33" s="1"/>
  <c r="Y76" i="17" s="1"/>
  <c r="V80" i="31"/>
  <c r="W80" i="31" s="1"/>
  <c r="U78" i="17" s="1"/>
  <c r="U80" i="31"/>
  <c r="K72" i="38"/>
  <c r="K79" i="31"/>
  <c r="D77" i="17" s="1"/>
  <c r="J80" i="31"/>
  <c r="I80" i="31"/>
  <c r="O84" i="40"/>
  <c r="O84" i="33"/>
  <c r="B84" i="32"/>
  <c r="O84" i="18"/>
  <c r="O84" i="31"/>
  <c r="O84" i="35"/>
  <c r="O84" i="37"/>
  <c r="B84" i="37"/>
  <c r="B80" i="7"/>
  <c r="B84" i="35"/>
  <c r="B84" i="18"/>
  <c r="O84" i="34"/>
  <c r="B84" i="36"/>
  <c r="B84" i="31"/>
  <c r="B84" i="34"/>
  <c r="O84" i="36"/>
  <c r="B84" i="33"/>
  <c r="B84" i="40"/>
  <c r="O84" i="32"/>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I82" i="34"/>
  <c r="J82" i="34"/>
  <c r="J79" i="18"/>
  <c r="K79" i="18" s="1"/>
  <c r="C77" i="17" s="1"/>
  <c r="I79" i="18"/>
  <c r="U80" i="34"/>
  <c r="V80" i="34"/>
  <c r="W80" i="34" s="1"/>
  <c r="X78" i="17" s="1"/>
  <c r="U79" i="40"/>
  <c r="V79" i="40"/>
  <c r="W79" i="40" s="1"/>
  <c r="AB77" i="17" s="1"/>
  <c r="K81" i="34"/>
  <c r="G79" i="17" s="1"/>
  <c r="L74" i="38"/>
  <c r="N68" i="38"/>
  <c r="O68" i="38"/>
  <c r="J82" i="36"/>
  <c r="K82" i="36" s="1"/>
  <c r="I80" i="17" s="1"/>
  <c r="I82" i="36"/>
  <c r="V81" i="35"/>
  <c r="W81" i="35" s="1"/>
  <c r="V79" i="17" s="1"/>
  <c r="U81" i="35"/>
  <c r="J80" i="37"/>
  <c r="K80" i="37" s="1"/>
  <c r="J78" i="17" s="1"/>
  <c r="I80" i="37"/>
  <c r="V80" i="37" l="1"/>
  <c r="W80" i="37" s="1"/>
  <c r="AA78" i="17" s="1"/>
  <c r="U80" i="37"/>
  <c r="AC76" i="17"/>
  <c r="AF76" i="17" s="1"/>
  <c r="V79" i="33"/>
  <c r="W79" i="33" s="1"/>
  <c r="Y77" i="17" s="1"/>
  <c r="U79" i="33"/>
  <c r="V81" i="31"/>
  <c r="W81" i="31" s="1"/>
  <c r="U79" i="17" s="1"/>
  <c r="U81" i="31"/>
  <c r="J81" i="31"/>
  <c r="I81" i="31"/>
  <c r="K80" i="31"/>
  <c r="D78" i="17" s="1"/>
  <c r="K73" i="38"/>
  <c r="B85" i="31"/>
  <c r="B85" i="37"/>
  <c r="B81" i="7"/>
  <c r="O85" i="36"/>
  <c r="O85" i="31"/>
  <c r="O85" i="40"/>
  <c r="B85" i="32"/>
  <c r="O85" i="34"/>
  <c r="O85" i="32"/>
  <c r="B85" i="34"/>
  <c r="B85" i="35"/>
  <c r="O85" i="37"/>
  <c r="O85" i="18"/>
  <c r="O85" i="33"/>
  <c r="B85" i="36"/>
  <c r="B85" i="18"/>
  <c r="B85" i="33"/>
  <c r="B85" i="40"/>
  <c r="O85" i="35"/>
  <c r="U81" i="18"/>
  <c r="V81" i="18"/>
  <c r="W81" i="18" s="1"/>
  <c r="T79" i="17" s="1"/>
  <c r="V79" i="32"/>
  <c r="W79" i="32" s="1"/>
  <c r="W77" i="17" s="1"/>
  <c r="U79" i="32"/>
  <c r="L75" i="38"/>
  <c r="K82" i="34"/>
  <c r="G80" i="17" s="1"/>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I83" i="34"/>
  <c r="J83" i="34"/>
  <c r="J81" i="33"/>
  <c r="K81" i="33" s="1"/>
  <c r="H79" i="17" s="1"/>
  <c r="I81" i="33"/>
  <c r="J80" i="40"/>
  <c r="K80" i="40" s="1"/>
  <c r="K78" i="17" s="1"/>
  <c r="I80" i="40"/>
  <c r="J79" i="32"/>
  <c r="I79" i="32"/>
  <c r="J81" i="37"/>
  <c r="K81" i="37" s="1"/>
  <c r="J79" i="17" s="1"/>
  <c r="I81" i="37"/>
  <c r="U82" i="35"/>
  <c r="V82" i="35"/>
  <c r="W82" i="35" s="1"/>
  <c r="V80" i="17" s="1"/>
  <c r="J83" i="36"/>
  <c r="K83" i="36" s="1"/>
  <c r="I81" i="17" s="1"/>
  <c r="I83" i="36"/>
  <c r="AC77" i="17" l="1"/>
  <c r="AF77" i="17" s="1"/>
  <c r="V81" i="37"/>
  <c r="W81" i="37" s="1"/>
  <c r="AA79" i="17" s="1"/>
  <c r="U81" i="37"/>
  <c r="V80" i="33"/>
  <c r="W80" i="33" s="1"/>
  <c r="Y78" i="17" s="1"/>
  <c r="U80" i="33"/>
  <c r="V82" i="31"/>
  <c r="W82" i="31" s="1"/>
  <c r="U80" i="17" s="1"/>
  <c r="U82" i="31"/>
  <c r="I82" i="31"/>
  <c r="J82" i="31"/>
  <c r="K81" i="31"/>
  <c r="D79" i="17" s="1"/>
  <c r="K74" i="38"/>
  <c r="O86" i="37"/>
  <c r="B86" i="33"/>
  <c r="B86" i="40"/>
  <c r="B86" i="37"/>
  <c r="O86" i="35"/>
  <c r="O86" i="36"/>
  <c r="O86" i="18"/>
  <c r="B86" i="31"/>
  <c r="B86" i="35"/>
  <c r="O86" i="32"/>
  <c r="B82" i="7"/>
  <c r="O86" i="40"/>
  <c r="B86" i="36"/>
  <c r="O86" i="34"/>
  <c r="B86" i="34"/>
  <c r="O86" i="31"/>
  <c r="B86" i="32"/>
  <c r="O86" i="33"/>
  <c r="B86" i="18"/>
  <c r="V80" i="32"/>
  <c r="W80" i="32" s="1"/>
  <c r="W78" i="17" s="1"/>
  <c r="U80" i="32"/>
  <c r="U82" i="18"/>
  <c r="V82" i="18"/>
  <c r="W82" i="18" s="1"/>
  <c r="T80" i="17" s="1"/>
  <c r="J72" i="38"/>
  <c r="K79" i="32"/>
  <c r="F77" i="17" s="1"/>
  <c r="L77" i="17" s="1"/>
  <c r="J84" i="34"/>
  <c r="I84" i="34"/>
  <c r="L76" i="38"/>
  <c r="K83" i="34"/>
  <c r="G81"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U82" i="37" l="1"/>
  <c r="V82" i="37"/>
  <c r="W82" i="37" s="1"/>
  <c r="AA80" i="17" s="1"/>
  <c r="AC78" i="17"/>
  <c r="AF78" i="17" s="1"/>
  <c r="V81" i="33"/>
  <c r="W81" i="33" s="1"/>
  <c r="Y79" i="17" s="1"/>
  <c r="U81" i="33"/>
  <c r="V83" i="31"/>
  <c r="W83" i="31" s="1"/>
  <c r="U81" i="17" s="1"/>
  <c r="U83" i="31"/>
  <c r="K75" i="38"/>
  <c r="K82" i="31"/>
  <c r="D80" i="17" s="1"/>
  <c r="J83" i="31"/>
  <c r="I83" i="31"/>
  <c r="B87" i="34"/>
  <c r="B83" i="7"/>
  <c r="O87" i="32"/>
  <c r="B87" i="31"/>
  <c r="O87" i="36"/>
  <c r="B87" i="40"/>
  <c r="B87" i="18"/>
  <c r="O87" i="34"/>
  <c r="O87" i="31"/>
  <c r="O87" i="33"/>
  <c r="O87" i="18"/>
  <c r="B87" i="32"/>
  <c r="O87" i="37"/>
  <c r="B87" i="37"/>
  <c r="B87" i="33"/>
  <c r="O87" i="35"/>
  <c r="O87" i="40"/>
  <c r="B87" i="35"/>
  <c r="B87" i="36"/>
  <c r="V83" i="18"/>
  <c r="W83" i="18" s="1"/>
  <c r="T81" i="17" s="1"/>
  <c r="U83" i="18"/>
  <c r="U81" i="32"/>
  <c r="V81" i="32"/>
  <c r="W81" i="32" s="1"/>
  <c r="W79" i="17" s="1"/>
  <c r="U82" i="40"/>
  <c r="V82" i="40"/>
  <c r="W82" i="40" s="1"/>
  <c r="AB80" i="17" s="1"/>
  <c r="U82" i="36"/>
  <c r="V82" i="36"/>
  <c r="W82" i="36" s="1"/>
  <c r="Z80" i="17" s="1"/>
  <c r="N71" i="38"/>
  <c r="O71" i="38"/>
  <c r="I83" i="35"/>
  <c r="J83" i="35"/>
  <c r="K83" i="35" s="1"/>
  <c r="E81" i="17" s="1"/>
  <c r="K84" i="34"/>
  <c r="G82" i="17" s="1"/>
  <c r="L77" i="38"/>
  <c r="I83" i="33"/>
  <c r="J83" i="33"/>
  <c r="K83" i="33" s="1"/>
  <c r="H81" i="17" s="1"/>
  <c r="V83" i="34"/>
  <c r="W83" i="34" s="1"/>
  <c r="X81" i="17" s="1"/>
  <c r="U83" i="34"/>
  <c r="J85" i="34"/>
  <c r="I85"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U83" i="37" l="1"/>
  <c r="V83" i="37"/>
  <c r="W83" i="37" s="1"/>
  <c r="AA81" i="17" s="1"/>
  <c r="AC79" i="17"/>
  <c r="AF79" i="17" s="1"/>
  <c r="U82" i="33"/>
  <c r="V82" i="33"/>
  <c r="W82" i="33" s="1"/>
  <c r="Y80" i="17" s="1"/>
  <c r="V84" i="31"/>
  <c r="W84" i="31" s="1"/>
  <c r="U82" i="17" s="1"/>
  <c r="U84" i="31"/>
  <c r="I84" i="31"/>
  <c r="J84" i="31"/>
  <c r="K76" i="38"/>
  <c r="K83" i="31"/>
  <c r="D81" i="17" s="1"/>
  <c r="O88" i="37"/>
  <c r="B88" i="33"/>
  <c r="B88" i="34"/>
  <c r="O88" i="36"/>
  <c r="B88" i="32"/>
  <c r="B88" i="35"/>
  <c r="O88" i="33"/>
  <c r="O88" i="31"/>
  <c r="O88" i="40"/>
  <c r="O88" i="32"/>
  <c r="B88" i="18"/>
  <c r="O88" i="34"/>
  <c r="O88" i="35"/>
  <c r="O88" i="18"/>
  <c r="B88" i="31"/>
  <c r="B84" i="7"/>
  <c r="B88" i="40"/>
  <c r="B88" i="36"/>
  <c r="B88" i="37"/>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J86" i="34"/>
  <c r="I86" i="34"/>
  <c r="O72" i="38"/>
  <c r="N72" i="38"/>
  <c r="V83" i="40"/>
  <c r="W83" i="40" s="1"/>
  <c r="AB81" i="17" s="1"/>
  <c r="U83" i="40"/>
  <c r="L78" i="38"/>
  <c r="K85" i="34"/>
  <c r="G83" i="17" s="1"/>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V84" i="37" l="1"/>
  <c r="W84" i="37" s="1"/>
  <c r="AA82" i="17" s="1"/>
  <c r="U84" i="37"/>
  <c r="AC80" i="17"/>
  <c r="AF80" i="17" s="1"/>
  <c r="V83" i="33"/>
  <c r="W83" i="33" s="1"/>
  <c r="Y81" i="17" s="1"/>
  <c r="U83" i="33"/>
  <c r="V85" i="31"/>
  <c r="W85" i="31" s="1"/>
  <c r="U83" i="17" s="1"/>
  <c r="U85" i="31"/>
  <c r="K84" i="31"/>
  <c r="D82" i="17" s="1"/>
  <c r="K77" i="38"/>
  <c r="J85" i="31"/>
  <c r="I85" i="31"/>
  <c r="O89" i="35"/>
  <c r="B89" i="31"/>
  <c r="B85" i="7"/>
  <c r="B89" i="36"/>
  <c r="B89" i="33"/>
  <c r="O89" i="31"/>
  <c r="O89" i="34"/>
  <c r="O89" i="36"/>
  <c r="O89" i="40"/>
  <c r="B89" i="37"/>
  <c r="B89" i="40"/>
  <c r="O89" i="33"/>
  <c r="O89" i="32"/>
  <c r="B89" i="34"/>
  <c r="B89" i="32"/>
  <c r="B89" i="35"/>
  <c r="O89" i="18"/>
  <c r="O89" i="37"/>
  <c r="B89" i="18"/>
  <c r="U83" i="32"/>
  <c r="V83" i="32"/>
  <c r="W83" i="32" s="1"/>
  <c r="W81" i="17" s="1"/>
  <c r="V85" i="18"/>
  <c r="W85" i="18" s="1"/>
  <c r="T83" i="17" s="1"/>
  <c r="U85" i="18"/>
  <c r="V84" i="40"/>
  <c r="W84" i="40" s="1"/>
  <c r="AB82" i="17" s="1"/>
  <c r="U84" i="40"/>
  <c r="I87" i="34"/>
  <c r="J87" i="34"/>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L79" i="38"/>
  <c r="K86" i="34"/>
  <c r="G84" i="17" s="1"/>
  <c r="I85" i="33"/>
  <c r="J85" i="33"/>
  <c r="K85" i="33" s="1"/>
  <c r="H83" i="17" s="1"/>
  <c r="J85" i="37"/>
  <c r="K85" i="37" s="1"/>
  <c r="J83" i="17" s="1"/>
  <c r="I85" i="37"/>
  <c r="U86" i="35"/>
  <c r="V86" i="35"/>
  <c r="W86" i="35" s="1"/>
  <c r="V84" i="17" s="1"/>
  <c r="I87" i="36"/>
  <c r="J87" i="36"/>
  <c r="K87" i="36" s="1"/>
  <c r="I85" i="17" s="1"/>
  <c r="AC81" i="17" l="1"/>
  <c r="AF81" i="17" s="1"/>
  <c r="V85" i="37"/>
  <c r="W85" i="37" s="1"/>
  <c r="AA83" i="17" s="1"/>
  <c r="U85" i="37"/>
  <c r="V84" i="33"/>
  <c r="W84" i="33" s="1"/>
  <c r="Y82" i="17" s="1"/>
  <c r="U84" i="33"/>
  <c r="V86" i="31"/>
  <c r="W86" i="31" s="1"/>
  <c r="U84" i="17" s="1"/>
  <c r="U86" i="31"/>
  <c r="I86" i="31"/>
  <c r="J86" i="31"/>
  <c r="K85" i="31"/>
  <c r="D83" i="17" s="1"/>
  <c r="K78" i="38"/>
  <c r="B90" i="34"/>
  <c r="B90" i="40"/>
  <c r="O90" i="37"/>
  <c r="O90" i="31"/>
  <c r="O90" i="36"/>
  <c r="B90" i="32"/>
  <c r="B90" i="33"/>
  <c r="O90" i="18"/>
  <c r="O90" i="33"/>
  <c r="B86" i="7"/>
  <c r="O90" i="32"/>
  <c r="O90" i="40"/>
  <c r="B90" i="36"/>
  <c r="B90" i="18"/>
  <c r="B90" i="31"/>
  <c r="O90" i="34"/>
  <c r="B90" i="37"/>
  <c r="B90" i="35"/>
  <c r="O90" i="35"/>
  <c r="U86" i="18"/>
  <c r="V86" i="18"/>
  <c r="W86" i="18" s="1"/>
  <c r="T84" i="17" s="1"/>
  <c r="U84" i="32"/>
  <c r="V84" i="32"/>
  <c r="W84" i="32" s="1"/>
  <c r="W82" i="17" s="1"/>
  <c r="J86" i="33"/>
  <c r="K86" i="33" s="1"/>
  <c r="H84" i="17" s="1"/>
  <c r="I86" i="33"/>
  <c r="O80" i="17"/>
  <c r="E75" i="28"/>
  <c r="M75" i="38" s="1"/>
  <c r="J85" i="18"/>
  <c r="K85" i="18" s="1"/>
  <c r="C83" i="17" s="1"/>
  <c r="I85" i="18"/>
  <c r="K87" i="34"/>
  <c r="G85" i="17" s="1"/>
  <c r="L80" i="38"/>
  <c r="K83" i="32"/>
  <c r="F81" i="17" s="1"/>
  <c r="L81" i="17" s="1"/>
  <c r="J76" i="38"/>
  <c r="V85" i="36"/>
  <c r="W85" i="36" s="1"/>
  <c r="Z83" i="17" s="1"/>
  <c r="U85" i="36"/>
  <c r="I86" i="35"/>
  <c r="J86" i="35"/>
  <c r="K86" i="35" s="1"/>
  <c r="E84" i="17" s="1"/>
  <c r="N74" i="38"/>
  <c r="O74" i="38"/>
  <c r="V86" i="34"/>
  <c r="W86" i="34" s="1"/>
  <c r="X84" i="17" s="1"/>
  <c r="U86" i="34"/>
  <c r="J88" i="34"/>
  <c r="I88"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V86" i="37" l="1"/>
  <c r="W86" i="37" s="1"/>
  <c r="AA84" i="17" s="1"/>
  <c r="U86" i="37"/>
  <c r="AC82" i="17"/>
  <c r="AF82" i="17" s="1"/>
  <c r="V85" i="33"/>
  <c r="W85" i="33" s="1"/>
  <c r="Y83" i="17" s="1"/>
  <c r="U85" i="33"/>
  <c r="V87" i="31"/>
  <c r="W87" i="31" s="1"/>
  <c r="U85" i="17" s="1"/>
  <c r="U87" i="31"/>
  <c r="K79" i="38"/>
  <c r="K86" i="31"/>
  <c r="D84" i="17" s="1"/>
  <c r="J87" i="31"/>
  <c r="I87" i="31"/>
  <c r="O91" i="32"/>
  <c r="O91" i="18"/>
  <c r="B91" i="35"/>
  <c r="B91" i="33"/>
  <c r="O91" i="34"/>
  <c r="B91" i="32"/>
  <c r="O91" i="33"/>
  <c r="O91" i="35"/>
  <c r="B91" i="37"/>
  <c r="B91" i="18"/>
  <c r="B87" i="7"/>
  <c r="B91" i="31"/>
  <c r="O91" i="31"/>
  <c r="B91" i="36"/>
  <c r="O91" i="40"/>
  <c r="O91" i="37"/>
  <c r="B91" i="40"/>
  <c r="B91" i="34"/>
  <c r="O91" i="36"/>
  <c r="V85" i="32"/>
  <c r="W85" i="32" s="1"/>
  <c r="W83" i="17" s="1"/>
  <c r="U85" i="32"/>
  <c r="U87" i="18"/>
  <c r="V87" i="18"/>
  <c r="W87" i="18" s="1"/>
  <c r="T85" i="17" s="1"/>
  <c r="I89" i="34"/>
  <c r="J89" i="34"/>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L81" i="38"/>
  <c r="K88" i="34"/>
  <c r="G86"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U87" i="37" l="1"/>
  <c r="V87" i="37"/>
  <c r="W87" i="37" s="1"/>
  <c r="AA85" i="17" s="1"/>
  <c r="AC83" i="17"/>
  <c r="AF83" i="17" s="1"/>
  <c r="V86" i="33"/>
  <c r="W86" i="33" s="1"/>
  <c r="Y84" i="17" s="1"/>
  <c r="U86" i="33"/>
  <c r="V88" i="31"/>
  <c r="W88" i="31" s="1"/>
  <c r="U86" i="17" s="1"/>
  <c r="U88" i="31"/>
  <c r="J88" i="31"/>
  <c r="I88" i="31"/>
  <c r="K80" i="38"/>
  <c r="K87" i="31"/>
  <c r="D85" i="17" s="1"/>
  <c r="B92" i="32"/>
  <c r="O92" i="36"/>
  <c r="O92" i="33"/>
  <c r="O92" i="18"/>
  <c r="O92" i="40"/>
  <c r="B92" i="18"/>
  <c r="B92" i="33"/>
  <c r="O92" i="35"/>
  <c r="B92" i="40"/>
  <c r="O92" i="37"/>
  <c r="B88" i="7"/>
  <c r="B92" i="36"/>
  <c r="B92" i="35"/>
  <c r="O92" i="32"/>
  <c r="O92" i="31"/>
  <c r="B92" i="31"/>
  <c r="B92" i="34"/>
  <c r="O92" i="34"/>
  <c r="B92" i="37"/>
  <c r="V88" i="18"/>
  <c r="W88" i="18" s="1"/>
  <c r="T86" i="17" s="1"/>
  <c r="U88" i="18"/>
  <c r="V86" i="32"/>
  <c r="W86" i="32" s="1"/>
  <c r="W84" i="17" s="1"/>
  <c r="U86" i="32"/>
  <c r="U88" i="34"/>
  <c r="V88" i="34"/>
  <c r="W88" i="34" s="1"/>
  <c r="X86" i="17" s="1"/>
  <c r="J88" i="35"/>
  <c r="K88" i="35" s="1"/>
  <c r="E86" i="17" s="1"/>
  <c r="I88" i="35"/>
  <c r="J88" i="33"/>
  <c r="K88" i="33" s="1"/>
  <c r="H86" i="17" s="1"/>
  <c r="I88" i="33"/>
  <c r="O76" i="38"/>
  <c r="N76" i="38"/>
  <c r="J90" i="34"/>
  <c r="I90" i="34"/>
  <c r="U87" i="36"/>
  <c r="V87" i="36"/>
  <c r="W87" i="36" s="1"/>
  <c r="Z85" i="17" s="1"/>
  <c r="J87" i="40"/>
  <c r="K87" i="40" s="1"/>
  <c r="K85" i="17" s="1"/>
  <c r="I87" i="40"/>
  <c r="K85" i="32"/>
  <c r="F83" i="17" s="1"/>
  <c r="L83" i="17" s="1"/>
  <c r="J78" i="38"/>
  <c r="E77" i="28"/>
  <c r="O82" i="17"/>
  <c r="L82" i="38"/>
  <c r="K89" i="34"/>
  <c r="G87" i="17" s="1"/>
  <c r="J87" i="18"/>
  <c r="K87" i="18" s="1"/>
  <c r="C85" i="17" s="1"/>
  <c r="I87" i="18"/>
  <c r="I86" i="32"/>
  <c r="J86" i="32"/>
  <c r="U87" i="40"/>
  <c r="V87" i="40"/>
  <c r="W87" i="40" s="1"/>
  <c r="AB85" i="17" s="1"/>
  <c r="V89" i="35"/>
  <c r="W89" i="35" s="1"/>
  <c r="V87" i="17" s="1"/>
  <c r="U89" i="35"/>
  <c r="J88" i="37"/>
  <c r="K88" i="37" s="1"/>
  <c r="J86" i="17" s="1"/>
  <c r="I88" i="37"/>
  <c r="I90" i="36"/>
  <c r="J90" i="36"/>
  <c r="K90" i="36" s="1"/>
  <c r="I88" i="17" s="1"/>
  <c r="AC84" i="17" l="1"/>
  <c r="AF84" i="17" s="1"/>
  <c r="U88" i="37"/>
  <c r="V88" i="37"/>
  <c r="W88" i="37" s="1"/>
  <c r="AA86" i="17" s="1"/>
  <c r="U87" i="33"/>
  <c r="V87" i="33"/>
  <c r="W87" i="33" s="1"/>
  <c r="Y85" i="17" s="1"/>
  <c r="V89" i="31"/>
  <c r="W89" i="31" s="1"/>
  <c r="U87" i="17" s="1"/>
  <c r="U89" i="31"/>
  <c r="J89" i="31"/>
  <c r="I89" i="31"/>
  <c r="K88" i="31"/>
  <c r="D86" i="17" s="1"/>
  <c r="K81" i="38"/>
  <c r="O93" i="18"/>
  <c r="B93" i="32"/>
  <c r="B89" i="7"/>
  <c r="B93" i="18"/>
  <c r="B93" i="33"/>
  <c r="B93" i="40"/>
  <c r="O93" i="33"/>
  <c r="O93" i="37"/>
  <c r="O93" i="34"/>
  <c r="B93" i="31"/>
  <c r="O93" i="35"/>
  <c r="B93" i="37"/>
  <c r="O93" i="40"/>
  <c r="B93" i="34"/>
  <c r="B93" i="35"/>
  <c r="O93" i="31"/>
  <c r="O93" i="36"/>
  <c r="O93" i="32"/>
  <c r="B93" i="36"/>
  <c r="U87" i="32"/>
  <c r="V87" i="32"/>
  <c r="W87" i="32" s="1"/>
  <c r="W85" i="17" s="1"/>
  <c r="V89" i="18"/>
  <c r="W89" i="18" s="1"/>
  <c r="T87" i="17" s="1"/>
  <c r="U89" i="18"/>
  <c r="E78" i="28"/>
  <c r="M78" i="38" s="1"/>
  <c r="O83" i="17"/>
  <c r="U88" i="36"/>
  <c r="V88" i="36"/>
  <c r="W88" i="36" s="1"/>
  <c r="Z86" i="17" s="1"/>
  <c r="I91" i="34"/>
  <c r="J91" i="34"/>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K90" i="34"/>
  <c r="G88" i="17" s="1"/>
  <c r="L83" i="38"/>
  <c r="M77" i="38"/>
  <c r="J91" i="36"/>
  <c r="K91" i="36" s="1"/>
  <c r="I89" i="17" s="1"/>
  <c r="I91" i="36"/>
  <c r="J89" i="37"/>
  <c r="K89" i="37" s="1"/>
  <c r="J87" i="17" s="1"/>
  <c r="I89" i="37"/>
  <c r="V90" i="35"/>
  <c r="W90" i="35" s="1"/>
  <c r="V88" i="17" s="1"/>
  <c r="U90" i="35"/>
  <c r="V89" i="37" l="1"/>
  <c r="W89" i="37" s="1"/>
  <c r="AA87" i="17" s="1"/>
  <c r="U89" i="37"/>
  <c r="AC85" i="17"/>
  <c r="AF85" i="17" s="1"/>
  <c r="U88" i="33"/>
  <c r="V88" i="33"/>
  <c r="W88" i="33" s="1"/>
  <c r="Y86" i="17" s="1"/>
  <c r="U90" i="31"/>
  <c r="V90" i="31"/>
  <c r="W90" i="31" s="1"/>
  <c r="U88" i="17" s="1"/>
  <c r="J90" i="31"/>
  <c r="I90" i="31"/>
  <c r="K89" i="31"/>
  <c r="D87" i="17" s="1"/>
  <c r="K82" i="38"/>
  <c r="O94" i="40"/>
  <c r="O94" i="31"/>
  <c r="B94" i="34"/>
  <c r="O94" i="37"/>
  <c r="B94" i="37"/>
  <c r="B94" i="32"/>
  <c r="O94" i="18"/>
  <c r="O94" i="35"/>
  <c r="O94" i="33"/>
  <c r="B94" i="40"/>
  <c r="B94" i="33"/>
  <c r="O94" i="32"/>
  <c r="B94" i="31"/>
  <c r="B94" i="36"/>
  <c r="O94" i="36"/>
  <c r="O94" i="34"/>
  <c r="B90" i="7"/>
  <c r="B94" i="18"/>
  <c r="B94" i="35"/>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I92" i="34"/>
  <c r="J92" i="34"/>
  <c r="N78" i="38"/>
  <c r="O78" i="38"/>
  <c r="J89" i="40"/>
  <c r="K89" i="40" s="1"/>
  <c r="K87" i="17" s="1"/>
  <c r="I89" i="40"/>
  <c r="J80" i="38"/>
  <c r="K87" i="32"/>
  <c r="F85" i="17" s="1"/>
  <c r="L85" i="17" s="1"/>
  <c r="I90" i="33"/>
  <c r="J90" i="33"/>
  <c r="K90" i="33" s="1"/>
  <c r="H88" i="17" s="1"/>
  <c r="L84" i="38"/>
  <c r="K91" i="34"/>
  <c r="G89" i="17" s="1"/>
  <c r="V91" i="35"/>
  <c r="W91" i="35" s="1"/>
  <c r="V89" i="17" s="1"/>
  <c r="U91" i="35"/>
  <c r="J90" i="37"/>
  <c r="K90" i="37" s="1"/>
  <c r="J88" i="17" s="1"/>
  <c r="I90" i="37"/>
  <c r="J92" i="36"/>
  <c r="K92" i="36" s="1"/>
  <c r="I90" i="17" s="1"/>
  <c r="I92" i="36"/>
  <c r="AC86" i="17" l="1"/>
  <c r="AF86" i="17" s="1"/>
  <c r="U90" i="37"/>
  <c r="V90" i="37"/>
  <c r="W90" i="37" s="1"/>
  <c r="AA88" i="17" s="1"/>
  <c r="V89" i="33"/>
  <c r="W89" i="33" s="1"/>
  <c r="Y87" i="17" s="1"/>
  <c r="U89" i="33"/>
  <c r="U91" i="31"/>
  <c r="V91" i="31"/>
  <c r="W91" i="31" s="1"/>
  <c r="U89" i="17" s="1"/>
  <c r="J91" i="31"/>
  <c r="I91" i="31"/>
  <c r="K90" i="31"/>
  <c r="D88" i="17" s="1"/>
  <c r="K83" i="38"/>
  <c r="B95" i="34"/>
  <c r="B91" i="7"/>
  <c r="B95" i="18"/>
  <c r="O95" i="31"/>
  <c r="O95" i="40"/>
  <c r="O95" i="32"/>
  <c r="B95" i="36"/>
  <c r="B95" i="40"/>
  <c r="O95" i="35"/>
  <c r="O95" i="34"/>
  <c r="O95" i="36"/>
  <c r="B95" i="33"/>
  <c r="O95" i="18"/>
  <c r="B95" i="35"/>
  <c r="B95" i="37"/>
  <c r="B95" i="31"/>
  <c r="O95" i="37"/>
  <c r="B95" i="32"/>
  <c r="O95" i="33"/>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93" i="34"/>
  <c r="I93" i="34"/>
  <c r="J89" i="32"/>
  <c r="I89" i="32"/>
  <c r="E80" i="28"/>
  <c r="O85" i="17"/>
  <c r="L85" i="38"/>
  <c r="K92" i="34"/>
  <c r="G90" i="17" s="1"/>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AC87" i="17" l="1"/>
  <c r="AF87" i="17" s="1"/>
  <c r="U91" i="37"/>
  <c r="V91" i="37"/>
  <c r="W91" i="37" s="1"/>
  <c r="AA89" i="17" s="1"/>
  <c r="U90" i="33"/>
  <c r="V90" i="33"/>
  <c r="W90" i="33" s="1"/>
  <c r="Y88" i="17" s="1"/>
  <c r="V92" i="31"/>
  <c r="W92" i="31" s="1"/>
  <c r="U90" i="17" s="1"/>
  <c r="U92" i="31"/>
  <c r="J92" i="31"/>
  <c r="I92" i="31"/>
  <c r="K84" i="38"/>
  <c r="K91" i="31"/>
  <c r="D89" i="17" s="1"/>
  <c r="B96" i="18"/>
  <c r="O96" i="18"/>
  <c r="B92" i="7"/>
  <c r="O96" i="40"/>
  <c r="B96" i="33"/>
  <c r="O96" i="37"/>
  <c r="B96" i="36"/>
  <c r="O96" i="32"/>
  <c r="O96" i="36"/>
  <c r="O96" i="34"/>
  <c r="B96" i="35"/>
  <c r="B96" i="40"/>
  <c r="B96" i="31"/>
  <c r="O96" i="31"/>
  <c r="B96" i="32"/>
  <c r="O96" i="33"/>
  <c r="O96" i="35"/>
  <c r="B96" i="34"/>
  <c r="B96" i="37"/>
  <c r="U92" i="18"/>
  <c r="V92" i="18"/>
  <c r="W92" i="18" s="1"/>
  <c r="T90" i="17" s="1"/>
  <c r="U90" i="32"/>
  <c r="V90" i="32"/>
  <c r="W90" i="32" s="1"/>
  <c r="W88" i="17" s="1"/>
  <c r="N80" i="38"/>
  <c r="O80" i="38"/>
  <c r="K93" i="34"/>
  <c r="G91" i="17" s="1"/>
  <c r="L86" i="38"/>
  <c r="U91" i="40"/>
  <c r="V91" i="40"/>
  <c r="W91" i="40" s="1"/>
  <c r="AB89" i="17" s="1"/>
  <c r="V92" i="34"/>
  <c r="W92" i="34" s="1"/>
  <c r="X90" i="17" s="1"/>
  <c r="U92" i="34"/>
  <c r="U91" i="36"/>
  <c r="V91" i="36"/>
  <c r="W91" i="36" s="1"/>
  <c r="Z89" i="17" s="1"/>
  <c r="O86" i="17"/>
  <c r="E81" i="28"/>
  <c r="J94" i="34"/>
  <c r="I94" i="34"/>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AC88" i="17" l="1"/>
  <c r="AF88" i="17" s="1"/>
  <c r="V92" i="37"/>
  <c r="W92" i="37" s="1"/>
  <c r="AA90" i="17" s="1"/>
  <c r="U92" i="37"/>
  <c r="U91" i="33"/>
  <c r="V91" i="33"/>
  <c r="W91" i="33" s="1"/>
  <c r="Y89" i="17" s="1"/>
  <c r="V93" i="31"/>
  <c r="W93" i="31" s="1"/>
  <c r="U91" i="17" s="1"/>
  <c r="U93" i="31"/>
  <c r="I93" i="31"/>
  <c r="J93" i="31"/>
  <c r="K92" i="31"/>
  <c r="D90" i="17" s="1"/>
  <c r="K85" i="38"/>
  <c r="B97" i="35"/>
  <c r="B93" i="7"/>
  <c r="B97" i="32"/>
  <c r="B97" i="18"/>
  <c r="O97" i="40"/>
  <c r="O97" i="36"/>
  <c r="O97" i="35"/>
  <c r="B97" i="37"/>
  <c r="B97" i="36"/>
  <c r="B97" i="33"/>
  <c r="O97" i="31"/>
  <c r="O97" i="34"/>
  <c r="B97" i="40"/>
  <c r="O97" i="33"/>
  <c r="B97" i="31"/>
  <c r="O97" i="32"/>
  <c r="O97" i="37"/>
  <c r="B97" i="34"/>
  <c r="O97" i="1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K94" i="34"/>
  <c r="G92" i="17" s="1"/>
  <c r="L87" i="38"/>
  <c r="U92" i="36"/>
  <c r="V92" i="36"/>
  <c r="W92" i="36" s="1"/>
  <c r="Z90" i="17" s="1"/>
  <c r="J92" i="40"/>
  <c r="K92" i="40" s="1"/>
  <c r="K90" i="17" s="1"/>
  <c r="I92" i="40"/>
  <c r="O87" i="17"/>
  <c r="E82" i="28"/>
  <c r="M82" i="38" s="1"/>
  <c r="J95" i="34"/>
  <c r="I95" i="34"/>
  <c r="V93" i="34"/>
  <c r="W93" i="34" s="1"/>
  <c r="X91" i="17" s="1"/>
  <c r="U93" i="34"/>
  <c r="M81" i="38"/>
  <c r="J93" i="37"/>
  <c r="K93" i="37" s="1"/>
  <c r="J91" i="17" s="1"/>
  <c r="I93" i="37"/>
  <c r="V94" i="35"/>
  <c r="W94" i="35" s="1"/>
  <c r="V92" i="17" s="1"/>
  <c r="U94" i="35"/>
  <c r="I95" i="36"/>
  <c r="J95" i="36"/>
  <c r="K95" i="36" s="1"/>
  <c r="I93" i="17" s="1"/>
  <c r="V93" i="37" l="1"/>
  <c r="W93" i="37" s="1"/>
  <c r="AA91" i="17" s="1"/>
  <c r="U93" i="37"/>
  <c r="AC89" i="17"/>
  <c r="AF89" i="17" s="1"/>
  <c r="U92" i="33"/>
  <c r="V92" i="33"/>
  <c r="W92" i="33" s="1"/>
  <c r="Y90" i="17" s="1"/>
  <c r="U94" i="31"/>
  <c r="V94" i="31"/>
  <c r="W94" i="31" s="1"/>
  <c r="U92" i="17" s="1"/>
  <c r="K93" i="31"/>
  <c r="D91" i="17" s="1"/>
  <c r="K86" i="38"/>
  <c r="I94" i="31"/>
  <c r="J94" i="31"/>
  <c r="B98" i="37"/>
  <c r="B98" i="35"/>
  <c r="O98" i="40"/>
  <c r="B98" i="31"/>
  <c r="O98" i="34"/>
  <c r="B98" i="18"/>
  <c r="O98" i="33"/>
  <c r="O98" i="36"/>
  <c r="B98" i="33"/>
  <c r="B98" i="34"/>
  <c r="O98" i="18"/>
  <c r="O98" i="35"/>
  <c r="B98" i="32"/>
  <c r="B98" i="36"/>
  <c r="B98" i="40"/>
  <c r="O98" i="31"/>
  <c r="O98" i="32"/>
  <c r="B94" i="7"/>
  <c r="O98" i="37"/>
  <c r="U94" i="18"/>
  <c r="V94" i="18"/>
  <c r="W94" i="18" s="1"/>
  <c r="T92" i="17" s="1"/>
  <c r="U92" i="32"/>
  <c r="V92" i="32"/>
  <c r="W92" i="32" s="1"/>
  <c r="W90" i="17" s="1"/>
  <c r="U94" i="34"/>
  <c r="V94" i="34"/>
  <c r="W94" i="34" s="1"/>
  <c r="X92" i="17" s="1"/>
  <c r="O82" i="38"/>
  <c r="N82" i="38"/>
  <c r="I94" i="33"/>
  <c r="J94" i="33"/>
  <c r="K94" i="33" s="1"/>
  <c r="H92" i="17" s="1"/>
  <c r="L88" i="38"/>
  <c r="K95" i="34"/>
  <c r="G93" i="17" s="1"/>
  <c r="O88" i="17"/>
  <c r="E83" i="28"/>
  <c r="M83" i="38" s="1"/>
  <c r="K91" i="32"/>
  <c r="F89" i="17" s="1"/>
  <c r="L89" i="17" s="1"/>
  <c r="J84" i="38"/>
  <c r="J96" i="34"/>
  <c r="I96" i="34"/>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U94" i="37" l="1"/>
  <c r="V94" i="37"/>
  <c r="W94" i="37" s="1"/>
  <c r="AA92" i="17" s="1"/>
  <c r="V93" i="33"/>
  <c r="W93" i="33" s="1"/>
  <c r="Y91" i="17" s="1"/>
  <c r="U93" i="33"/>
  <c r="AC90" i="17"/>
  <c r="AF90" i="17" s="1"/>
  <c r="U95" i="31"/>
  <c r="V95" i="31"/>
  <c r="W95" i="31" s="1"/>
  <c r="U93" i="17" s="1"/>
  <c r="K87" i="38"/>
  <c r="K94" i="31"/>
  <c r="D92" i="17" s="1"/>
  <c r="J95" i="31"/>
  <c r="I95" i="31"/>
  <c r="O99" i="40"/>
  <c r="O99" i="33"/>
  <c r="B99" i="33"/>
  <c r="B99" i="31"/>
  <c r="O99" i="36"/>
  <c r="O99" i="18"/>
  <c r="O99" i="35"/>
  <c r="B99" i="32"/>
  <c r="O99" i="37"/>
  <c r="O99" i="34"/>
  <c r="B99" i="18"/>
  <c r="B99" i="37"/>
  <c r="O99" i="31"/>
  <c r="B99" i="35"/>
  <c r="B99" i="36"/>
  <c r="B99" i="34"/>
  <c r="B99" i="40"/>
  <c r="O99" i="32"/>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I97" i="34"/>
  <c r="J97" i="34"/>
  <c r="J95" i="35"/>
  <c r="K95" i="35" s="1"/>
  <c r="E93" i="17" s="1"/>
  <c r="I95" i="35"/>
  <c r="I93" i="32"/>
  <c r="J93" i="32"/>
  <c r="V95" i="34"/>
  <c r="W95" i="34" s="1"/>
  <c r="X93" i="17" s="1"/>
  <c r="U95" i="34"/>
  <c r="U94" i="40"/>
  <c r="V94" i="40"/>
  <c r="W94" i="40" s="1"/>
  <c r="AB92" i="17" s="1"/>
  <c r="U94" i="36"/>
  <c r="V94" i="36"/>
  <c r="W94" i="36" s="1"/>
  <c r="Z92" i="17" s="1"/>
  <c r="L89" i="38"/>
  <c r="K96" i="34"/>
  <c r="G94" i="17" s="1"/>
  <c r="O89" i="17"/>
  <c r="E84" i="28"/>
  <c r="M84" i="38" s="1"/>
  <c r="I97" i="36"/>
  <c r="J97" i="36"/>
  <c r="K97" i="36" s="1"/>
  <c r="I95" i="17" s="1"/>
  <c r="V96" i="35"/>
  <c r="W96" i="35" s="1"/>
  <c r="V94" i="17" s="1"/>
  <c r="U96" i="35"/>
  <c r="J95" i="37"/>
  <c r="K95" i="37" s="1"/>
  <c r="J93" i="17" s="1"/>
  <c r="I95" i="37"/>
  <c r="V95" i="37" l="1"/>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K97" i="34"/>
  <c r="G95" i="17" s="1"/>
  <c r="L90" i="38"/>
  <c r="V95" i="40"/>
  <c r="W95" i="40" s="1"/>
  <c r="AB93" i="17" s="1"/>
  <c r="U95" i="40"/>
  <c r="J94" i="32"/>
  <c r="I94" i="32"/>
  <c r="J98" i="34"/>
  <c r="I98" i="34"/>
  <c r="E85" i="28"/>
  <c r="M85" i="38" s="1"/>
  <c r="O90" i="17"/>
  <c r="V97" i="35"/>
  <c r="W97" i="35" s="1"/>
  <c r="V95" i="17" s="1"/>
  <c r="U97" i="35"/>
  <c r="I98" i="36"/>
  <c r="J98" i="36"/>
  <c r="K98" i="36" s="1"/>
  <c r="I96" i="17" s="1"/>
  <c r="J96" i="37"/>
  <c r="K96" i="37" s="1"/>
  <c r="J94" i="17" s="1"/>
  <c r="I96" i="37"/>
  <c r="U96" i="37" l="1"/>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L91" i="38"/>
  <c r="K98" i="34"/>
  <c r="G96" i="17" s="1"/>
  <c r="I97" i="35"/>
  <c r="J97" i="35"/>
  <c r="K97" i="35" s="1"/>
  <c r="E95" i="17" s="1"/>
  <c r="E86" i="28"/>
  <c r="O91" i="17"/>
  <c r="J99" i="34"/>
  <c r="I99" i="34"/>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AC93" i="17" l="1"/>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K99" i="34"/>
  <c r="G97" i="17" s="1"/>
  <c r="L92" i="38"/>
  <c r="I98" i="35"/>
  <c r="J98" i="35"/>
  <c r="K98" i="35" s="1"/>
  <c r="E96" i="17" s="1"/>
  <c r="I97" i="18"/>
  <c r="J97" i="18"/>
  <c r="K97" i="18" s="1"/>
  <c r="C95" i="17" s="1"/>
  <c r="J98" i="37"/>
  <c r="K98" i="37" s="1"/>
  <c r="J96" i="17" s="1"/>
  <c r="I98" i="37"/>
  <c r="V99" i="35"/>
  <c r="W99" i="35" s="1"/>
  <c r="V97" i="17" s="1"/>
  <c r="U99" i="35"/>
  <c r="U98" i="37" l="1"/>
  <c r="V98" i="37"/>
  <c r="W98" i="37" s="1"/>
  <c r="AA96" i="17" s="1"/>
  <c r="AC94" i="17"/>
  <c r="AF94" i="17" s="1"/>
  <c r="U97" i="33"/>
  <c r="V97" i="33"/>
  <c r="W97" i="33" s="1"/>
  <c r="Y95" i="17" s="1"/>
  <c r="V99" i="31"/>
  <c r="W99" i="31" s="1"/>
  <c r="U97" i="17" s="1"/>
  <c r="U99" i="31"/>
  <c r="I99" i="31"/>
  <c r="J99" i="31"/>
  <c r="K91" i="38"/>
  <c r="K98" i="31"/>
  <c r="D96" i="17" s="1"/>
  <c r="U97" i="32"/>
  <c r="V97" i="32"/>
  <c r="W97" i="32" s="1"/>
  <c r="W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AC95" i="17" l="1"/>
  <c r="AF95" i="17" s="1"/>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AC96" i="17" l="1"/>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<sst xmlns="http://schemas.openxmlformats.org/spreadsheetml/2006/main" count="1446" uniqueCount="339">
  <si>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</si>
  <si>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</si>
  <si>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</si>
  <si>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</si>
  <si>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</si>
  <si>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</si>
  <si>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</si>
  <si>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</si>
  <si>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</si>
  <si>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</si>
  <si>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</si>
  <si>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</si>
  <si>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</si>
  <si>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</si>
  <si>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</si>
  <si>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</si>
  <si>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</si>
  <si>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</si>
  <si>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</si>
  <si>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</si>
  <si>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</si>
  <si>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</si>
  <si>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</si>
  <si>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</si>
  <si>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</si>
  <si>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</si>
  <si>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</si>
  <si>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</si>
  <si>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</si>
  <si>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</si>
  <si>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</si>
  <si>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</si>
  <si>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</si>
  <si>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</si>
  <si>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</si>
  <si>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</si>
  <si>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</si>
  <si>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</si>
  <si>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</si>
  <si>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</si>
  <si>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</si>
  <si>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</si>
  <si>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</si>
  <si>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</si>
  <si>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</si>
  <si>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</si>
  <si>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</si>
  <si>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</si>
  <si>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</si>
  <si>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</si>
  <si>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</si>
  <si>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</si>
  <si>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</si>
  <si>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</si>
  <si>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</si>
  <si>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</si>
  <si>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</si>
  <si>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</si>
  <si>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</si>
  <si>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</si>
  <si>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</si>
  <si>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</si>
  <si>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</si>
  <si>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</si>
  <si>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</si>
  <si>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</si>
  <si>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</si>
  <si>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</si>
  <si>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</si>
  <si>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</si>
  <si>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</si>
  <si>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</si>
  <si>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</si>
  <si>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</si>
  <si>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</si>
  <si>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</si>
  <si>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</si>
  <si>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</si>
  <si>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</si>
  <si>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</si>
  <si>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</si>
  <si>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</si>
  <si>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</si>
  <si>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</si>
  <si>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</si>
  <si>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</si>
  <si>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</si>
  <si>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</si>
  <si>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</si>
  <si>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</si>
  <si>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</si>
  <si>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</si>
  <si>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</si>
  <si>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</si>
  <si>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</si>
  <si>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</si>
  <si>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</si>
  <si>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</si>
  <si>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</si>
  <si>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</si>
  <si>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</si>
  <si>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</si>
  <si>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</si>
  <si>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</si>
  <si>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</si>
  <si>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</si>
  <si>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</si>
  <si>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</si>
  <si>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</si>
  <si>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</si>
  <si>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</si>
  <si>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</si>
  <si>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</si>
  <si>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</si>
  <si>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</si>
  <si>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</si>
  <si>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</si>
  <si>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</si>
  <si>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</si>
  <si>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</si>
  <si>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</si>
  <si>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</si>
  <si>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</si>
  <si>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</si>
  <si>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</si>
  <si>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</si>
  <si>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</si>
  <si>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</si>
  <si>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</si>
  <si>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</si>
  <si>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</si>
  <si>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</si>
  <si>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</si>
  <si>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</si>
  <si>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</si>
  <si>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</si>
  <si>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</si>
  <si>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</si>
  <si>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</si>
  <si>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</si>
  <si>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</si>
  <si>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</si>
  <si>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</si>
  <si>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</si>
  <si>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</si>
  <si>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</si>
  <si>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</si>
  <si>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</si>
  <si>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</si>
  <si>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</si>
  <si>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</si>
  <si>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</si>
  <si>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</si>
  <si>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</si>
  <si>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</si>
  <si>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</si>
  <si>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</si>
  <si>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</si>
  <si>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</si>
  <si>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</si>
  <si>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</si>
  <si>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</si>
  <si>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</si>
  <si>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</si>
  <si>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</si>
  <si>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</si>
  <si>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</si>
  <si>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</si>
  <si>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</si>
  <si>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</si>
  <si>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</si>
  <si>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</si>
  <si>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</si>
  <si>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</si>
  <si>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</si>
  <si>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</si>
  <si>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</si>
  <si>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</si>
  <si>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</si>
  <si>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</si>
  <si>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</si>
  <si>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</si>
  <si>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</si>
  <si>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</si>
  <si>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</si>
  <si>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</si>
  <si>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</si>
  <si>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</si>
  <si>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</si>
  <si>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</si>
  <si>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</si>
  <si>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</si>
  <si>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</si>
  <si>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</si>
  <si>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</si>
  <si>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</si>
  <si>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</si>
  <si>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</si>
  <si>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</si>
  <si>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</si>
  <si>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</si>
  <si>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</si>
  <si>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</si>
  <si>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</si>
  <si>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</si>
  <si>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</si>
  <si>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</si>
  <si>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</si>
  <si>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</si>
  <si>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</si>
  <si>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</si>
  <si>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</si>
  <si>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</si>
  <si>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</si>
  <si>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</si>
  <si>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</si>
  <si>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</si>
  <si>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</si>
  <si>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</si>
  <si>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</si>
  <si>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</si>
  <si>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</si>
  <si>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</si>
  <si>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</si>
  <si>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</si>
  <si>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</si>
  <si>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</si>
  <si>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</si>
  <si>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</si>
  <si>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</si>
  <si>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</si>
  <si>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</si>
  <si>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</si>
  <si>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</si>
  <si>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</si>
  <si>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</si>
  <si>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</si>
  <si>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</si>
  <si>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</si>
  <si>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</si>
  <si>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</si>
  <si>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</si>
  <si>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</si>
  <si>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</si>
  <si>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</si>
  <si>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</si>
  <si>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</si>
  <si>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</si>
  <si>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</si>
  <si>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</si>
  <si>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</si>
  <si>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</si>
  <si>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</si>
  <si>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</si>
  <si>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</si>
  <si>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</si>
  <si>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</si>
  <si>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</si>
  <si>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</si>
  <si>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</si>
  <si>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</si>
  <si>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</si>
  <si>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</si>
  <si>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</si>
  <si>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</si>
  <si>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</si>
  <si>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</si>
  <si>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</si>
  <si>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</si>
  <si>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</si>
  <si>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</si>
  <si>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</si>
  <si>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</si>
  <si>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</si>
  <si>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</si>
  <si>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</si>
  <si>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</si>
  <si>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</si>
  <si>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</si>
  <si>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</si>
  <si>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</si>
  <si>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</si>
  <si>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</si>
  <si>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</si>
  <si>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</si>
  <si>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</si>
  <si>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</si>
  <si>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</si>
  <si>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</si>
  <si>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</si>
  <si>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</si>
  <si>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</si>
  <si>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</si>
  <si>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</si>
  <si>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</si>
  <si>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</si>
  <si>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</si>
  <si>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</si>
  <si>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</si>
  <si>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</si>
  <si>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</si>
  <si>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</si>
  <si>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</si>
  <si>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</si>
  <si>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</si>
  <si>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</si>
  <si>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</si>
  <si>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</si>
  <si>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</si>
  <si>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</si>
  <si>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</si>
  <si>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</si>
  <si>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</si>
  <si>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</si>
  <si>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</si>
  <si>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</si>
  <si>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</si>
  <si>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</si>
  <si>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</si>
  <si>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</si>
  <si>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</si>
  <si>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</si>
  <si>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</si>
  <si>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</si>
  <si>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</si>
  <si>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</si>
  <si>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</si>
  <si>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</si>
  <si>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</si>
  <si>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</si>
  <si>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</si>
  <si>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</si>
  <si>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</si>
  <si>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</si>
  <si>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</si>
  <si>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</si>
  <si>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</si>
  <si>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</si>
  <si>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Bontang</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</si>
</sst>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5">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71">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10" fontId="1" fillId="0" borderId="0" xfId="2" applyNumberFormat="1" applyFont="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3" xfId="0" applyFont="1" applyFill="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0" fontId="0" fillId="8" borderId="25" xfId="0" applyNumberFormat="1" applyFill="1" applyBorder="1" applyAlignment="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21" fillId="2" borderId="0" xfId="0" applyFont="1" applyFill="1" applyAlignment="1">
      <alignment horizontal="center"/>
    </xf>
    <xf numFmtId="0" fontId="22" fillId="2" borderId="0" xfId="0" applyFont="1" applyFill="1" applyAlignment="1">
      <alignment horizontal="center" vertical="top"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0" fontId="2" fillId="6" borderId="4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xf numFmtId="0" fontId="2" fillId="0" borderId="0" xfId="0" applyFont="1" applyAlignment="1">
      <alignment horizontal="left" wrapText="1" shrinkToFit="1"/>
    </xf>
    <xf numFmtId="0" fontId="2" fillId="6" borderId="53" xfId="0" applyFont="1" applyFill="1" applyBorder="1" applyAlignment="1">
      <alignment horizontal="center" vertical="top" wrapTex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0" fillId="0" borderId="0" xfId="0" applyAlignment="1">
      <alignment vertical="center"/>
    </xf>
    <xf numFmtId="0" fontId="4" fillId="0" borderId="0" xfId="0" applyFont="1" applyAlignment="1">
      <alignment vertical="center"/>
    </xf>
    <xf numFmtId="0" fontId="4" fillId="0" borderId="0" xfId="0" applyFont="1" applyAlignment="1">
      <alignment horizontal="center" vertical="center"/>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0" fontId="2" fillId="2" borderId="16" xfId="0" applyFont="1" applyFill="1" applyBorder="1" applyAlignment="1">
      <alignment horizontal="center" vertical="center" wrapText="1"/>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2" fillId="2" borderId="77" xfId="0" applyFont="1"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ONTANG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tlasi Mitigasi Emisi GRK"/>
    </sheetNames>
    <sheetDataSet>
      <sheetData sheetId="0"/>
      <sheetData sheetId="1">
        <row r="30">
          <cell r="B30">
            <v>6.9318770180000007</v>
          </cell>
        </row>
        <row r="31">
          <cell r="B31">
            <v>7.4279896460000003</v>
          </cell>
        </row>
        <row r="32">
          <cell r="B32">
            <v>7.3503112319999993</v>
          </cell>
        </row>
        <row r="33">
          <cell r="B33">
            <v>7.8770223400000008</v>
          </cell>
        </row>
        <row r="34">
          <cell r="B34">
            <v>8.0878736839999998</v>
          </cell>
        </row>
        <row r="35">
          <cell r="B35">
            <v>8.5054733940000009</v>
          </cell>
        </row>
        <row r="36">
          <cell r="B36">
            <v>8.7728623839999997</v>
          </cell>
        </row>
        <row r="37">
          <cell r="B37">
            <v>9.0449106879999999</v>
          </cell>
        </row>
        <row r="38">
          <cell r="B38">
            <v>9.3205056339999999</v>
          </cell>
        </row>
        <row r="39">
          <cell r="B39">
            <v>9.5982563819999989</v>
          </cell>
        </row>
        <row r="40">
          <cell r="B40">
            <v>9.992003185999998</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16" t="s">
        <v>212</v>
      </c>
      <c r="C7" s="716"/>
      <c r="D7" s="716"/>
      <c r="E7" s="716"/>
      <c r="F7" s="716"/>
      <c r="G7" s="716"/>
      <c r="H7" s="716"/>
      <c r="I7" s="716"/>
      <c r="J7" s="360"/>
      <c r="K7" s="360"/>
    </row>
    <row r="8" spans="2:11" s="9" customFormat="1">
      <c r="B8" s="10"/>
      <c r="C8" s="10"/>
      <c r="D8" s="10"/>
      <c r="E8" s="10"/>
      <c r="F8" s="10"/>
      <c r="G8" s="10"/>
      <c r="H8" s="10"/>
      <c r="I8" s="10"/>
      <c r="J8" s="10"/>
      <c r="K8" s="10"/>
    </row>
    <row r="9" spans="2:11" ht="44.1" customHeight="1">
      <c r="B9" s="717" t="s">
        <v>227</v>
      </c>
      <c r="C9" s="717"/>
      <c r="D9" s="717"/>
      <c r="E9" s="717"/>
      <c r="F9" s="717"/>
      <c r="G9" s="717"/>
      <c r="H9" s="717"/>
      <c r="I9" s="717"/>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771" t="str">
        <f>city</f>
        <v>Bontang</v>
      </c>
      <c r="E2" s="772"/>
      <c r="F2" s="773"/>
    </row>
    <row r="3" spans="2:15" ht="13.5" thickBot="1">
      <c r="C3" s="490" t="s">
        <v>276</v>
      </c>
      <c r="D3" s="771" t="str">
        <f>province</f>
        <v>Kalimantan Timur</v>
      </c>
      <c r="E3" s="772"/>
      <c r="F3" s="773"/>
    </row>
    <row r="4" spans="2:15" ht="13.5" thickBot="1">
      <c r="B4" s="489"/>
      <c r="C4" s="490" t="s">
        <v>30</v>
      </c>
      <c r="D4" s="771">
        <f>country</f>
        <v>0</v>
      </c>
      <c r="E4" s="772"/>
      <c r="F4" s="773"/>
      <c r="H4" s="774"/>
      <c r="I4" s="774"/>
      <c r="J4" s="774"/>
      <c r="K4" s="774"/>
    </row>
    <row r="5" spans="2:15">
      <c r="B5" s="489"/>
      <c r="H5" s="775"/>
      <c r="I5" s="775"/>
      <c r="J5" s="775"/>
      <c r="K5" s="775"/>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0.34515548641876503</v>
      </c>
      <c r="E18" s="535">
        <f>Amnt_Deposited!F14*$F$11*(1-DOCF)*Garden!E19</f>
        <v>0</v>
      </c>
      <c r="F18" s="535">
        <f>Amnt_Deposited!D14*$D$11*(1-DOCF)*Paper!E19</f>
        <v>0.17814923936260005</v>
      </c>
      <c r="G18" s="535">
        <f>Amnt_Deposited!G14*$D$12*(1-DOCF)*Wood!E19</f>
        <v>0</v>
      </c>
      <c r="H18" s="535">
        <f>Amnt_Deposited!H14*$F$12*(1-DOCF)*Textiles!E19</f>
        <v>6.7377844614959995E-3</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0.53004251024286109</v>
      </c>
      <c r="O18" s="473">
        <f t="shared" ref="O18:O81" si="1">O17+N18</f>
        <v>0.53004251024286109</v>
      </c>
    </row>
    <row r="19" spans="2:15">
      <c r="B19" s="470">
        <f>B18+1</f>
        <v>1951</v>
      </c>
      <c r="C19" s="533">
        <f>Amnt_Deposited!O15*$D$10*(1-DOCF)*MSW!E20</f>
        <v>0</v>
      </c>
      <c r="D19" s="534">
        <f>Amnt_Deposited!C15*$F$10*(1-DOCF)*Food!E20</f>
        <v>0.36985817444845503</v>
      </c>
      <c r="E19" s="535">
        <f>Amnt_Deposited!F15*$F$11*(1-DOCF)*Garden!E20</f>
        <v>0</v>
      </c>
      <c r="F19" s="535">
        <f>Amnt_Deposited!D15*$D$11*(1-DOCF)*Paper!E20</f>
        <v>0.19089933390220004</v>
      </c>
      <c r="G19" s="535">
        <f>Amnt_Deposited!G15*$D$12*(1-DOCF)*Wood!E20</f>
        <v>0</v>
      </c>
      <c r="H19" s="535">
        <f>Amnt_Deposited!H15*$F$12*(1-DOCF)*Textiles!E20</f>
        <v>7.2200059359119996E-3</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0.56797751428656706</v>
      </c>
      <c r="O19" s="473">
        <f t="shared" si="1"/>
        <v>1.0980200245294283</v>
      </c>
    </row>
    <row r="20" spans="2:15">
      <c r="B20" s="470">
        <f t="shared" ref="B20:B83" si="2">B19+1</f>
        <v>1952</v>
      </c>
      <c r="C20" s="533">
        <f>Amnt_Deposited!O16*$D$10*(1-DOCF)*MSW!E21</f>
        <v>0</v>
      </c>
      <c r="D20" s="534">
        <f>Amnt_Deposited!C16*$F$10*(1-DOCF)*Food!E21</f>
        <v>0.36599037201935997</v>
      </c>
      <c r="E20" s="535">
        <f>Amnt_Deposited!F16*$F$11*(1-DOCF)*Garden!E21</f>
        <v>0</v>
      </c>
      <c r="F20" s="535">
        <f>Amnt_Deposited!D16*$D$11*(1-DOCF)*Paper!E21</f>
        <v>0.18890299866240001</v>
      </c>
      <c r="G20" s="535">
        <f>Amnt_Deposited!G16*$D$12*(1-DOCF)*Wood!E21</f>
        <v>0</v>
      </c>
      <c r="H20" s="535">
        <f>Amnt_Deposited!H16*$F$12*(1-DOCF)*Textiles!E21</f>
        <v>7.1445025175039985E-3</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0.56203787319926402</v>
      </c>
      <c r="O20" s="473">
        <f t="shared" si="1"/>
        <v>1.6600578977286924</v>
      </c>
    </row>
    <row r="21" spans="2:15">
      <c r="B21" s="470">
        <f t="shared" si="2"/>
        <v>1953</v>
      </c>
      <c r="C21" s="533">
        <f>Amnt_Deposited!O17*$D$10*(1-DOCF)*MSW!E22</f>
        <v>0</v>
      </c>
      <c r="D21" s="534">
        <f>Amnt_Deposited!C17*$F$10*(1-DOCF)*Food!E22</f>
        <v>0.39221663486445008</v>
      </c>
      <c r="E21" s="535">
        <f>Amnt_Deposited!F17*$F$11*(1-DOCF)*Garden!E22</f>
        <v>0</v>
      </c>
      <c r="F21" s="535">
        <f>Amnt_Deposited!D17*$D$11*(1-DOCF)*Paper!E22</f>
        <v>0.20243947413800001</v>
      </c>
      <c r="G21" s="535">
        <f>Amnt_Deposited!G17*$D$12*(1-DOCF)*Wood!E22</f>
        <v>0</v>
      </c>
      <c r="H21" s="535">
        <f>Amnt_Deposited!H17*$F$12*(1-DOCF)*Textiles!E22</f>
        <v>7.6564657144799998E-3</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0.60231257471693</v>
      </c>
      <c r="O21" s="473">
        <f t="shared" si="1"/>
        <v>2.2623704724456224</v>
      </c>
    </row>
    <row r="22" spans="2:15">
      <c r="B22" s="470">
        <f t="shared" si="2"/>
        <v>1954</v>
      </c>
      <c r="C22" s="533">
        <f>Amnt_Deposited!O18*$D$10*(1-DOCF)*MSW!E23</f>
        <v>0</v>
      </c>
      <c r="D22" s="534">
        <f>Amnt_Deposited!C18*$F$10*(1-DOCF)*Food!E23</f>
        <v>0.40271545041057</v>
      </c>
      <c r="E22" s="535">
        <f>Amnt_Deposited!F18*$F$11*(1-DOCF)*Garden!E23</f>
        <v>0</v>
      </c>
      <c r="F22" s="535">
        <f>Amnt_Deposited!D18*$D$11*(1-DOCF)*Paper!E23</f>
        <v>0.20785835367880001</v>
      </c>
      <c r="G22" s="535">
        <f>Amnt_Deposited!G18*$D$12*(1-DOCF)*Wood!E23</f>
        <v>0</v>
      </c>
      <c r="H22" s="535">
        <f>Amnt_Deposited!H18*$F$12*(1-DOCF)*Textiles!E23</f>
        <v>7.861413220847999E-3</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0.618435217310218</v>
      </c>
      <c r="O22" s="473">
        <f t="shared" si="1"/>
        <v>2.8808056897558405</v>
      </c>
    </row>
    <row r="23" spans="2:15">
      <c r="B23" s="470">
        <f t="shared" si="2"/>
        <v>1955</v>
      </c>
      <c r="C23" s="533">
        <f>Amnt_Deposited!O19*$D$10*(1-DOCF)*MSW!E24</f>
        <v>0</v>
      </c>
      <c r="D23" s="534">
        <f>Amnt_Deposited!C19*$F$10*(1-DOCF)*Food!E24</f>
        <v>0.4235087839707451</v>
      </c>
      <c r="E23" s="535">
        <f>Amnt_Deposited!F19*$F$11*(1-DOCF)*Garden!E24</f>
        <v>0</v>
      </c>
      <c r="F23" s="535">
        <f>Amnt_Deposited!D19*$D$11*(1-DOCF)*Paper!E24</f>
        <v>0.21859066622580003</v>
      </c>
      <c r="G23" s="535">
        <f>Amnt_Deposited!G19*$D$12*(1-DOCF)*Wood!E24</f>
        <v>0</v>
      </c>
      <c r="H23" s="535">
        <f>Amnt_Deposited!H19*$F$12*(1-DOCF)*Textiles!E24</f>
        <v>8.2673201389680002E-3</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0.65036677033551316</v>
      </c>
      <c r="O23" s="473">
        <f t="shared" si="1"/>
        <v>3.5311724600913537</v>
      </c>
    </row>
    <row r="24" spans="2:15">
      <c r="B24" s="470">
        <f t="shared" si="2"/>
        <v>1956</v>
      </c>
      <c r="C24" s="533">
        <f>Amnt_Deposited!O20*$D$10*(1-DOCF)*MSW!E25</f>
        <v>0</v>
      </c>
      <c r="D24" s="534">
        <f>Amnt_Deposited!C20*$F$10*(1-DOCF)*Food!E25</f>
        <v>0.43682275025531997</v>
      </c>
      <c r="E24" s="535">
        <f>Amnt_Deposited!F20*$F$11*(1-DOCF)*Garden!E25</f>
        <v>0</v>
      </c>
      <c r="F24" s="535">
        <f>Amnt_Deposited!D20*$D$11*(1-DOCF)*Paper!E25</f>
        <v>0.22546256326880001</v>
      </c>
      <c r="G24" s="535">
        <f>Amnt_Deposited!G20*$D$12*(1-DOCF)*Wood!E25</f>
        <v>0</v>
      </c>
      <c r="H24" s="535">
        <f>Amnt_Deposited!H20*$F$12*(1-DOCF)*Textiles!E25</f>
        <v>8.5272222372479983E-3</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0.67081253576136801</v>
      </c>
      <c r="O24" s="473">
        <f t="shared" si="1"/>
        <v>4.2019849958527216</v>
      </c>
    </row>
    <row r="25" spans="2:15">
      <c r="B25" s="470">
        <f t="shared" si="2"/>
        <v>1957</v>
      </c>
      <c r="C25" s="533">
        <f>Amnt_Deposited!O21*$D$10*(1-DOCF)*MSW!E26</f>
        <v>0</v>
      </c>
      <c r="D25" s="534">
        <f>Amnt_Deposited!C21*$F$10*(1-DOCF)*Food!E26</f>
        <v>0.45036871543224</v>
      </c>
      <c r="E25" s="535">
        <f>Amnt_Deposited!F21*$F$11*(1-DOCF)*Garden!E26</f>
        <v>0</v>
      </c>
      <c r="F25" s="535">
        <f>Amnt_Deposited!D21*$D$11*(1-DOCF)*Paper!E26</f>
        <v>0.23245420468160002</v>
      </c>
      <c r="G25" s="535">
        <f>Amnt_Deposited!G21*$D$12*(1-DOCF)*Wood!E26</f>
        <v>0</v>
      </c>
      <c r="H25" s="535">
        <f>Amnt_Deposited!H21*$F$12*(1-DOCF)*Textiles!E26</f>
        <v>8.791653188735999E-3</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0.69161457330257603</v>
      </c>
      <c r="O25" s="473">
        <f t="shared" si="1"/>
        <v>4.8935995691552971</v>
      </c>
    </row>
    <row r="26" spans="2:15">
      <c r="B26" s="470">
        <f t="shared" si="2"/>
        <v>1958</v>
      </c>
      <c r="C26" s="533">
        <f>Amnt_Deposited!O22*$D$10*(1-DOCF)*MSW!E27</f>
        <v>0</v>
      </c>
      <c r="D26" s="534">
        <f>Amnt_Deposited!C22*$F$10*(1-DOCF)*Food!E27</f>
        <v>0.46409127678094497</v>
      </c>
      <c r="E26" s="535">
        <f>Amnt_Deposited!F22*$F$11*(1-DOCF)*Garden!E27</f>
        <v>0</v>
      </c>
      <c r="F26" s="535">
        <f>Amnt_Deposited!D22*$D$11*(1-DOCF)*Paper!E27</f>
        <v>0.23953699479380003</v>
      </c>
      <c r="G26" s="535">
        <f>Amnt_Deposited!G22*$D$12*(1-DOCF)*Wood!E27</f>
        <v>0</v>
      </c>
      <c r="H26" s="535">
        <f>Amnt_Deposited!H22*$F$12*(1-DOCF)*Textiles!E27</f>
        <v>9.0595314762479985E-3</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0.71268780305099311</v>
      </c>
      <c r="O26" s="473">
        <f t="shared" si="1"/>
        <v>5.6062873722062907</v>
      </c>
    </row>
    <row r="27" spans="2:15">
      <c r="B27" s="470">
        <f t="shared" si="2"/>
        <v>1959</v>
      </c>
      <c r="C27" s="533">
        <f>Amnt_Deposited!O23*$D$10*(1-DOCF)*MSW!E28</f>
        <v>0</v>
      </c>
      <c r="D27" s="534">
        <f>Amnt_Deposited!C23*$F$10*(1-DOCF)*Food!E28</f>
        <v>0.47792118090073499</v>
      </c>
      <c r="E27" s="535">
        <f>Amnt_Deposited!F23*$F$11*(1-DOCF)*Garden!E28</f>
        <v>0</v>
      </c>
      <c r="F27" s="535">
        <f>Amnt_Deposited!D23*$D$11*(1-DOCF)*Paper!E28</f>
        <v>0.24667518901739999</v>
      </c>
      <c r="G27" s="535">
        <f>Amnt_Deposited!G23*$D$12*(1-DOCF)*Wood!E28</f>
        <v>0</v>
      </c>
      <c r="H27" s="535">
        <f>Amnt_Deposited!H23*$F$12*(1-DOCF)*Textiles!E28</f>
        <v>9.329505203303997E-3</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0.73392587512143903</v>
      </c>
      <c r="O27" s="473">
        <f t="shared" si="1"/>
        <v>6.3402132473277302</v>
      </c>
    </row>
    <row r="28" spans="2:15">
      <c r="B28" s="470">
        <f t="shared" si="2"/>
        <v>1960</v>
      </c>
      <c r="C28" s="533">
        <f>Amnt_Deposited!O24*$D$10*(1-DOCF)*MSW!E29</f>
        <v>0</v>
      </c>
      <c r="D28" s="534">
        <f>Amnt_Deposited!C24*$F$10*(1-DOCF)*Food!E29</f>
        <v>0.49752681863890491</v>
      </c>
      <c r="E28" s="535">
        <f>Amnt_Deposited!F24*$F$11*(1-DOCF)*Garden!E29</f>
        <v>0</v>
      </c>
      <c r="F28" s="535">
        <f>Amnt_Deposited!D24*$D$11*(1-DOCF)*Paper!E29</f>
        <v>0.25679448188019999</v>
      </c>
      <c r="G28" s="535">
        <f>Amnt_Deposited!G24*$D$12*(1-DOCF)*Wood!E29</f>
        <v>0</v>
      </c>
      <c r="H28" s="535">
        <f>Amnt_Deposited!H24*$F$12*(1-DOCF)*Textiles!E29</f>
        <v>9.7122270967919967E-3</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0.76403352761589693</v>
      </c>
      <c r="O28" s="473">
        <f t="shared" si="1"/>
        <v>7.1042467749436273</v>
      </c>
    </row>
    <row r="29" spans="2:15">
      <c r="B29" s="470">
        <f t="shared" si="2"/>
        <v>1961</v>
      </c>
      <c r="C29" s="533">
        <f>Amnt_Deposited!O25*$D$10*(1-DOCF)*MSW!E30</f>
        <v>0</v>
      </c>
      <c r="D29" s="534">
        <f>Amnt_Deposited!C25*$F$10*(1-DOCF)*Food!E30</f>
        <v>0</v>
      </c>
      <c r="E29" s="535">
        <f>Amnt_Deposited!F25*$F$11*(1-DOCF)*Garden!E30</f>
        <v>0</v>
      </c>
      <c r="F29" s="535">
        <f>Amnt_Deposited!D25*$D$11*(1-DOCF)*Paper!E30</f>
        <v>0</v>
      </c>
      <c r="G29" s="535">
        <f>Amnt_Deposited!G25*$D$12*(1-DOCF)*Wood!E30</f>
        <v>0</v>
      </c>
      <c r="H29" s="535">
        <f>Amnt_Deposited!H25*$F$12*(1-DOCF)*Textiles!E30</f>
        <v>0</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v>
      </c>
      <c r="O29" s="473">
        <f t="shared" si="1"/>
        <v>7.1042467749436273</v>
      </c>
    </row>
    <row r="30" spans="2:15">
      <c r="B30" s="470">
        <f t="shared" si="2"/>
        <v>1962</v>
      </c>
      <c r="C30" s="533">
        <f>Amnt_Deposited!O26*$D$10*(1-DOCF)*MSW!E31</f>
        <v>0</v>
      </c>
      <c r="D30" s="534">
        <f>Amnt_Deposited!C26*$F$10*(1-DOCF)*Food!E31</f>
        <v>0</v>
      </c>
      <c r="E30" s="535">
        <f>Amnt_Deposited!F26*$F$11*(1-DOCF)*Garden!E31</f>
        <v>0</v>
      </c>
      <c r="F30" s="535">
        <f>Amnt_Deposited!D26*$D$11*(1-DOCF)*Paper!E31</f>
        <v>0</v>
      </c>
      <c r="G30" s="535">
        <f>Amnt_Deposited!G26*$D$12*(1-DOCF)*Wood!E31</f>
        <v>0</v>
      </c>
      <c r="H30" s="535">
        <f>Amnt_Deposited!H26*$F$12*(1-DOCF)*Textiles!E31</f>
        <v>0</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0</v>
      </c>
      <c r="O30" s="473">
        <f t="shared" si="1"/>
        <v>7.1042467749436273</v>
      </c>
    </row>
    <row r="31" spans="2:15">
      <c r="B31" s="470">
        <f t="shared" si="2"/>
        <v>1963</v>
      </c>
      <c r="C31" s="533">
        <f>Amnt_Deposited!O27*$D$10*(1-DOCF)*MSW!E32</f>
        <v>0</v>
      </c>
      <c r="D31" s="534">
        <f>Amnt_Deposited!C27*$F$10*(1-DOCF)*Food!E32</f>
        <v>0</v>
      </c>
      <c r="E31" s="535">
        <f>Amnt_Deposited!F27*$F$11*(1-DOCF)*Garden!E32</f>
        <v>0</v>
      </c>
      <c r="F31" s="535">
        <f>Amnt_Deposited!D27*$D$11*(1-DOCF)*Paper!E32</f>
        <v>0</v>
      </c>
      <c r="G31" s="535">
        <f>Amnt_Deposited!G27*$D$12*(1-DOCF)*Wood!E32</f>
        <v>0</v>
      </c>
      <c r="H31" s="535">
        <f>Amnt_Deposited!H27*$F$12*(1-DOCF)*Textiles!E32</f>
        <v>0</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0</v>
      </c>
      <c r="O31" s="473">
        <f t="shared" si="1"/>
        <v>7.1042467749436273</v>
      </c>
    </row>
    <row r="32" spans="2:15">
      <c r="B32" s="470">
        <f t="shared" si="2"/>
        <v>1964</v>
      </c>
      <c r="C32" s="533">
        <f>Amnt_Deposited!O28*$D$10*(1-DOCF)*MSW!E33</f>
        <v>0</v>
      </c>
      <c r="D32" s="534">
        <f>Amnt_Deposited!C28*$F$10*(1-DOCF)*Food!E33</f>
        <v>0</v>
      </c>
      <c r="E32" s="535">
        <f>Amnt_Deposited!F28*$F$11*(1-DOCF)*Garden!E33</f>
        <v>0</v>
      </c>
      <c r="F32" s="535">
        <f>Amnt_Deposited!D28*$D$11*(1-DOCF)*Paper!E33</f>
        <v>0</v>
      </c>
      <c r="G32" s="535">
        <f>Amnt_Deposited!G28*$D$12*(1-DOCF)*Wood!E33</f>
        <v>0</v>
      </c>
      <c r="H32" s="535">
        <f>Amnt_Deposited!H28*$F$12*(1-DOCF)*Textiles!E33</f>
        <v>0</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0</v>
      </c>
      <c r="O32" s="473">
        <f t="shared" si="1"/>
        <v>7.1042467749436273</v>
      </c>
    </row>
    <row r="33" spans="2:15">
      <c r="B33" s="470">
        <f t="shared" si="2"/>
        <v>1965</v>
      </c>
      <c r="C33" s="533">
        <f>Amnt_Deposited!O29*$D$10*(1-DOCF)*MSW!E34</f>
        <v>0</v>
      </c>
      <c r="D33" s="534">
        <f>Amnt_Deposited!C29*$F$10*(1-DOCF)*Food!E34</f>
        <v>0</v>
      </c>
      <c r="E33" s="535">
        <f>Amnt_Deposited!F29*$F$11*(1-DOCF)*Garden!E34</f>
        <v>0</v>
      </c>
      <c r="F33" s="535">
        <f>Amnt_Deposited!D29*$D$11*(1-DOCF)*Paper!E34</f>
        <v>0</v>
      </c>
      <c r="G33" s="535">
        <f>Amnt_Deposited!G29*$D$12*(1-DOCF)*Wood!E34</f>
        <v>0</v>
      </c>
      <c r="H33" s="535">
        <f>Amnt_Deposited!H29*$F$12*(1-DOCF)*Textiles!E34</f>
        <v>0</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0</v>
      </c>
      <c r="O33" s="473">
        <f t="shared" si="1"/>
        <v>7.1042467749436273</v>
      </c>
    </row>
    <row r="34" spans="2:15">
      <c r="B34" s="470">
        <f t="shared" si="2"/>
        <v>1966</v>
      </c>
      <c r="C34" s="533">
        <f>Amnt_Deposited!O30*$D$10*(1-DOCF)*MSW!E35</f>
        <v>0</v>
      </c>
      <c r="D34" s="534">
        <f>Amnt_Deposited!C30*$F$10*(1-DOCF)*Food!E35</f>
        <v>0</v>
      </c>
      <c r="E34" s="535">
        <f>Amnt_Deposited!F30*$F$11*(1-DOCF)*Garden!E35</f>
        <v>0</v>
      </c>
      <c r="F34" s="535">
        <f>Amnt_Deposited!D30*$D$11*(1-DOCF)*Paper!E35</f>
        <v>0</v>
      </c>
      <c r="G34" s="535">
        <f>Amnt_Deposited!G30*$D$12*(1-DOCF)*Wood!E35</f>
        <v>0</v>
      </c>
      <c r="H34" s="535">
        <f>Amnt_Deposited!H30*$F$12*(1-DOCF)*Textiles!E35</f>
        <v>0</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0</v>
      </c>
      <c r="O34" s="473">
        <f t="shared" si="1"/>
        <v>7.1042467749436273</v>
      </c>
    </row>
    <row r="35" spans="2:15">
      <c r="B35" s="470">
        <f t="shared" si="2"/>
        <v>1967</v>
      </c>
      <c r="C35" s="533">
        <f>Amnt_Deposited!O31*$D$10*(1-DOCF)*MSW!E36</f>
        <v>0</v>
      </c>
      <c r="D35" s="534">
        <f>Amnt_Deposited!C31*$F$10*(1-DOCF)*Food!E36</f>
        <v>0</v>
      </c>
      <c r="E35" s="535">
        <f>Amnt_Deposited!F31*$F$11*(1-DOCF)*Garden!E36</f>
        <v>0</v>
      </c>
      <c r="F35" s="535">
        <f>Amnt_Deposited!D31*$D$11*(1-DOCF)*Paper!E36</f>
        <v>0</v>
      </c>
      <c r="G35" s="535">
        <f>Amnt_Deposited!G31*$D$12*(1-DOCF)*Wood!E36</f>
        <v>0</v>
      </c>
      <c r="H35" s="535">
        <f>Amnt_Deposited!H31*$F$12*(1-DOCF)*Textiles!E36</f>
        <v>0</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0</v>
      </c>
      <c r="O35" s="473">
        <f t="shared" si="1"/>
        <v>7.1042467749436273</v>
      </c>
    </row>
    <row r="36" spans="2:15">
      <c r="B36" s="470">
        <f t="shared" si="2"/>
        <v>1968</v>
      </c>
      <c r="C36" s="533">
        <f>Amnt_Deposited!O32*$D$10*(1-DOCF)*MSW!E37</f>
        <v>0</v>
      </c>
      <c r="D36" s="534">
        <f>Amnt_Deposited!C32*$F$10*(1-DOCF)*Food!E37</f>
        <v>0</v>
      </c>
      <c r="E36" s="535">
        <f>Amnt_Deposited!F32*$F$11*(1-DOCF)*Garden!E37</f>
        <v>0</v>
      </c>
      <c r="F36" s="535">
        <f>Amnt_Deposited!D32*$D$11*(1-DOCF)*Paper!E37</f>
        <v>0</v>
      </c>
      <c r="G36" s="535">
        <f>Amnt_Deposited!G32*$D$12*(1-DOCF)*Wood!E37</f>
        <v>0</v>
      </c>
      <c r="H36" s="535">
        <f>Amnt_Deposited!H32*$F$12*(1-DOCF)*Textiles!E37</f>
        <v>0</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0</v>
      </c>
      <c r="O36" s="473">
        <f t="shared" si="1"/>
        <v>7.1042467749436273</v>
      </c>
    </row>
    <row r="37" spans="2:15">
      <c r="B37" s="470">
        <f t="shared" si="2"/>
        <v>1969</v>
      </c>
      <c r="C37" s="533">
        <f>Amnt_Deposited!O33*$D$10*(1-DOCF)*MSW!E38</f>
        <v>0</v>
      </c>
      <c r="D37" s="534">
        <f>Amnt_Deposited!C33*$F$10*(1-DOCF)*Food!E38</f>
        <v>0</v>
      </c>
      <c r="E37" s="535">
        <f>Amnt_Deposited!F33*$F$11*(1-DOCF)*Garden!E38</f>
        <v>0</v>
      </c>
      <c r="F37" s="535">
        <f>Amnt_Deposited!D33*$D$11*(1-DOCF)*Paper!E38</f>
        <v>0</v>
      </c>
      <c r="G37" s="535">
        <f>Amnt_Deposited!G33*$D$12*(1-DOCF)*Wood!E38</f>
        <v>0</v>
      </c>
      <c r="H37" s="535">
        <f>Amnt_Deposited!H33*$F$12*(1-DOCF)*Textiles!E38</f>
        <v>0</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0</v>
      </c>
      <c r="O37" s="473">
        <f t="shared" si="1"/>
        <v>7.1042467749436273</v>
      </c>
    </row>
    <row r="38" spans="2:15">
      <c r="B38" s="470">
        <f t="shared" si="2"/>
        <v>1970</v>
      </c>
      <c r="C38" s="533">
        <f>Amnt_Deposited!O34*$D$10*(1-DOCF)*MSW!E39</f>
        <v>0</v>
      </c>
      <c r="D38" s="534">
        <f>Amnt_Deposited!C34*$F$10*(1-DOCF)*Food!E39</f>
        <v>0</v>
      </c>
      <c r="E38" s="535">
        <f>Amnt_Deposited!F34*$F$11*(1-DOCF)*Garden!E39</f>
        <v>0</v>
      </c>
      <c r="F38" s="535">
        <f>Amnt_Deposited!D34*$D$11*(1-DOCF)*Paper!E39</f>
        <v>0</v>
      </c>
      <c r="G38" s="535">
        <f>Amnt_Deposited!G34*$D$12*(1-DOCF)*Wood!E39</f>
        <v>0</v>
      </c>
      <c r="H38" s="535">
        <f>Amnt_Deposited!H34*$F$12*(1-DOCF)*Textiles!E39</f>
        <v>0</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0</v>
      </c>
      <c r="O38" s="473">
        <f t="shared" si="1"/>
        <v>7.1042467749436273</v>
      </c>
    </row>
    <row r="39" spans="2:15">
      <c r="B39" s="470">
        <f t="shared" si="2"/>
        <v>1971</v>
      </c>
      <c r="C39" s="533">
        <f>Amnt_Deposited!O35*$D$10*(1-DOCF)*MSW!E40</f>
        <v>0</v>
      </c>
      <c r="D39" s="534">
        <f>Amnt_Deposited!C35*$F$10*(1-DOCF)*Food!E40</f>
        <v>0</v>
      </c>
      <c r="E39" s="535">
        <f>Amnt_Deposited!F35*$F$11*(1-DOCF)*Garden!E40</f>
        <v>0</v>
      </c>
      <c r="F39" s="535">
        <f>Amnt_Deposited!D35*$D$11*(1-DOCF)*Paper!E40</f>
        <v>0</v>
      </c>
      <c r="G39" s="535">
        <f>Amnt_Deposited!G35*$D$12*(1-DOCF)*Wood!E40</f>
        <v>0</v>
      </c>
      <c r="H39" s="535">
        <f>Amnt_Deposited!H35*$F$12*(1-DOCF)*Textiles!E40</f>
        <v>0</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0</v>
      </c>
      <c r="O39" s="473">
        <f t="shared" si="1"/>
        <v>7.1042467749436273</v>
      </c>
    </row>
    <row r="40" spans="2:15">
      <c r="B40" s="470">
        <f t="shared" si="2"/>
        <v>1972</v>
      </c>
      <c r="C40" s="533">
        <f>Amnt_Deposited!O36*$D$10*(1-DOCF)*MSW!E41</f>
        <v>0</v>
      </c>
      <c r="D40" s="534">
        <f>Amnt_Deposited!C36*$F$10*(1-DOCF)*Food!E41</f>
        <v>0</v>
      </c>
      <c r="E40" s="535">
        <f>Amnt_Deposited!F36*$F$11*(1-DOCF)*Garden!E41</f>
        <v>0</v>
      </c>
      <c r="F40" s="535">
        <f>Amnt_Deposited!D36*$D$11*(1-DOCF)*Paper!E41</f>
        <v>0</v>
      </c>
      <c r="G40" s="535">
        <f>Amnt_Deposited!G36*$D$12*(1-DOCF)*Wood!E41</f>
        <v>0</v>
      </c>
      <c r="H40" s="535">
        <f>Amnt_Deposited!H36*$F$12*(1-DOCF)*Textiles!E41</f>
        <v>0</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0</v>
      </c>
      <c r="O40" s="473">
        <f t="shared" si="1"/>
        <v>7.1042467749436273</v>
      </c>
    </row>
    <row r="41" spans="2:15">
      <c r="B41" s="470">
        <f t="shared" si="2"/>
        <v>1973</v>
      </c>
      <c r="C41" s="533">
        <f>Amnt_Deposited!O37*$D$10*(1-DOCF)*MSW!E42</f>
        <v>0</v>
      </c>
      <c r="D41" s="534">
        <f>Amnt_Deposited!C37*$F$10*(1-DOCF)*Food!E42</f>
        <v>0</v>
      </c>
      <c r="E41" s="535">
        <f>Amnt_Deposited!F37*$F$11*(1-DOCF)*Garden!E42</f>
        <v>0</v>
      </c>
      <c r="F41" s="535">
        <f>Amnt_Deposited!D37*$D$11*(1-DOCF)*Paper!E42</f>
        <v>0</v>
      </c>
      <c r="G41" s="535">
        <f>Amnt_Deposited!G37*$D$12*(1-DOCF)*Wood!E42</f>
        <v>0</v>
      </c>
      <c r="H41" s="535">
        <f>Amnt_Deposited!H37*$F$12*(1-DOCF)*Textiles!E42</f>
        <v>0</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0</v>
      </c>
      <c r="O41" s="473">
        <f t="shared" si="1"/>
        <v>7.1042467749436273</v>
      </c>
    </row>
    <row r="42" spans="2:15">
      <c r="B42" s="470">
        <f t="shared" si="2"/>
        <v>1974</v>
      </c>
      <c r="C42" s="533">
        <f>Amnt_Deposited!O38*$D$10*(1-DOCF)*MSW!E43</f>
        <v>0</v>
      </c>
      <c r="D42" s="534">
        <f>Amnt_Deposited!C38*$F$10*(1-DOCF)*Food!E43</f>
        <v>0</v>
      </c>
      <c r="E42" s="535">
        <f>Amnt_Deposited!F38*$F$11*(1-DOCF)*Garden!E43</f>
        <v>0</v>
      </c>
      <c r="F42" s="535">
        <f>Amnt_Deposited!D38*$D$11*(1-DOCF)*Paper!E43</f>
        <v>0</v>
      </c>
      <c r="G42" s="535">
        <f>Amnt_Deposited!G38*$D$12*(1-DOCF)*Wood!E43</f>
        <v>0</v>
      </c>
      <c r="H42" s="535">
        <f>Amnt_Deposited!H38*$F$12*(1-DOCF)*Textiles!E43</f>
        <v>0</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0</v>
      </c>
      <c r="O42" s="473">
        <f t="shared" si="1"/>
        <v>7.1042467749436273</v>
      </c>
    </row>
    <row r="43" spans="2:15">
      <c r="B43" s="470">
        <f t="shared" si="2"/>
        <v>1975</v>
      </c>
      <c r="C43" s="533">
        <f>Amnt_Deposited!O39*$D$10*(1-DOCF)*MSW!E44</f>
        <v>0</v>
      </c>
      <c r="D43" s="534">
        <f>Amnt_Deposited!C39*$F$10*(1-DOCF)*Food!E44</f>
        <v>0</v>
      </c>
      <c r="E43" s="535">
        <f>Amnt_Deposited!F39*$F$11*(1-DOCF)*Garden!E44</f>
        <v>0</v>
      </c>
      <c r="F43" s="535">
        <f>Amnt_Deposited!D39*$D$11*(1-DOCF)*Paper!E44</f>
        <v>0</v>
      </c>
      <c r="G43" s="535">
        <f>Amnt_Deposited!G39*$D$12*(1-DOCF)*Wood!E44</f>
        <v>0</v>
      </c>
      <c r="H43" s="535">
        <f>Amnt_Deposited!H39*$F$12*(1-DOCF)*Textiles!E44</f>
        <v>0</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0</v>
      </c>
      <c r="O43" s="473">
        <f t="shared" si="1"/>
        <v>7.1042467749436273</v>
      </c>
    </row>
    <row r="44" spans="2:15">
      <c r="B44" s="470">
        <f t="shared" si="2"/>
        <v>1976</v>
      </c>
      <c r="C44" s="533">
        <f>Amnt_Deposited!O40*$D$10*(1-DOCF)*MSW!E45</f>
        <v>0</v>
      </c>
      <c r="D44" s="534">
        <f>Amnt_Deposited!C40*$F$10*(1-DOCF)*Food!E45</f>
        <v>0</v>
      </c>
      <c r="E44" s="535">
        <f>Amnt_Deposited!F40*$F$11*(1-DOCF)*Garden!E45</f>
        <v>0</v>
      </c>
      <c r="F44" s="535">
        <f>Amnt_Deposited!D40*$D$11*(1-DOCF)*Paper!E45</f>
        <v>0</v>
      </c>
      <c r="G44" s="535">
        <f>Amnt_Deposited!G40*$D$12*(1-DOCF)*Wood!E45</f>
        <v>0</v>
      </c>
      <c r="H44" s="535">
        <f>Amnt_Deposited!H40*$F$12*(1-DOCF)*Textiles!E45</f>
        <v>0</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0</v>
      </c>
      <c r="O44" s="473">
        <f t="shared" si="1"/>
        <v>7.1042467749436273</v>
      </c>
    </row>
    <row r="45" spans="2:15">
      <c r="B45" s="470">
        <f t="shared" si="2"/>
        <v>1977</v>
      </c>
      <c r="C45" s="533">
        <f>Amnt_Deposited!O41*$D$10*(1-DOCF)*MSW!E46</f>
        <v>0</v>
      </c>
      <c r="D45" s="534">
        <f>Amnt_Deposited!C41*$F$10*(1-DOCF)*Food!E46</f>
        <v>0</v>
      </c>
      <c r="E45" s="535">
        <f>Amnt_Deposited!F41*$F$11*(1-DOCF)*Garden!E46</f>
        <v>0</v>
      </c>
      <c r="F45" s="535">
        <f>Amnt_Deposited!D41*$D$11*(1-DOCF)*Paper!E46</f>
        <v>0</v>
      </c>
      <c r="G45" s="535">
        <f>Amnt_Deposited!G41*$D$12*(1-DOCF)*Wood!E46</f>
        <v>0</v>
      </c>
      <c r="H45" s="535">
        <f>Amnt_Deposited!H41*$F$12*(1-DOCF)*Textiles!E46</f>
        <v>0</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0</v>
      </c>
      <c r="O45" s="473">
        <f t="shared" si="1"/>
        <v>7.1042467749436273</v>
      </c>
    </row>
    <row r="46" spans="2:15">
      <c r="B46" s="470">
        <f t="shared" si="2"/>
        <v>1978</v>
      </c>
      <c r="C46" s="533">
        <f>Amnt_Deposited!O42*$D$10*(1-DOCF)*MSW!E47</f>
        <v>0</v>
      </c>
      <c r="D46" s="534">
        <f>Amnt_Deposited!C42*$F$10*(1-DOCF)*Food!E47</f>
        <v>0</v>
      </c>
      <c r="E46" s="535">
        <f>Amnt_Deposited!F42*$F$11*(1-DOCF)*Garden!E47</f>
        <v>0</v>
      </c>
      <c r="F46" s="535">
        <f>Amnt_Deposited!D42*$D$11*(1-DOCF)*Paper!E47</f>
        <v>0</v>
      </c>
      <c r="G46" s="535">
        <f>Amnt_Deposited!G42*$D$12*(1-DOCF)*Wood!E47</f>
        <v>0</v>
      </c>
      <c r="H46" s="535">
        <f>Amnt_Deposited!H42*$F$12*(1-DOCF)*Textiles!E47</f>
        <v>0</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0</v>
      </c>
      <c r="O46" s="473">
        <f t="shared" si="1"/>
        <v>7.1042467749436273</v>
      </c>
    </row>
    <row r="47" spans="2:15">
      <c r="B47" s="470">
        <f t="shared" si="2"/>
        <v>1979</v>
      </c>
      <c r="C47" s="533">
        <f>Amnt_Deposited!O43*$D$10*(1-DOCF)*MSW!E48</f>
        <v>0</v>
      </c>
      <c r="D47" s="534">
        <f>Amnt_Deposited!C43*$F$10*(1-DOCF)*Food!E48</f>
        <v>0</v>
      </c>
      <c r="E47" s="535">
        <f>Amnt_Deposited!F43*$F$11*(1-DOCF)*Garden!E48</f>
        <v>0</v>
      </c>
      <c r="F47" s="535">
        <f>Amnt_Deposited!D43*$D$11*(1-DOCF)*Paper!E48</f>
        <v>0</v>
      </c>
      <c r="G47" s="535">
        <f>Amnt_Deposited!G43*$D$12*(1-DOCF)*Wood!E48</f>
        <v>0</v>
      </c>
      <c r="H47" s="535">
        <f>Amnt_Deposited!H43*$F$12*(1-DOCF)*Textiles!E48</f>
        <v>0</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0</v>
      </c>
      <c r="O47" s="473">
        <f t="shared" si="1"/>
        <v>7.1042467749436273</v>
      </c>
    </row>
    <row r="48" spans="2:15">
      <c r="B48" s="470">
        <f t="shared" si="2"/>
        <v>1980</v>
      </c>
      <c r="C48" s="533">
        <f>Amnt_Deposited!O44*$D$10*(1-DOCF)*MSW!E49</f>
        <v>0</v>
      </c>
      <c r="D48" s="534">
        <f>Amnt_Deposited!C44*$F$10*(1-DOCF)*Food!E49</f>
        <v>0</v>
      </c>
      <c r="E48" s="535">
        <f>Amnt_Deposited!F44*$F$11*(1-DOCF)*Garden!E49</f>
        <v>0</v>
      </c>
      <c r="F48" s="535">
        <f>Amnt_Deposited!D44*$D$11*(1-DOCF)*Paper!E49</f>
        <v>0</v>
      </c>
      <c r="G48" s="535">
        <f>Amnt_Deposited!G44*$D$12*(1-DOCF)*Wood!E49</f>
        <v>0</v>
      </c>
      <c r="H48" s="535">
        <f>Amnt_Deposited!H44*$F$12*(1-DOCF)*Textiles!E49</f>
        <v>0</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0</v>
      </c>
      <c r="O48" s="473">
        <f t="shared" si="1"/>
        <v>7.1042467749436273</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7.1042467749436273</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7.1042467749436273</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7.1042467749436273</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7.1042467749436273</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7.1042467749436273</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7.1042467749436273</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7.1042467749436273</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7.1042467749436273</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7.1042467749436273</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7.1042467749436273</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7.1042467749436273</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7.1042467749436273</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7.1042467749436273</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7.1042467749436273</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7.1042467749436273</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7.1042467749436273</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7.1042467749436273</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7.1042467749436273</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7.1042467749436273</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7.1042467749436273</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7.1042467749436273</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7.1042467749436273</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7.1042467749436273</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7.1042467749436273</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7.1042467749436273</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7.1042467749436273</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7.1042467749436273</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7.1042467749436273</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7.1042467749436273</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7.1042467749436273</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7.1042467749436273</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7.1042467749436273</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7.1042467749436273</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7.1042467749436273</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7.1042467749436273</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7.1042467749436273</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7.1042467749436273</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7.1042467749436273</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7.1042467749436273</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7.1042467749436273</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7.1042467749436273</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7.1042467749436273</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7.1042467749436273</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7.1042467749436273</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7.1042467749436273</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7.1042467749436273</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7.1042467749436273</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7.1042467749436273</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7.1042467749436273</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7.1042467749436273</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793" t="s">
        <v>52</v>
      </c>
      <c r="C2" s="793"/>
      <c r="D2" s="793"/>
      <c r="E2" s="793"/>
      <c r="F2" s="793"/>
      <c r="G2" s="793"/>
      <c r="H2" s="793"/>
    </row>
    <row r="3" spans="1:35" ht="13.5" thickBot="1">
      <c r="B3" s="793"/>
      <c r="C3" s="793"/>
      <c r="D3" s="793"/>
      <c r="E3" s="793"/>
      <c r="F3" s="793"/>
      <c r="G3" s="793"/>
      <c r="H3" s="793"/>
    </row>
    <row r="4" spans="1:35" ht="13.5" thickBot="1">
      <c r="P4" s="776" t="s">
        <v>242</v>
      </c>
      <c r="Q4" s="777"/>
      <c r="R4" s="778" t="s">
        <v>243</v>
      </c>
      <c r="S4" s="779"/>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795" t="s">
        <v>47</v>
      </c>
      <c r="E5" s="796"/>
      <c r="F5" s="796"/>
      <c r="G5" s="785"/>
      <c r="H5" s="796" t="s">
        <v>57</v>
      </c>
      <c r="I5" s="796"/>
      <c r="J5" s="796"/>
      <c r="K5" s="785"/>
      <c r="L5" s="135"/>
      <c r="M5" s="135"/>
      <c r="N5" s="135"/>
      <c r="O5" s="163"/>
      <c r="P5" s="207" t="s">
        <v>116</v>
      </c>
      <c r="Q5" s="208" t="s">
        <v>113</v>
      </c>
      <c r="R5" s="207" t="s">
        <v>116</v>
      </c>
      <c r="S5" s="208" t="s">
        <v>113</v>
      </c>
      <c r="V5" s="305" t="s">
        <v>118</v>
      </c>
      <c r="W5" s="306">
        <v>3</v>
      </c>
      <c r="AF5" s="797" t="s">
        <v>126</v>
      </c>
      <c r="AG5" s="797" t="s">
        <v>129</v>
      </c>
      <c r="AH5" s="797" t="s">
        <v>154</v>
      </c>
      <c r="AI5"/>
    </row>
    <row r="6" spans="1:35" ht="13.5" thickBot="1">
      <c r="B6" s="166"/>
      <c r="C6" s="152"/>
      <c r="D6" s="794" t="s">
        <v>45</v>
      </c>
      <c r="E6" s="794"/>
      <c r="F6" s="794" t="s">
        <v>46</v>
      </c>
      <c r="G6" s="794"/>
      <c r="H6" s="794" t="s">
        <v>45</v>
      </c>
      <c r="I6" s="794"/>
      <c r="J6" s="794" t="s">
        <v>99</v>
      </c>
      <c r="K6" s="794"/>
      <c r="L6" s="135"/>
      <c r="M6" s="135"/>
      <c r="N6" s="135"/>
      <c r="O6" s="203" t="s">
        <v>6</v>
      </c>
      <c r="P6" s="162">
        <v>0.38</v>
      </c>
      <c r="Q6" s="164" t="s">
        <v>234</v>
      </c>
      <c r="R6" s="162">
        <v>0.15</v>
      </c>
      <c r="S6" s="164" t="s">
        <v>244</v>
      </c>
      <c r="W6" s="802" t="s">
        <v>125</v>
      </c>
      <c r="X6" s="804"/>
      <c r="Y6" s="804"/>
      <c r="Z6" s="804"/>
      <c r="AA6" s="804"/>
      <c r="AB6" s="804"/>
      <c r="AC6" s="804"/>
      <c r="AD6" s="804"/>
      <c r="AE6" s="804"/>
      <c r="AF6" s="798"/>
      <c r="AG6" s="798"/>
      <c r="AH6" s="798"/>
      <c r="AI6"/>
    </row>
    <row r="7" spans="1:35" ht="26.25" thickBot="1">
      <c r="B7" s="802" t="s">
        <v>133</v>
      </c>
      <c r="C7" s="803"/>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799"/>
      <c r="AG7" s="799"/>
      <c r="AH7" s="799"/>
      <c r="AI7"/>
    </row>
    <row r="8" spans="1:35" ht="25.5" customHeight="1">
      <c r="B8" s="800"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01"/>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790" t="s">
        <v>264</v>
      </c>
      <c r="P13" s="791"/>
      <c r="Q13" s="791"/>
      <c r="R13" s="791"/>
      <c r="S13" s="792"/>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782" t="s">
        <v>70</v>
      </c>
      <c r="C26" s="782"/>
      <c r="D26" s="782"/>
      <c r="E26" s="782"/>
      <c r="F26" s="782"/>
      <c r="G26" s="782"/>
      <c r="H26" s="782"/>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783"/>
      <c r="C27" s="783"/>
      <c r="D27" s="783"/>
      <c r="E27" s="783"/>
      <c r="F27" s="783"/>
      <c r="G27" s="783"/>
      <c r="H27" s="783"/>
      <c r="O27" s="84"/>
      <c r="P27" s="402"/>
      <c r="Q27" s="84"/>
      <c r="R27" s="84"/>
      <c r="S27" s="84"/>
      <c r="U27" s="171"/>
      <c r="V27" s="173"/>
    </row>
    <row r="28" spans="1:35">
      <c r="B28" s="783"/>
      <c r="C28" s="783"/>
      <c r="D28" s="783"/>
      <c r="E28" s="783"/>
      <c r="F28" s="783"/>
      <c r="G28" s="783"/>
      <c r="H28" s="783"/>
      <c r="O28" s="84"/>
      <c r="P28" s="402"/>
      <c r="Q28" s="84"/>
      <c r="R28" s="84"/>
      <c r="S28" s="84"/>
      <c r="V28" s="173"/>
    </row>
    <row r="29" spans="1:35">
      <c r="B29" s="783"/>
      <c r="C29" s="783"/>
      <c r="D29" s="783"/>
      <c r="E29" s="783"/>
      <c r="F29" s="783"/>
      <c r="G29" s="783"/>
      <c r="H29" s="783"/>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783"/>
      <c r="C30" s="783"/>
      <c r="D30" s="783"/>
      <c r="E30" s="783"/>
      <c r="F30" s="783"/>
      <c r="G30" s="783"/>
      <c r="H30" s="783"/>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784" t="s">
        <v>75</v>
      </c>
      <c r="D38" s="785"/>
      <c r="O38" s="394"/>
      <c r="P38" s="395"/>
      <c r="Q38" s="396"/>
      <c r="R38" s="84"/>
    </row>
    <row r="39" spans="2:18">
      <c r="B39" s="142">
        <v>35</v>
      </c>
      <c r="C39" s="788">
        <f>LN(2)/B39</f>
        <v>1.980420515885558E-2</v>
      </c>
      <c r="D39" s="789"/>
    </row>
    <row r="40" spans="2:18" ht="27">
      <c r="B40" s="364" t="s">
        <v>76</v>
      </c>
      <c r="C40" s="786" t="s">
        <v>77</v>
      </c>
      <c r="D40" s="787"/>
    </row>
    <row r="41" spans="2:18" ht="13.5" thickBot="1">
      <c r="B41" s="143">
        <v>0.05</v>
      </c>
      <c r="C41" s="780">
        <f>LN(2)/B41</f>
        <v>13.862943611198904</v>
      </c>
      <c r="D41" s="781"/>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AG5:AG7"/>
    <mergeCell ref="AH5:AH7"/>
    <mergeCell ref="B8:B9"/>
    <mergeCell ref="H6:I6"/>
    <mergeCell ref="J6:K6"/>
    <mergeCell ref="B7:C7"/>
    <mergeCell ref="W6:AE6"/>
    <mergeCell ref="AF5:AF7"/>
    <mergeCell ref="B2:H3"/>
    <mergeCell ref="D6:E6"/>
    <mergeCell ref="F6:G6"/>
    <mergeCell ref="D5:G5"/>
    <mergeCell ref="H5:K5"/>
    <mergeCell ref="P4:Q4"/>
    <mergeCell ref="R4:S4"/>
    <mergeCell ref="C41:D41"/>
    <mergeCell ref="B26:H30"/>
    <mergeCell ref="C38:D38"/>
    <mergeCell ref="C40:D40"/>
    <mergeCell ref="C39:D39"/>
    <mergeCell ref="O13:S13"/>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Amnt_Deposited!C14</f>
        <v>4.6020731522502007</v>
      </c>
      <c r="D19" s="416">
        <f>Dry_Matter_Content!C6</f>
        <v>0.59</v>
      </c>
      <c r="E19" s="283">
        <f>MCF!R18</f>
        <v>1</v>
      </c>
      <c r="F19" s="130">
        <f>C19*D19*$K$6*DOCF*E19</f>
        <v>0.51589240036724748</v>
      </c>
      <c r="G19" s="65">
        <f t="shared" ref="G19:G50" si="0">F19*$K$12</f>
        <v>0.51589240036724748</v>
      </c>
      <c r="H19" s="65">
        <f t="shared" ref="H19:H50" si="1">F19*(1-$K$12)</f>
        <v>0</v>
      </c>
      <c r="I19" s="65">
        <f t="shared" ref="I19:I50" si="2">G19+I18*$K$10</f>
        <v>0.51589240036724748</v>
      </c>
      <c r="J19" s="65">
        <f t="shared" ref="J19:J50" si="3">I18*(1-$K$10)+H19</f>
        <v>0</v>
      </c>
      <c r="K19" s="66">
        <f>J19*CH4_fraction*conv</f>
        <v>0</v>
      </c>
      <c r="O19" s="95">
        <f>Amnt_Deposited!B14</f>
        <v>2000</v>
      </c>
      <c r="P19" s="98">
        <f>Amnt_Deposited!C14</f>
        <v>4.6020731522502007</v>
      </c>
      <c r="Q19" s="283">
        <f>MCF!R18</f>
        <v>1</v>
      </c>
      <c r="R19" s="130">
        <f t="shared" ref="R19:R50" si="4">P19*$W$6*DOCF*Q19</f>
        <v>0.34515548641876503</v>
      </c>
      <c r="S19" s="65">
        <f>R19*$W$12</f>
        <v>0.34515548641876503</v>
      </c>
      <c r="T19" s="65">
        <f>R19*(1-$W$12)</f>
        <v>0</v>
      </c>
      <c r="U19" s="65">
        <f>S19+U18*$W$10</f>
        <v>0.34515548641876503</v>
      </c>
      <c r="V19" s="65">
        <f>U18*(1-$W$10)+T19</f>
        <v>0</v>
      </c>
      <c r="W19" s="66">
        <f>V19*CH4_fraction*conv</f>
        <v>0</v>
      </c>
    </row>
    <row r="20" spans="2:23">
      <c r="B20" s="96">
        <f>Amnt_Deposited!B15</f>
        <v>2001</v>
      </c>
      <c r="C20" s="99">
        <f>Amnt_Deposited!C15</f>
        <v>4.9314423259794005</v>
      </c>
      <c r="D20" s="418">
        <f>Dry_Matter_Content!C7</f>
        <v>0.59</v>
      </c>
      <c r="E20" s="284">
        <f>MCF!R19</f>
        <v>1</v>
      </c>
      <c r="F20" s="67">
        <f t="shared" ref="F20:F50" si="5">C20*D20*$K$6*DOCF*E20</f>
        <v>0.55281468474229079</v>
      </c>
      <c r="G20" s="67">
        <f t="shared" si="0"/>
        <v>0.55281468474229079</v>
      </c>
      <c r="H20" s="67">
        <f t="shared" si="1"/>
        <v>0</v>
      </c>
      <c r="I20" s="67">
        <f t="shared" si="2"/>
        <v>0.89862770230590061</v>
      </c>
      <c r="J20" s="67">
        <f t="shared" si="3"/>
        <v>0.17007938280363769</v>
      </c>
      <c r="K20" s="100">
        <f>J20*CH4_fraction*conv</f>
        <v>0.11338625520242512</v>
      </c>
      <c r="M20" s="393"/>
      <c r="O20" s="96">
        <f>Amnt_Deposited!B15</f>
        <v>2001</v>
      </c>
      <c r="P20" s="99">
        <f>Amnt_Deposited!C15</f>
        <v>4.9314423259794005</v>
      </c>
      <c r="Q20" s="284">
        <f>MCF!R19</f>
        <v>1</v>
      </c>
      <c r="R20" s="67">
        <f t="shared" si="4"/>
        <v>0.36985817444845503</v>
      </c>
      <c r="S20" s="67">
        <f>R20*$W$12</f>
        <v>0.36985817444845503</v>
      </c>
      <c r="T20" s="67">
        <f>R20*(1-$W$12)</f>
        <v>0</v>
      </c>
      <c r="U20" s="67">
        <f>S20+U19*$W$10</f>
        <v>0.60122281599413507</v>
      </c>
      <c r="V20" s="67">
        <f>U19*(1-$W$10)+T20</f>
        <v>0.11379084487308497</v>
      </c>
      <c r="W20" s="100">
        <f>V20*CH4_fraction*conv</f>
        <v>7.5860563248723312E-2</v>
      </c>
    </row>
    <row r="21" spans="2:23">
      <c r="B21" s="96">
        <f>Amnt_Deposited!B16</f>
        <v>2002</v>
      </c>
      <c r="C21" s="99">
        <f>Amnt_Deposited!C16</f>
        <v>4.8798716269247997</v>
      </c>
      <c r="D21" s="418">
        <f>Dry_Matter_Content!C8</f>
        <v>0.59</v>
      </c>
      <c r="E21" s="284">
        <f>MCF!R20</f>
        <v>1</v>
      </c>
      <c r="F21" s="67">
        <f t="shared" si="5"/>
        <v>0.54703360937827006</v>
      </c>
      <c r="G21" s="67">
        <f t="shared" si="0"/>
        <v>0.54703360937827006</v>
      </c>
      <c r="H21" s="67">
        <f t="shared" si="1"/>
        <v>0</v>
      </c>
      <c r="I21" s="67">
        <f t="shared" si="2"/>
        <v>1.1494017721568621</v>
      </c>
      <c r="J21" s="67">
        <f t="shared" si="3"/>
        <v>0.29625953952730855</v>
      </c>
      <c r="K21" s="100">
        <f t="shared" ref="K21:K84" si="6">J21*CH4_fraction*conv</f>
        <v>0.19750635968487235</v>
      </c>
      <c r="O21" s="96">
        <f>Amnt_Deposited!B16</f>
        <v>2002</v>
      </c>
      <c r="P21" s="99">
        <f>Amnt_Deposited!C16</f>
        <v>4.8798716269247997</v>
      </c>
      <c r="Q21" s="284">
        <f>MCF!R20</f>
        <v>1</v>
      </c>
      <c r="R21" s="67">
        <f t="shared" si="4"/>
        <v>0.36599037201935997</v>
      </c>
      <c r="S21" s="67">
        <f t="shared" ref="S21:S84" si="7">R21*$W$12</f>
        <v>0.36599037201935997</v>
      </c>
      <c r="T21" s="67">
        <f t="shared" ref="T21:T84" si="8">R21*(1-$W$12)</f>
        <v>0</v>
      </c>
      <c r="U21" s="67">
        <f t="shared" ref="U21:U84" si="9">S21+U20*$W$10</f>
        <v>0.76900207771422524</v>
      </c>
      <c r="V21" s="67">
        <f t="shared" ref="V21:V84" si="10">U20*(1-$W$10)+T21</f>
        <v>0.19821111029926974</v>
      </c>
      <c r="W21" s="100">
        <f t="shared" ref="W21:W84" si="11">V21*CH4_fraction*conv</f>
        <v>0.13214074019951316</v>
      </c>
    </row>
    <row r="22" spans="2:23">
      <c r="B22" s="96">
        <f>Amnt_Deposited!B17</f>
        <v>2003</v>
      </c>
      <c r="C22" s="99">
        <f>Amnt_Deposited!C17</f>
        <v>5.2295551315260012</v>
      </c>
      <c r="D22" s="418">
        <f>Dry_Matter_Content!C9</f>
        <v>0.59</v>
      </c>
      <c r="E22" s="284">
        <f>MCF!R21</f>
        <v>1</v>
      </c>
      <c r="F22" s="67">
        <f t="shared" si="5"/>
        <v>0.58623313024406476</v>
      </c>
      <c r="G22" s="67">
        <f t="shared" si="0"/>
        <v>0.58623313024406476</v>
      </c>
      <c r="H22" s="67">
        <f t="shared" si="1"/>
        <v>0</v>
      </c>
      <c r="I22" s="67">
        <f t="shared" si="2"/>
        <v>1.356700179069698</v>
      </c>
      <c r="J22" s="67">
        <f t="shared" si="3"/>
        <v>0.37893472333122891</v>
      </c>
      <c r="K22" s="100">
        <f t="shared" si="6"/>
        <v>0.25262314888748594</v>
      </c>
      <c r="N22" s="258"/>
      <c r="O22" s="96">
        <f>Amnt_Deposited!B17</f>
        <v>2003</v>
      </c>
      <c r="P22" s="99">
        <f>Amnt_Deposited!C17</f>
        <v>5.2295551315260012</v>
      </c>
      <c r="Q22" s="284">
        <f>MCF!R21</f>
        <v>1</v>
      </c>
      <c r="R22" s="67">
        <f t="shared" si="4"/>
        <v>0.39221663486445008</v>
      </c>
      <c r="S22" s="67">
        <f t="shared" si="7"/>
        <v>0.39221663486445008</v>
      </c>
      <c r="T22" s="67">
        <f t="shared" si="8"/>
        <v>0</v>
      </c>
      <c r="U22" s="67">
        <f t="shared" si="9"/>
        <v>0.90769414299935192</v>
      </c>
      <c r="V22" s="67">
        <f t="shared" si="10"/>
        <v>0.25352456957932351</v>
      </c>
      <c r="W22" s="100">
        <f t="shared" si="11"/>
        <v>0.169016379719549</v>
      </c>
    </row>
    <row r="23" spans="2:23">
      <c r="B23" s="96">
        <f>Amnt_Deposited!B18</f>
        <v>2004</v>
      </c>
      <c r="C23" s="99">
        <f>Amnt_Deposited!C18</f>
        <v>5.3695393388076003</v>
      </c>
      <c r="D23" s="418">
        <f>Dry_Matter_Content!C10</f>
        <v>0.59</v>
      </c>
      <c r="E23" s="284">
        <f>MCF!R22</f>
        <v>1</v>
      </c>
      <c r="F23" s="67">
        <f t="shared" si="5"/>
        <v>0.60192535988033191</v>
      </c>
      <c r="G23" s="67">
        <f t="shared" si="0"/>
        <v>0.60192535988033191</v>
      </c>
      <c r="H23" s="67">
        <f t="shared" si="1"/>
        <v>0</v>
      </c>
      <c r="I23" s="67">
        <f t="shared" si="2"/>
        <v>1.511348686370892</v>
      </c>
      <c r="J23" s="67">
        <f t="shared" si="3"/>
        <v>0.44727685257913791</v>
      </c>
      <c r="K23" s="100">
        <f t="shared" si="6"/>
        <v>0.29818456838609192</v>
      </c>
      <c r="N23" s="258"/>
      <c r="O23" s="96">
        <f>Amnt_Deposited!B18</f>
        <v>2004</v>
      </c>
      <c r="P23" s="99">
        <f>Amnt_Deposited!C18</f>
        <v>5.3695393388076003</v>
      </c>
      <c r="Q23" s="284">
        <f>MCF!R22</f>
        <v>1</v>
      </c>
      <c r="R23" s="67">
        <f t="shared" si="4"/>
        <v>0.40271545041057</v>
      </c>
      <c r="S23" s="67">
        <f t="shared" si="7"/>
        <v>0.40271545041057</v>
      </c>
      <c r="T23" s="67">
        <f t="shared" si="8"/>
        <v>0</v>
      </c>
      <c r="U23" s="67">
        <f t="shared" si="9"/>
        <v>1.0111610301321758</v>
      </c>
      <c r="V23" s="67">
        <f t="shared" si="10"/>
        <v>0.29924856327774613</v>
      </c>
      <c r="W23" s="100">
        <f t="shared" si="11"/>
        <v>0.19949904218516407</v>
      </c>
    </row>
    <row r="24" spans="2:23">
      <c r="B24" s="96">
        <f>Amnt_Deposited!B19</f>
        <v>2005</v>
      </c>
      <c r="C24" s="99">
        <f>Amnt_Deposited!C19</f>
        <v>5.6467837862766013</v>
      </c>
      <c r="D24" s="418">
        <f>Dry_Matter_Content!C11</f>
        <v>0.59</v>
      </c>
      <c r="E24" s="284">
        <f>MCF!R23</f>
        <v>1</v>
      </c>
      <c r="F24" s="67">
        <f t="shared" si="5"/>
        <v>0.63300446244160691</v>
      </c>
      <c r="G24" s="67">
        <f t="shared" si="0"/>
        <v>0.63300446244160691</v>
      </c>
      <c r="H24" s="67">
        <f t="shared" si="1"/>
        <v>0</v>
      </c>
      <c r="I24" s="67">
        <f t="shared" si="2"/>
        <v>1.6460917834656463</v>
      </c>
      <c r="J24" s="67">
        <f t="shared" si="3"/>
        <v>0.49826136534685267</v>
      </c>
      <c r="K24" s="100">
        <f t="shared" si="6"/>
        <v>0.33217424356456843</v>
      </c>
      <c r="N24" s="258"/>
      <c r="O24" s="96">
        <f>Amnt_Deposited!B19</f>
        <v>2005</v>
      </c>
      <c r="P24" s="99">
        <f>Amnt_Deposited!C19</f>
        <v>5.6467837862766013</v>
      </c>
      <c r="Q24" s="284">
        <f>MCF!R23</f>
        <v>1</v>
      </c>
      <c r="R24" s="67">
        <f t="shared" si="4"/>
        <v>0.4235087839707451</v>
      </c>
      <c r="S24" s="67">
        <f t="shared" si="7"/>
        <v>0.4235087839707451</v>
      </c>
      <c r="T24" s="67">
        <f t="shared" si="8"/>
        <v>0</v>
      </c>
      <c r="U24" s="67">
        <f t="shared" si="9"/>
        <v>1.1013102922383897</v>
      </c>
      <c r="V24" s="67">
        <f t="shared" si="10"/>
        <v>0.33335952186453127</v>
      </c>
      <c r="W24" s="100">
        <f t="shared" si="11"/>
        <v>0.22223968124302085</v>
      </c>
    </row>
    <row r="25" spans="2:23">
      <c r="B25" s="96">
        <f>Amnt_Deposited!B20</f>
        <v>2006</v>
      </c>
      <c r="C25" s="99">
        <f>Amnt_Deposited!C20</f>
        <v>5.8243033367376</v>
      </c>
      <c r="D25" s="418">
        <f>Dry_Matter_Content!C12</f>
        <v>0.59</v>
      </c>
      <c r="E25" s="284">
        <f>MCF!R24</f>
        <v>1</v>
      </c>
      <c r="F25" s="67">
        <f t="shared" si="5"/>
        <v>0.65290440404828487</v>
      </c>
      <c r="G25" s="67">
        <f t="shared" si="0"/>
        <v>0.65290440404828487</v>
      </c>
      <c r="H25" s="67">
        <f t="shared" si="1"/>
        <v>0</v>
      </c>
      <c r="I25" s="67">
        <f t="shared" si="2"/>
        <v>1.7563127241198644</v>
      </c>
      <c r="J25" s="67">
        <f t="shared" si="3"/>
        <v>0.54268346339406659</v>
      </c>
      <c r="K25" s="100">
        <f t="shared" si="6"/>
        <v>0.36178897559604439</v>
      </c>
      <c r="N25" s="258"/>
      <c r="O25" s="96">
        <f>Amnt_Deposited!B20</f>
        <v>2006</v>
      </c>
      <c r="P25" s="99">
        <f>Amnt_Deposited!C20</f>
        <v>5.8243033367376</v>
      </c>
      <c r="Q25" s="284">
        <f>MCF!R24</f>
        <v>1</v>
      </c>
      <c r="R25" s="67">
        <f t="shared" si="4"/>
        <v>0.43682275025531997</v>
      </c>
      <c r="S25" s="67">
        <f t="shared" si="7"/>
        <v>0.43682275025531997</v>
      </c>
      <c r="T25" s="67">
        <f t="shared" si="8"/>
        <v>0</v>
      </c>
      <c r="U25" s="67">
        <f t="shared" si="9"/>
        <v>1.1750531160480808</v>
      </c>
      <c r="V25" s="67">
        <f t="shared" si="10"/>
        <v>0.36307992644562892</v>
      </c>
      <c r="W25" s="100">
        <f t="shared" si="11"/>
        <v>0.24205328429708595</v>
      </c>
    </row>
    <row r="26" spans="2:23">
      <c r="B26" s="96">
        <f>Amnt_Deposited!B21</f>
        <v>2007</v>
      </c>
      <c r="C26" s="99">
        <f>Amnt_Deposited!C21</f>
        <v>6.0049162057632</v>
      </c>
      <c r="D26" s="418">
        <f>Dry_Matter_Content!C13</f>
        <v>0.59</v>
      </c>
      <c r="E26" s="284">
        <f>MCF!R25</f>
        <v>1</v>
      </c>
      <c r="F26" s="67">
        <f t="shared" si="5"/>
        <v>0.67315110666605471</v>
      </c>
      <c r="G26" s="67">
        <f t="shared" si="0"/>
        <v>0.67315110666605471</v>
      </c>
      <c r="H26" s="67">
        <f t="shared" si="1"/>
        <v>0</v>
      </c>
      <c r="I26" s="67">
        <f t="shared" si="2"/>
        <v>1.8504427327510613</v>
      </c>
      <c r="J26" s="67">
        <f t="shared" si="3"/>
        <v>0.5790210980348578</v>
      </c>
      <c r="K26" s="100">
        <f t="shared" si="6"/>
        <v>0.38601406535657184</v>
      </c>
      <c r="N26" s="258"/>
      <c r="O26" s="96">
        <f>Amnt_Deposited!B21</f>
        <v>2007</v>
      </c>
      <c r="P26" s="99">
        <f>Amnt_Deposited!C21</f>
        <v>6.0049162057632</v>
      </c>
      <c r="Q26" s="284">
        <f>MCF!R25</f>
        <v>1</v>
      </c>
      <c r="R26" s="67">
        <f t="shared" si="4"/>
        <v>0.45036871543224</v>
      </c>
      <c r="S26" s="67">
        <f t="shared" si="7"/>
        <v>0.45036871543224</v>
      </c>
      <c r="T26" s="67">
        <f t="shared" si="8"/>
        <v>0</v>
      </c>
      <c r="U26" s="67">
        <f t="shared" si="9"/>
        <v>1.2380303742759109</v>
      </c>
      <c r="V26" s="67">
        <f t="shared" si="10"/>
        <v>0.38739145720440987</v>
      </c>
      <c r="W26" s="100">
        <f t="shared" si="11"/>
        <v>0.25826097146960658</v>
      </c>
    </row>
    <row r="27" spans="2:23">
      <c r="B27" s="96">
        <f>Amnt_Deposited!B22</f>
        <v>2008</v>
      </c>
      <c r="C27" s="99">
        <f>Amnt_Deposited!C22</f>
        <v>6.1878836904126002</v>
      </c>
      <c r="D27" s="418">
        <f>Dry_Matter_Content!C14</f>
        <v>0.59</v>
      </c>
      <c r="E27" s="284">
        <f>MCF!R26</f>
        <v>1</v>
      </c>
      <c r="F27" s="67">
        <f t="shared" si="5"/>
        <v>0.69366176169525251</v>
      </c>
      <c r="G27" s="67">
        <f t="shared" si="0"/>
        <v>0.69366176169525251</v>
      </c>
      <c r="H27" s="67">
        <f t="shared" si="1"/>
        <v>0</v>
      </c>
      <c r="I27" s="67">
        <f t="shared" si="2"/>
        <v>1.9340506194992582</v>
      </c>
      <c r="J27" s="67">
        <f t="shared" si="3"/>
        <v>0.61005387494705565</v>
      </c>
      <c r="K27" s="100">
        <f t="shared" si="6"/>
        <v>0.4067025832980371</v>
      </c>
      <c r="N27" s="258"/>
      <c r="O27" s="96">
        <f>Amnt_Deposited!B22</f>
        <v>2008</v>
      </c>
      <c r="P27" s="99">
        <f>Amnt_Deposited!C22</f>
        <v>6.1878836904126002</v>
      </c>
      <c r="Q27" s="284">
        <f>MCF!R26</f>
        <v>1</v>
      </c>
      <c r="R27" s="67">
        <f t="shared" si="4"/>
        <v>0.46409127678094497</v>
      </c>
      <c r="S27" s="67">
        <f t="shared" si="7"/>
        <v>0.46409127678094497</v>
      </c>
      <c r="T27" s="67">
        <f t="shared" si="8"/>
        <v>0</v>
      </c>
      <c r="U27" s="67">
        <f t="shared" si="9"/>
        <v>1.2939678542590933</v>
      </c>
      <c r="V27" s="67">
        <f t="shared" si="10"/>
        <v>0.40815379679776254</v>
      </c>
      <c r="W27" s="100">
        <f t="shared" si="11"/>
        <v>0.27210253119850836</v>
      </c>
    </row>
    <row r="28" spans="2:23">
      <c r="B28" s="96">
        <f>Amnt_Deposited!B23</f>
        <v>2009</v>
      </c>
      <c r="C28" s="99">
        <f>Amnt_Deposited!C23</f>
        <v>6.3722824120097998</v>
      </c>
      <c r="D28" s="418">
        <f>Dry_Matter_Content!C15</f>
        <v>0.59</v>
      </c>
      <c r="E28" s="284">
        <f>MCF!R27</f>
        <v>1</v>
      </c>
      <c r="F28" s="67">
        <f t="shared" si="5"/>
        <v>0.71433285838629856</v>
      </c>
      <c r="G28" s="67">
        <f t="shared" si="0"/>
        <v>0.71433285838629856</v>
      </c>
      <c r="H28" s="67">
        <f t="shared" si="1"/>
        <v>0</v>
      </c>
      <c r="I28" s="67">
        <f t="shared" si="2"/>
        <v>2.0107657586842982</v>
      </c>
      <c r="J28" s="67">
        <f t="shared" si="3"/>
        <v>0.63761771920125865</v>
      </c>
      <c r="K28" s="100">
        <f t="shared" si="6"/>
        <v>0.42507847946750577</v>
      </c>
      <c r="N28" s="258"/>
      <c r="O28" s="96">
        <f>Amnt_Deposited!B23</f>
        <v>2009</v>
      </c>
      <c r="P28" s="99">
        <f>Amnt_Deposited!C23</f>
        <v>6.3722824120097998</v>
      </c>
      <c r="Q28" s="284">
        <f>MCF!R27</f>
        <v>1</v>
      </c>
      <c r="R28" s="67">
        <f t="shared" si="4"/>
        <v>0.47792118090073499</v>
      </c>
      <c r="S28" s="67">
        <f t="shared" si="7"/>
        <v>0.47792118090073499</v>
      </c>
      <c r="T28" s="67">
        <f t="shared" si="8"/>
        <v>0</v>
      </c>
      <c r="U28" s="67">
        <f t="shared" si="9"/>
        <v>1.3452937725363279</v>
      </c>
      <c r="V28" s="67">
        <f t="shared" si="10"/>
        <v>0.42659526262350045</v>
      </c>
      <c r="W28" s="100">
        <f t="shared" si="11"/>
        <v>0.28439684174900026</v>
      </c>
    </row>
    <row r="29" spans="2:23">
      <c r="B29" s="96">
        <f>Amnt_Deposited!B24</f>
        <v>2010</v>
      </c>
      <c r="C29" s="99">
        <f>Amnt_Deposited!C24</f>
        <v>6.6336909151853991</v>
      </c>
      <c r="D29" s="418">
        <f>Dry_Matter_Content!C16</f>
        <v>0.59</v>
      </c>
      <c r="E29" s="284">
        <f>MCF!R28</f>
        <v>1</v>
      </c>
      <c r="F29" s="67">
        <f t="shared" si="5"/>
        <v>0.74363675159228326</v>
      </c>
      <c r="G29" s="67">
        <f t="shared" si="0"/>
        <v>0.74363675159228326</v>
      </c>
      <c r="H29" s="67">
        <f t="shared" si="1"/>
        <v>0</v>
      </c>
      <c r="I29" s="67">
        <f t="shared" si="2"/>
        <v>2.0914933475204291</v>
      </c>
      <c r="J29" s="67">
        <f t="shared" si="3"/>
        <v>0.66290916275615219</v>
      </c>
      <c r="K29" s="100">
        <f t="shared" si="6"/>
        <v>0.44193944183743478</v>
      </c>
      <c r="O29" s="96">
        <f>Amnt_Deposited!B24</f>
        <v>2010</v>
      </c>
      <c r="P29" s="99">
        <f>Amnt_Deposited!C24</f>
        <v>6.6336909151853991</v>
      </c>
      <c r="Q29" s="284">
        <f>MCF!R28</f>
        <v>1</v>
      </c>
      <c r="R29" s="67">
        <f t="shared" si="4"/>
        <v>0.49752681863890491</v>
      </c>
      <c r="S29" s="67">
        <f t="shared" si="7"/>
        <v>0.49752681863890491</v>
      </c>
      <c r="T29" s="67">
        <f t="shared" si="8"/>
        <v>0</v>
      </c>
      <c r="U29" s="67">
        <f t="shared" si="9"/>
        <v>1.3993042021769151</v>
      </c>
      <c r="V29" s="67">
        <f t="shared" si="10"/>
        <v>0.44351638899831769</v>
      </c>
      <c r="W29" s="100">
        <f t="shared" si="11"/>
        <v>0.29567759266554511</v>
      </c>
    </row>
    <row r="30" spans="2:23">
      <c r="B30" s="96">
        <f>Amnt_Deposited!B25</f>
        <v>2011</v>
      </c>
      <c r="C30" s="99">
        <f>Amnt_Deposited!C25</f>
        <v>0</v>
      </c>
      <c r="D30" s="418">
        <f>Dry_Matter_Content!C17</f>
        <v>0.59</v>
      </c>
      <c r="E30" s="284">
        <f>MCF!R29</f>
        <v>1</v>
      </c>
      <c r="F30" s="67">
        <f t="shared" si="5"/>
        <v>0</v>
      </c>
      <c r="G30" s="67">
        <f t="shared" si="0"/>
        <v>0</v>
      </c>
      <c r="H30" s="67">
        <f t="shared" si="1"/>
        <v>0</v>
      </c>
      <c r="I30" s="67">
        <f t="shared" si="2"/>
        <v>1.4019699169931275</v>
      </c>
      <c r="J30" s="67">
        <f t="shared" si="3"/>
        <v>0.6895234305273017</v>
      </c>
      <c r="K30" s="100">
        <f t="shared" si="6"/>
        <v>0.45968228701820113</v>
      </c>
      <c r="O30" s="96">
        <f>Amnt_Deposited!B25</f>
        <v>2011</v>
      </c>
      <c r="P30" s="99">
        <f>Amnt_Deposited!C25</f>
        <v>0</v>
      </c>
      <c r="Q30" s="284">
        <f>MCF!R29</f>
        <v>1</v>
      </c>
      <c r="R30" s="67">
        <f t="shared" si="4"/>
        <v>0</v>
      </c>
      <c r="S30" s="67">
        <f t="shared" si="7"/>
        <v>0</v>
      </c>
      <c r="T30" s="67">
        <f t="shared" si="8"/>
        <v>0</v>
      </c>
      <c r="U30" s="67">
        <f t="shared" si="9"/>
        <v>0.93798165722109328</v>
      </c>
      <c r="V30" s="67">
        <f t="shared" si="10"/>
        <v>0.46132254495582181</v>
      </c>
      <c r="W30" s="100">
        <f t="shared" si="11"/>
        <v>0.30754836330388119</v>
      </c>
    </row>
    <row r="31" spans="2:23">
      <c r="B31" s="96">
        <f>Amnt_Deposited!B26</f>
        <v>2012</v>
      </c>
      <c r="C31" s="99">
        <f>Amnt_Deposited!C26</f>
        <v>0</v>
      </c>
      <c r="D31" s="418">
        <f>Dry_Matter_Content!C18</f>
        <v>0.59</v>
      </c>
      <c r="E31" s="284">
        <f>MCF!R30</f>
        <v>1</v>
      </c>
      <c r="F31" s="67">
        <f t="shared" si="5"/>
        <v>0</v>
      </c>
      <c r="G31" s="67">
        <f t="shared" si="0"/>
        <v>0</v>
      </c>
      <c r="H31" s="67">
        <f t="shared" si="1"/>
        <v>0</v>
      </c>
      <c r="I31" s="67">
        <f t="shared" si="2"/>
        <v>0.93976853929941462</v>
      </c>
      <c r="J31" s="67">
        <f t="shared" si="3"/>
        <v>0.46220137769371283</v>
      </c>
      <c r="K31" s="100">
        <f t="shared" si="6"/>
        <v>0.30813425179580856</v>
      </c>
      <c r="O31" s="96">
        <f>Amnt_Deposited!B26</f>
        <v>2012</v>
      </c>
      <c r="P31" s="99">
        <f>Amnt_Deposited!C26</f>
        <v>0</v>
      </c>
      <c r="Q31" s="284">
        <f>MCF!R30</f>
        <v>1</v>
      </c>
      <c r="R31" s="67">
        <f t="shared" si="4"/>
        <v>0</v>
      </c>
      <c r="S31" s="67">
        <f t="shared" si="7"/>
        <v>0</v>
      </c>
      <c r="T31" s="67">
        <f t="shared" si="8"/>
        <v>0</v>
      </c>
      <c r="U31" s="67">
        <f t="shared" si="9"/>
        <v>0.62874790764902855</v>
      </c>
      <c r="V31" s="67">
        <f t="shared" si="10"/>
        <v>0.30923374957206479</v>
      </c>
      <c r="W31" s="100">
        <f t="shared" si="11"/>
        <v>0.20615583304804319</v>
      </c>
    </row>
    <row r="32" spans="2:23">
      <c r="B32" s="96">
        <f>Amnt_Deposited!B27</f>
        <v>2013</v>
      </c>
      <c r="C32" s="99">
        <f>Amnt_Deposited!C27</f>
        <v>0</v>
      </c>
      <c r="D32" s="418">
        <f>Dry_Matter_Content!C19</f>
        <v>0.59</v>
      </c>
      <c r="E32" s="284">
        <f>MCF!R31</f>
        <v>1</v>
      </c>
      <c r="F32" s="67">
        <f t="shared" si="5"/>
        <v>0</v>
      </c>
      <c r="G32" s="67">
        <f t="shared" si="0"/>
        <v>0</v>
      </c>
      <c r="H32" s="67">
        <f t="shared" si="1"/>
        <v>0</v>
      </c>
      <c r="I32" s="67">
        <f t="shared" si="2"/>
        <v>0.62994569052602911</v>
      </c>
      <c r="J32" s="67">
        <f t="shared" si="3"/>
        <v>0.30982284877338551</v>
      </c>
      <c r="K32" s="100">
        <f t="shared" si="6"/>
        <v>0.20654856584892367</v>
      </c>
      <c r="O32" s="96">
        <f>Amnt_Deposited!B27</f>
        <v>2013</v>
      </c>
      <c r="P32" s="99">
        <f>Amnt_Deposited!C27</f>
        <v>0</v>
      </c>
      <c r="Q32" s="284">
        <f>MCF!R31</f>
        <v>1</v>
      </c>
      <c r="R32" s="67">
        <f t="shared" si="4"/>
        <v>0</v>
      </c>
      <c r="S32" s="67">
        <f t="shared" si="7"/>
        <v>0</v>
      </c>
      <c r="T32" s="67">
        <f t="shared" si="8"/>
        <v>0</v>
      </c>
      <c r="U32" s="67">
        <f t="shared" si="9"/>
        <v>0.42146232640010872</v>
      </c>
      <c r="V32" s="67">
        <f t="shared" si="10"/>
        <v>0.20728558124891983</v>
      </c>
      <c r="W32" s="100">
        <f t="shared" si="11"/>
        <v>0.13819038749927987</v>
      </c>
    </row>
    <row r="33" spans="2:23">
      <c r="B33" s="96">
        <f>Amnt_Deposited!B28</f>
        <v>2014</v>
      </c>
      <c r="C33" s="99">
        <f>Amnt_Deposited!C28</f>
        <v>0</v>
      </c>
      <c r="D33" s="418">
        <f>Dry_Matter_Content!C20</f>
        <v>0.59</v>
      </c>
      <c r="E33" s="284">
        <f>MCF!R32</f>
        <v>1</v>
      </c>
      <c r="F33" s="67">
        <f t="shared" si="5"/>
        <v>0</v>
      </c>
      <c r="G33" s="67">
        <f t="shared" si="0"/>
        <v>0</v>
      </c>
      <c r="H33" s="67">
        <f t="shared" si="1"/>
        <v>0</v>
      </c>
      <c r="I33" s="67">
        <f t="shared" si="2"/>
        <v>0.42226522427336044</v>
      </c>
      <c r="J33" s="67">
        <f t="shared" si="3"/>
        <v>0.20768046625266867</v>
      </c>
      <c r="K33" s="100">
        <f t="shared" si="6"/>
        <v>0.13845364416844577</v>
      </c>
      <c r="O33" s="96">
        <f>Amnt_Deposited!B28</f>
        <v>2014</v>
      </c>
      <c r="P33" s="99">
        <f>Amnt_Deposited!C28</f>
        <v>0</v>
      </c>
      <c r="Q33" s="284">
        <f>MCF!R32</f>
        <v>1</v>
      </c>
      <c r="R33" s="67">
        <f t="shared" si="4"/>
        <v>0</v>
      </c>
      <c r="S33" s="67">
        <f t="shared" si="7"/>
        <v>0</v>
      </c>
      <c r="T33" s="67">
        <f t="shared" si="8"/>
        <v>0</v>
      </c>
      <c r="U33" s="67">
        <f t="shared" si="9"/>
        <v>0.28251464603480853</v>
      </c>
      <c r="V33" s="67">
        <f t="shared" si="10"/>
        <v>0.1389476803653002</v>
      </c>
      <c r="W33" s="100">
        <f t="shared" si="11"/>
        <v>9.2631786910200131E-2</v>
      </c>
    </row>
    <row r="34" spans="2:23">
      <c r="B34" s="96">
        <f>Amnt_Deposited!B29</f>
        <v>2015</v>
      </c>
      <c r="C34" s="99">
        <f>Amnt_Deposited!C29</f>
        <v>0</v>
      </c>
      <c r="D34" s="418">
        <f>Dry_Matter_Content!C21</f>
        <v>0.59</v>
      </c>
      <c r="E34" s="284">
        <f>MCF!R33</f>
        <v>1</v>
      </c>
      <c r="F34" s="67">
        <f t="shared" si="5"/>
        <v>0</v>
      </c>
      <c r="G34" s="67">
        <f t="shared" si="0"/>
        <v>0</v>
      </c>
      <c r="H34" s="67">
        <f t="shared" si="1"/>
        <v>0</v>
      </c>
      <c r="I34" s="67">
        <f t="shared" si="2"/>
        <v>0.28305284457416852</v>
      </c>
      <c r="J34" s="67">
        <f t="shared" si="3"/>
        <v>0.1392123796991919</v>
      </c>
      <c r="K34" s="100">
        <f t="shared" si="6"/>
        <v>9.2808253132794588E-2</v>
      </c>
      <c r="O34" s="96">
        <f>Amnt_Deposited!B29</f>
        <v>2015</v>
      </c>
      <c r="P34" s="99">
        <f>Amnt_Deposited!C29</f>
        <v>0</v>
      </c>
      <c r="Q34" s="284">
        <f>MCF!R33</f>
        <v>1</v>
      </c>
      <c r="R34" s="67">
        <f t="shared" si="4"/>
        <v>0</v>
      </c>
      <c r="S34" s="67">
        <f t="shared" si="7"/>
        <v>0</v>
      </c>
      <c r="T34" s="67">
        <f t="shared" si="8"/>
        <v>0</v>
      </c>
      <c r="U34" s="67">
        <f t="shared" si="9"/>
        <v>0.18937523053579519</v>
      </c>
      <c r="V34" s="67">
        <f t="shared" si="10"/>
        <v>9.313941549901332E-2</v>
      </c>
      <c r="W34" s="100">
        <f t="shared" si="11"/>
        <v>6.2092943666008878E-2</v>
      </c>
    </row>
    <row r="35" spans="2:23">
      <c r="B35" s="96">
        <f>Amnt_Deposited!B30</f>
        <v>2016</v>
      </c>
      <c r="C35" s="99">
        <f>Amnt_Deposited!C30</f>
        <v>0</v>
      </c>
      <c r="D35" s="418">
        <f>Dry_Matter_Content!C22</f>
        <v>0.59</v>
      </c>
      <c r="E35" s="284">
        <f>MCF!R34</f>
        <v>1</v>
      </c>
      <c r="F35" s="67">
        <f t="shared" si="5"/>
        <v>0</v>
      </c>
      <c r="G35" s="67">
        <f t="shared" si="0"/>
        <v>0</v>
      </c>
      <c r="H35" s="67">
        <f t="shared" si="1"/>
        <v>0</v>
      </c>
      <c r="I35" s="67">
        <f t="shared" si="2"/>
        <v>0.18973599580547532</v>
      </c>
      <c r="J35" s="67">
        <f t="shared" si="3"/>
        <v>9.3316848768693214E-2</v>
      </c>
      <c r="K35" s="100">
        <f t="shared" si="6"/>
        <v>6.221123251246214E-2</v>
      </c>
      <c r="O35" s="96">
        <f>Amnt_Deposited!B30</f>
        <v>2016</v>
      </c>
      <c r="P35" s="99">
        <f>Amnt_Deposited!C30</f>
        <v>0</v>
      </c>
      <c r="Q35" s="284">
        <f>MCF!R34</f>
        <v>1</v>
      </c>
      <c r="R35" s="67">
        <f t="shared" si="4"/>
        <v>0</v>
      </c>
      <c r="S35" s="67">
        <f t="shared" si="7"/>
        <v>0</v>
      </c>
      <c r="T35" s="67">
        <f t="shared" si="8"/>
        <v>0</v>
      </c>
      <c r="U35" s="67">
        <f t="shared" si="9"/>
        <v>0.12694201325076404</v>
      </c>
      <c r="V35" s="67">
        <f t="shared" si="10"/>
        <v>6.2433217285031151E-2</v>
      </c>
      <c r="W35" s="100">
        <f t="shared" si="11"/>
        <v>4.1622144856687429E-2</v>
      </c>
    </row>
    <row r="36" spans="2:23">
      <c r="B36" s="96">
        <f>Amnt_Deposited!B31</f>
        <v>2017</v>
      </c>
      <c r="C36" s="99">
        <f>Amnt_Deposited!C31</f>
        <v>0</v>
      </c>
      <c r="D36" s="418">
        <f>Dry_Matter_Content!C23</f>
        <v>0.59</v>
      </c>
      <c r="E36" s="284">
        <f>MCF!R35</f>
        <v>1</v>
      </c>
      <c r="F36" s="67">
        <f t="shared" si="5"/>
        <v>0</v>
      </c>
      <c r="G36" s="67">
        <f t="shared" si="0"/>
        <v>0</v>
      </c>
      <c r="H36" s="67">
        <f t="shared" si="1"/>
        <v>0</v>
      </c>
      <c r="I36" s="67">
        <f t="shared" si="2"/>
        <v>0.12718384144294409</v>
      </c>
      <c r="J36" s="67">
        <f t="shared" si="3"/>
        <v>6.2552154362531226E-2</v>
      </c>
      <c r="K36" s="100">
        <f t="shared" si="6"/>
        <v>4.1701436241687484E-2</v>
      </c>
      <c r="O36" s="96">
        <f>Amnt_Deposited!B31</f>
        <v>2017</v>
      </c>
      <c r="P36" s="99">
        <f>Amnt_Deposited!C31</f>
        <v>0</v>
      </c>
      <c r="Q36" s="284">
        <f>MCF!R35</f>
        <v>1</v>
      </c>
      <c r="R36" s="67">
        <f t="shared" si="4"/>
        <v>0</v>
      </c>
      <c r="S36" s="67">
        <f t="shared" si="7"/>
        <v>0</v>
      </c>
      <c r="T36" s="67">
        <f t="shared" si="8"/>
        <v>0</v>
      </c>
      <c r="U36" s="67">
        <f t="shared" si="9"/>
        <v>8.5091776166108885E-2</v>
      </c>
      <c r="V36" s="67">
        <f t="shared" si="10"/>
        <v>4.1850237084655149E-2</v>
      </c>
      <c r="W36" s="100">
        <f t="shared" si="11"/>
        <v>2.7900158056436766E-2</v>
      </c>
    </row>
    <row r="37" spans="2:23">
      <c r="B37" s="96">
        <f>Amnt_Deposited!B32</f>
        <v>2018</v>
      </c>
      <c r="C37" s="99">
        <f>Amnt_Deposited!C32</f>
        <v>0</v>
      </c>
      <c r="D37" s="418">
        <f>Dry_Matter_Content!C24</f>
        <v>0.59</v>
      </c>
      <c r="E37" s="284">
        <f>MCF!R36</f>
        <v>1</v>
      </c>
      <c r="F37" s="67">
        <f t="shared" si="5"/>
        <v>0</v>
      </c>
      <c r="G37" s="67">
        <f t="shared" si="0"/>
        <v>0</v>
      </c>
      <c r="H37" s="67">
        <f t="shared" si="1"/>
        <v>0</v>
      </c>
      <c r="I37" s="67">
        <f t="shared" si="2"/>
        <v>8.5253878451023737E-2</v>
      </c>
      <c r="J37" s="67">
        <f t="shared" si="3"/>
        <v>4.1929962991920353E-2</v>
      </c>
      <c r="K37" s="100">
        <f t="shared" si="6"/>
        <v>2.7953308661280235E-2</v>
      </c>
      <c r="O37" s="96">
        <f>Amnt_Deposited!B32</f>
        <v>2018</v>
      </c>
      <c r="P37" s="99">
        <f>Amnt_Deposited!C32</f>
        <v>0</v>
      </c>
      <c r="Q37" s="284">
        <f>MCF!R36</f>
        <v>1</v>
      </c>
      <c r="R37" s="67">
        <f t="shared" si="4"/>
        <v>0</v>
      </c>
      <c r="S37" s="67">
        <f t="shared" si="7"/>
        <v>0</v>
      </c>
      <c r="T37" s="67">
        <f t="shared" si="8"/>
        <v>0</v>
      </c>
      <c r="U37" s="67">
        <f t="shared" si="9"/>
        <v>5.7038723316920427E-2</v>
      </c>
      <c r="V37" s="67">
        <f t="shared" si="10"/>
        <v>2.8053052849188461E-2</v>
      </c>
      <c r="W37" s="100">
        <f t="shared" si="11"/>
        <v>1.8702035232792305E-2</v>
      </c>
    </row>
    <row r="38" spans="2:23">
      <c r="B38" s="96">
        <f>Amnt_Deposited!B33</f>
        <v>2019</v>
      </c>
      <c r="C38" s="99">
        <f>Amnt_Deposited!C33</f>
        <v>0</v>
      </c>
      <c r="D38" s="418">
        <f>Dry_Matter_Content!C25</f>
        <v>0.59</v>
      </c>
      <c r="E38" s="284">
        <f>MCF!R37</f>
        <v>1</v>
      </c>
      <c r="F38" s="67">
        <f t="shared" si="5"/>
        <v>0</v>
      </c>
      <c r="G38" s="67">
        <f t="shared" si="0"/>
        <v>0</v>
      </c>
      <c r="H38" s="67">
        <f t="shared" si="1"/>
        <v>0</v>
      </c>
      <c r="I38" s="67">
        <f t="shared" si="2"/>
        <v>5.7147383728007033E-2</v>
      </c>
      <c r="J38" s="67">
        <f t="shared" si="3"/>
        <v>2.8106494723016705E-2</v>
      </c>
      <c r="K38" s="100">
        <f t="shared" si="6"/>
        <v>1.8737663148677801E-2</v>
      </c>
      <c r="O38" s="96">
        <f>Amnt_Deposited!B33</f>
        <v>2019</v>
      </c>
      <c r="P38" s="99">
        <f>Amnt_Deposited!C33</f>
        <v>0</v>
      </c>
      <c r="Q38" s="284">
        <f>MCF!R37</f>
        <v>1</v>
      </c>
      <c r="R38" s="67">
        <f t="shared" si="4"/>
        <v>0</v>
      </c>
      <c r="S38" s="67">
        <f t="shared" si="7"/>
        <v>0</v>
      </c>
      <c r="T38" s="67">
        <f t="shared" si="8"/>
        <v>0</v>
      </c>
      <c r="U38" s="67">
        <f t="shared" si="9"/>
        <v>3.8234199639612193E-2</v>
      </c>
      <c r="V38" s="67">
        <f t="shared" si="10"/>
        <v>1.880452367730823E-2</v>
      </c>
      <c r="W38" s="100">
        <f t="shared" si="11"/>
        <v>1.2536349118205486E-2</v>
      </c>
    </row>
    <row r="39" spans="2:23">
      <c r="B39" s="96">
        <f>Amnt_Deposited!B34</f>
        <v>2020</v>
      </c>
      <c r="C39" s="99">
        <f>Amnt_Deposited!C34</f>
        <v>0</v>
      </c>
      <c r="D39" s="418">
        <f>Dry_Matter_Content!C26</f>
        <v>0.59</v>
      </c>
      <c r="E39" s="284">
        <f>MCF!R38</f>
        <v>1</v>
      </c>
      <c r="F39" s="67">
        <f t="shared" si="5"/>
        <v>0</v>
      </c>
      <c r="G39" s="67">
        <f t="shared" si="0"/>
        <v>0</v>
      </c>
      <c r="H39" s="67">
        <f t="shared" si="1"/>
        <v>0</v>
      </c>
      <c r="I39" s="67">
        <f t="shared" si="2"/>
        <v>3.8307036891374019E-2</v>
      </c>
      <c r="J39" s="67">
        <f t="shared" si="3"/>
        <v>1.8840346836633014E-2</v>
      </c>
      <c r="K39" s="100">
        <f t="shared" si="6"/>
        <v>1.2560231224422009E-2</v>
      </c>
      <c r="O39" s="96">
        <f>Amnt_Deposited!B34</f>
        <v>2020</v>
      </c>
      <c r="P39" s="99">
        <f>Amnt_Deposited!C34</f>
        <v>0</v>
      </c>
      <c r="Q39" s="284">
        <f>MCF!R38</f>
        <v>1</v>
      </c>
      <c r="R39" s="67">
        <f t="shared" si="4"/>
        <v>0</v>
      </c>
      <c r="S39" s="67">
        <f t="shared" si="7"/>
        <v>0</v>
      </c>
      <c r="T39" s="67">
        <f t="shared" si="8"/>
        <v>0</v>
      </c>
      <c r="U39" s="67">
        <f t="shared" si="9"/>
        <v>2.562915046256067E-2</v>
      </c>
      <c r="V39" s="67">
        <f t="shared" si="10"/>
        <v>1.2605049177051523E-2</v>
      </c>
      <c r="W39" s="100">
        <f t="shared" si="11"/>
        <v>8.4033661180343486E-3</v>
      </c>
    </row>
    <row r="40" spans="2:23">
      <c r="B40" s="96">
        <f>Amnt_Deposited!B35</f>
        <v>2021</v>
      </c>
      <c r="C40" s="99">
        <f>Amnt_Deposited!C35</f>
        <v>0</v>
      </c>
      <c r="D40" s="418">
        <f>Dry_Matter_Content!C27</f>
        <v>0.59</v>
      </c>
      <c r="E40" s="284">
        <f>MCF!R39</f>
        <v>1</v>
      </c>
      <c r="F40" s="67">
        <f t="shared" si="5"/>
        <v>0</v>
      </c>
      <c r="G40" s="67">
        <f t="shared" si="0"/>
        <v>0</v>
      </c>
      <c r="H40" s="67">
        <f t="shared" si="1"/>
        <v>0</v>
      </c>
      <c r="I40" s="67">
        <f t="shared" si="2"/>
        <v>2.5677974732514767E-2</v>
      </c>
      <c r="J40" s="67">
        <f t="shared" si="3"/>
        <v>1.2629062158859252E-2</v>
      </c>
      <c r="K40" s="100">
        <f t="shared" si="6"/>
        <v>8.4193747725728341E-3</v>
      </c>
      <c r="O40" s="96">
        <f>Amnt_Deposited!B35</f>
        <v>2021</v>
      </c>
      <c r="P40" s="99">
        <f>Amnt_Deposited!C35</f>
        <v>0</v>
      </c>
      <c r="Q40" s="284">
        <f>MCF!R39</f>
        <v>1</v>
      </c>
      <c r="R40" s="67">
        <f t="shared" si="4"/>
        <v>0</v>
      </c>
      <c r="S40" s="67">
        <f t="shared" si="7"/>
        <v>0</v>
      </c>
      <c r="T40" s="67">
        <f t="shared" si="8"/>
        <v>0</v>
      </c>
      <c r="U40" s="67">
        <f t="shared" si="9"/>
        <v>1.7179733317917997E-2</v>
      </c>
      <c r="V40" s="67">
        <f t="shared" si="10"/>
        <v>8.4494171446426753E-3</v>
      </c>
      <c r="W40" s="100">
        <f t="shared" si="11"/>
        <v>5.6329447630951166E-3</v>
      </c>
    </row>
    <row r="41" spans="2:23">
      <c r="B41" s="96">
        <f>Amnt_Deposited!B36</f>
        <v>2022</v>
      </c>
      <c r="C41" s="99">
        <f>Amnt_Deposited!C36</f>
        <v>0</v>
      </c>
      <c r="D41" s="418">
        <f>Dry_Matter_Content!C28</f>
        <v>0.59</v>
      </c>
      <c r="E41" s="284">
        <f>MCF!R40</f>
        <v>1</v>
      </c>
      <c r="F41" s="67">
        <f t="shared" si="5"/>
        <v>0</v>
      </c>
      <c r="G41" s="67">
        <f t="shared" si="0"/>
        <v>0</v>
      </c>
      <c r="H41" s="67">
        <f t="shared" si="1"/>
        <v>0</v>
      </c>
      <c r="I41" s="67">
        <f t="shared" si="2"/>
        <v>1.7212461204801282E-2</v>
      </c>
      <c r="J41" s="67">
        <f t="shared" si="3"/>
        <v>8.4655135277134849E-3</v>
      </c>
      <c r="K41" s="100">
        <f t="shared" si="6"/>
        <v>5.643675685142323E-3</v>
      </c>
      <c r="O41" s="96">
        <f>Amnt_Deposited!B36</f>
        <v>2022</v>
      </c>
      <c r="P41" s="99">
        <f>Amnt_Deposited!C36</f>
        <v>0</v>
      </c>
      <c r="Q41" s="284">
        <f>MCF!R40</f>
        <v>1</v>
      </c>
      <c r="R41" s="67">
        <f t="shared" si="4"/>
        <v>0</v>
      </c>
      <c r="S41" s="67">
        <f t="shared" si="7"/>
        <v>0</v>
      </c>
      <c r="T41" s="67">
        <f t="shared" si="8"/>
        <v>0</v>
      </c>
      <c r="U41" s="67">
        <f t="shared" si="9"/>
        <v>1.1515919628546797E-2</v>
      </c>
      <c r="V41" s="67">
        <f t="shared" si="10"/>
        <v>5.6638136893711983E-3</v>
      </c>
      <c r="W41" s="100">
        <f t="shared" si="11"/>
        <v>3.7758757929141321E-3</v>
      </c>
    </row>
    <row r="42" spans="2:23">
      <c r="B42" s="96">
        <f>Amnt_Deposited!B37</f>
        <v>2023</v>
      </c>
      <c r="C42" s="99">
        <f>Amnt_Deposited!C37</f>
        <v>0</v>
      </c>
      <c r="D42" s="418">
        <f>Dry_Matter_Content!C29</f>
        <v>0.59</v>
      </c>
      <c r="E42" s="284">
        <f>MCF!R41</f>
        <v>1</v>
      </c>
      <c r="F42" s="67">
        <f t="shared" si="5"/>
        <v>0</v>
      </c>
      <c r="G42" s="67">
        <f t="shared" si="0"/>
        <v>0</v>
      </c>
      <c r="H42" s="67">
        <f t="shared" si="1"/>
        <v>0</v>
      </c>
      <c r="I42" s="67">
        <f t="shared" si="2"/>
        <v>1.1537857787189052E-2</v>
      </c>
      <c r="J42" s="67">
        <f t="shared" si="3"/>
        <v>5.6746034176122307E-3</v>
      </c>
      <c r="K42" s="100">
        <f t="shared" si="6"/>
        <v>3.7830689450748202E-3</v>
      </c>
      <c r="O42" s="96">
        <f>Amnt_Deposited!B37</f>
        <v>2023</v>
      </c>
      <c r="P42" s="99">
        <f>Amnt_Deposited!C37</f>
        <v>0</v>
      </c>
      <c r="Q42" s="284">
        <f>MCF!R41</f>
        <v>1</v>
      </c>
      <c r="R42" s="67">
        <f t="shared" si="4"/>
        <v>0</v>
      </c>
      <c r="S42" s="67">
        <f t="shared" si="7"/>
        <v>0</v>
      </c>
      <c r="T42" s="67">
        <f t="shared" si="8"/>
        <v>0</v>
      </c>
      <c r="U42" s="67">
        <f t="shared" si="9"/>
        <v>7.7193517755502119E-3</v>
      </c>
      <c r="V42" s="67">
        <f t="shared" si="10"/>
        <v>3.7965678529965855E-3</v>
      </c>
      <c r="W42" s="100">
        <f t="shared" si="11"/>
        <v>2.5310452353310567E-3</v>
      </c>
    </row>
    <row r="43" spans="2:23">
      <c r="B43" s="96">
        <f>Amnt_Deposited!B38</f>
        <v>2024</v>
      </c>
      <c r="C43" s="99">
        <f>Amnt_Deposited!C38</f>
        <v>0</v>
      </c>
      <c r="D43" s="418">
        <f>Dry_Matter_Content!C30</f>
        <v>0.59</v>
      </c>
      <c r="E43" s="284">
        <f>MCF!R42</f>
        <v>1</v>
      </c>
      <c r="F43" s="67">
        <f t="shared" si="5"/>
        <v>0</v>
      </c>
      <c r="G43" s="67">
        <f t="shared" si="0"/>
        <v>0</v>
      </c>
      <c r="H43" s="67">
        <f t="shared" si="1"/>
        <v>0</v>
      </c>
      <c r="I43" s="67">
        <f t="shared" si="2"/>
        <v>7.7340573630612251E-3</v>
      </c>
      <c r="J43" s="67">
        <f t="shared" si="3"/>
        <v>3.803800424127827E-3</v>
      </c>
      <c r="K43" s="100">
        <f t="shared" si="6"/>
        <v>2.5358669494185511E-3</v>
      </c>
      <c r="O43" s="96">
        <f>Amnt_Deposited!B38</f>
        <v>2024</v>
      </c>
      <c r="P43" s="99">
        <f>Amnt_Deposited!C38</f>
        <v>0</v>
      </c>
      <c r="Q43" s="284">
        <f>MCF!R42</f>
        <v>1</v>
      </c>
      <c r="R43" s="67">
        <f t="shared" si="4"/>
        <v>0</v>
      </c>
      <c r="S43" s="67">
        <f t="shared" si="7"/>
        <v>0</v>
      </c>
      <c r="T43" s="67">
        <f t="shared" si="8"/>
        <v>0</v>
      </c>
      <c r="U43" s="67">
        <f t="shared" si="9"/>
        <v>5.1744362375521118E-3</v>
      </c>
      <c r="V43" s="67">
        <f t="shared" si="10"/>
        <v>2.5449155379980997E-3</v>
      </c>
      <c r="W43" s="100">
        <f t="shared" si="11"/>
        <v>1.6966103586653998E-3</v>
      </c>
    </row>
    <row r="44" spans="2:23">
      <c r="B44" s="96">
        <f>Amnt_Deposited!B39</f>
        <v>2025</v>
      </c>
      <c r="C44" s="99">
        <f>Amnt_Deposited!C39</f>
        <v>0</v>
      </c>
      <c r="D44" s="418">
        <f>Dry_Matter_Content!C31</f>
        <v>0.59</v>
      </c>
      <c r="E44" s="284">
        <f>MCF!R43</f>
        <v>1</v>
      </c>
      <c r="F44" s="67">
        <f t="shared" si="5"/>
        <v>0</v>
      </c>
      <c r="G44" s="67">
        <f t="shared" si="0"/>
        <v>0</v>
      </c>
      <c r="H44" s="67">
        <f t="shared" si="1"/>
        <v>0</v>
      </c>
      <c r="I44" s="67">
        <f t="shared" si="2"/>
        <v>5.184293687649476E-3</v>
      </c>
      <c r="J44" s="67">
        <f t="shared" si="3"/>
        <v>2.5497636754117496E-3</v>
      </c>
      <c r="K44" s="100">
        <f t="shared" si="6"/>
        <v>1.6998424502744996E-3</v>
      </c>
      <c r="O44" s="96">
        <f>Amnt_Deposited!B39</f>
        <v>2025</v>
      </c>
      <c r="P44" s="99">
        <f>Amnt_Deposited!C39</f>
        <v>0</v>
      </c>
      <c r="Q44" s="284">
        <f>MCF!R43</f>
        <v>1</v>
      </c>
      <c r="R44" s="67">
        <f t="shared" si="4"/>
        <v>0</v>
      </c>
      <c r="S44" s="67">
        <f t="shared" si="7"/>
        <v>0</v>
      </c>
      <c r="T44" s="67">
        <f t="shared" si="8"/>
        <v>0</v>
      </c>
      <c r="U44" s="67">
        <f t="shared" si="9"/>
        <v>3.4685283369644119E-3</v>
      </c>
      <c r="V44" s="67">
        <f t="shared" si="10"/>
        <v>1.7059079005876999E-3</v>
      </c>
      <c r="W44" s="100">
        <f t="shared" si="11"/>
        <v>1.1372719337251333E-3</v>
      </c>
    </row>
    <row r="45" spans="2:23">
      <c r="B45" s="96">
        <f>Amnt_Deposited!B40</f>
        <v>2026</v>
      </c>
      <c r="C45" s="99">
        <f>Amnt_Deposited!C40</f>
        <v>0</v>
      </c>
      <c r="D45" s="418">
        <f>Dry_Matter_Content!C32</f>
        <v>0.59</v>
      </c>
      <c r="E45" s="284">
        <f>MCF!R44</f>
        <v>1</v>
      </c>
      <c r="F45" s="67">
        <f t="shared" si="5"/>
        <v>0</v>
      </c>
      <c r="G45" s="67">
        <f t="shared" si="0"/>
        <v>0</v>
      </c>
      <c r="H45" s="67">
        <f t="shared" si="1"/>
        <v>0</v>
      </c>
      <c r="I45" s="67">
        <f t="shared" si="2"/>
        <v>3.4751359833674711E-3</v>
      </c>
      <c r="J45" s="67">
        <f t="shared" si="3"/>
        <v>1.7091577042820049E-3</v>
      </c>
      <c r="K45" s="100">
        <f t="shared" si="6"/>
        <v>1.1394384695213365E-3</v>
      </c>
      <c r="O45" s="96">
        <f>Amnt_Deposited!B40</f>
        <v>2026</v>
      </c>
      <c r="P45" s="99">
        <f>Amnt_Deposited!C40</f>
        <v>0</v>
      </c>
      <c r="Q45" s="284">
        <f>MCF!R44</f>
        <v>1</v>
      </c>
      <c r="R45" s="67">
        <f t="shared" si="4"/>
        <v>0</v>
      </c>
      <c r="S45" s="67">
        <f t="shared" si="7"/>
        <v>0</v>
      </c>
      <c r="T45" s="67">
        <f t="shared" si="8"/>
        <v>0</v>
      </c>
      <c r="U45" s="67">
        <f t="shared" si="9"/>
        <v>2.3250240745099041E-3</v>
      </c>
      <c r="V45" s="67">
        <f t="shared" si="10"/>
        <v>1.1435042624545078E-3</v>
      </c>
      <c r="W45" s="100">
        <f t="shared" si="11"/>
        <v>7.6233617496967185E-4</v>
      </c>
    </row>
    <row r="46" spans="2:23">
      <c r="B46" s="96">
        <f>Amnt_Deposited!B41</f>
        <v>2027</v>
      </c>
      <c r="C46" s="99">
        <f>Amnt_Deposited!C41</f>
        <v>0</v>
      </c>
      <c r="D46" s="418">
        <f>Dry_Matter_Content!C33</f>
        <v>0.59</v>
      </c>
      <c r="E46" s="284">
        <f>MCF!R45</f>
        <v>1</v>
      </c>
      <c r="F46" s="67">
        <f t="shared" si="5"/>
        <v>0</v>
      </c>
      <c r="G46" s="67">
        <f t="shared" si="0"/>
        <v>0</v>
      </c>
      <c r="H46" s="67">
        <f t="shared" si="1"/>
        <v>0</v>
      </c>
      <c r="I46" s="67">
        <f t="shared" si="2"/>
        <v>2.3294533123509901E-3</v>
      </c>
      <c r="J46" s="67">
        <f t="shared" si="3"/>
        <v>1.1456826710164812E-3</v>
      </c>
      <c r="K46" s="100">
        <f t="shared" si="6"/>
        <v>7.6378844734432071E-4</v>
      </c>
      <c r="O46" s="96">
        <f>Amnt_Deposited!B41</f>
        <v>2027</v>
      </c>
      <c r="P46" s="99">
        <f>Amnt_Deposited!C41</f>
        <v>0</v>
      </c>
      <c r="Q46" s="284">
        <f>MCF!R45</f>
        <v>1</v>
      </c>
      <c r="R46" s="67">
        <f t="shared" si="4"/>
        <v>0</v>
      </c>
      <c r="S46" s="67">
        <f t="shared" si="7"/>
        <v>0</v>
      </c>
      <c r="T46" s="67">
        <f t="shared" si="8"/>
        <v>0</v>
      </c>
      <c r="U46" s="67">
        <f t="shared" si="9"/>
        <v>1.5585102446594487E-3</v>
      </c>
      <c r="V46" s="67">
        <f t="shared" si="10"/>
        <v>7.6651382985045541E-4</v>
      </c>
      <c r="W46" s="100">
        <f t="shared" si="11"/>
        <v>5.1100921990030357E-4</v>
      </c>
    </row>
    <row r="47" spans="2:23">
      <c r="B47" s="96">
        <f>Amnt_Deposited!B42</f>
        <v>2028</v>
      </c>
      <c r="C47" s="99">
        <f>Amnt_Deposited!C42</f>
        <v>0</v>
      </c>
      <c r="D47" s="418">
        <f>Dry_Matter_Content!C34</f>
        <v>0.59</v>
      </c>
      <c r="E47" s="284">
        <f>MCF!R46</f>
        <v>1</v>
      </c>
      <c r="F47" s="67">
        <f t="shared" si="5"/>
        <v>0</v>
      </c>
      <c r="G47" s="67">
        <f t="shared" si="0"/>
        <v>0</v>
      </c>
      <c r="H47" s="67">
        <f t="shared" si="1"/>
        <v>0</v>
      </c>
      <c r="I47" s="67">
        <f t="shared" si="2"/>
        <v>1.5614792515729883E-3</v>
      </c>
      <c r="J47" s="67">
        <f t="shared" si="3"/>
        <v>7.6797406077800192E-4</v>
      </c>
      <c r="K47" s="100">
        <f t="shared" si="6"/>
        <v>5.1198270718533462E-4</v>
      </c>
      <c r="O47" s="96">
        <f>Amnt_Deposited!B42</f>
        <v>2028</v>
      </c>
      <c r="P47" s="99">
        <f>Amnt_Deposited!C42</f>
        <v>0</v>
      </c>
      <c r="Q47" s="284">
        <f>MCF!R46</f>
        <v>1</v>
      </c>
      <c r="R47" s="67">
        <f t="shared" si="4"/>
        <v>0</v>
      </c>
      <c r="S47" s="67">
        <f t="shared" si="7"/>
        <v>0</v>
      </c>
      <c r="T47" s="67">
        <f t="shared" si="8"/>
        <v>0</v>
      </c>
      <c r="U47" s="67">
        <f t="shared" si="9"/>
        <v>1.0447006589471371E-3</v>
      </c>
      <c r="V47" s="67">
        <f t="shared" si="10"/>
        <v>5.138095857123115E-4</v>
      </c>
      <c r="W47" s="100">
        <f t="shared" si="11"/>
        <v>3.4253972380820765E-4</v>
      </c>
    </row>
    <row r="48" spans="2:23">
      <c r="B48" s="96">
        <f>Amnt_Deposited!B43</f>
        <v>2029</v>
      </c>
      <c r="C48" s="99">
        <f>Amnt_Deposited!C43</f>
        <v>0</v>
      </c>
      <c r="D48" s="418">
        <f>Dry_Matter_Content!C35</f>
        <v>0.59</v>
      </c>
      <c r="E48" s="284">
        <f>MCF!R47</f>
        <v>1</v>
      </c>
      <c r="F48" s="67">
        <f t="shared" si="5"/>
        <v>0</v>
      </c>
      <c r="G48" s="67">
        <f t="shared" si="0"/>
        <v>0</v>
      </c>
      <c r="H48" s="67">
        <f t="shared" si="1"/>
        <v>0</v>
      </c>
      <c r="I48" s="67">
        <f t="shared" si="2"/>
        <v>1.0466908437981011E-3</v>
      </c>
      <c r="J48" s="67">
        <f t="shared" si="3"/>
        <v>5.1478840777488717E-4</v>
      </c>
      <c r="K48" s="100">
        <f t="shared" si="6"/>
        <v>3.4319227184992476E-4</v>
      </c>
      <c r="O48" s="96">
        <f>Amnt_Deposited!B43</f>
        <v>2029</v>
      </c>
      <c r="P48" s="99">
        <f>Amnt_Deposited!C43</f>
        <v>0</v>
      </c>
      <c r="Q48" s="284">
        <f>MCF!R47</f>
        <v>1</v>
      </c>
      <c r="R48" s="67">
        <f t="shared" si="4"/>
        <v>0</v>
      </c>
      <c r="S48" s="67">
        <f t="shared" si="7"/>
        <v>0</v>
      </c>
      <c r="T48" s="67">
        <f t="shared" si="8"/>
        <v>0</v>
      </c>
      <c r="U48" s="67">
        <f t="shared" si="9"/>
        <v>7.0028379379890769E-4</v>
      </c>
      <c r="V48" s="67">
        <f t="shared" si="10"/>
        <v>3.4441686514822943E-4</v>
      </c>
      <c r="W48" s="100">
        <f t="shared" si="11"/>
        <v>2.2961124343215294E-4</v>
      </c>
    </row>
    <row r="49" spans="2:23">
      <c r="B49" s="96">
        <f>Amnt_Deposited!B44</f>
        <v>2030</v>
      </c>
      <c r="C49" s="99">
        <f>Amnt_Deposited!C44</f>
        <v>0</v>
      </c>
      <c r="D49" s="418">
        <f>Dry_Matter_Content!C36</f>
        <v>0.59</v>
      </c>
      <c r="E49" s="284">
        <f>MCF!R48</f>
        <v>1</v>
      </c>
      <c r="F49" s="67">
        <f t="shared" si="5"/>
        <v>0</v>
      </c>
      <c r="G49" s="67">
        <f t="shared" si="0"/>
        <v>0</v>
      </c>
      <c r="H49" s="67">
        <f t="shared" si="1"/>
        <v>0</v>
      </c>
      <c r="I49" s="67">
        <f t="shared" si="2"/>
        <v>7.0161785459982534E-4</v>
      </c>
      <c r="J49" s="67">
        <f t="shared" si="3"/>
        <v>3.4507298919827579E-4</v>
      </c>
      <c r="K49" s="100">
        <f t="shared" si="6"/>
        <v>2.3004865946551719E-4</v>
      </c>
      <c r="O49" s="96">
        <f>Amnt_Deposited!B44</f>
        <v>2030</v>
      </c>
      <c r="P49" s="99">
        <f>Amnt_Deposited!C44</f>
        <v>0</v>
      </c>
      <c r="Q49" s="284">
        <f>MCF!R48</f>
        <v>1</v>
      </c>
      <c r="R49" s="67">
        <f t="shared" si="4"/>
        <v>0</v>
      </c>
      <c r="S49" s="67">
        <f t="shared" si="7"/>
        <v>0</v>
      </c>
      <c r="T49" s="67">
        <f t="shared" si="8"/>
        <v>0</v>
      </c>
      <c r="U49" s="67">
        <f t="shared" si="9"/>
        <v>4.6941426489729597E-4</v>
      </c>
      <c r="V49" s="67">
        <f t="shared" si="10"/>
        <v>2.3086952890161172E-4</v>
      </c>
      <c r="W49" s="100">
        <f t="shared" si="11"/>
        <v>1.5391301926774115E-4</v>
      </c>
    </row>
    <row r="50" spans="2:23">
      <c r="B50" s="96">
        <f>Amnt_Deposited!B45</f>
        <v>2031</v>
      </c>
      <c r="C50" s="99">
        <f>Amnt_Deposited!C45</f>
        <v>0</v>
      </c>
      <c r="D50" s="418">
        <f>Dry_Matter_Content!C37</f>
        <v>0.59</v>
      </c>
      <c r="E50" s="284">
        <f>MCF!R49</f>
        <v>1</v>
      </c>
      <c r="F50" s="67">
        <f t="shared" si="5"/>
        <v>0</v>
      </c>
      <c r="G50" s="67">
        <f t="shared" si="0"/>
        <v>0</v>
      </c>
      <c r="H50" s="67">
        <f t="shared" si="1"/>
        <v>0</v>
      </c>
      <c r="I50" s="67">
        <f t="shared" si="2"/>
        <v>4.7030851259478141E-4</v>
      </c>
      <c r="J50" s="67">
        <f t="shared" si="3"/>
        <v>2.3130934200504393E-4</v>
      </c>
      <c r="K50" s="100">
        <f t="shared" si="6"/>
        <v>1.542062280033626E-4</v>
      </c>
      <c r="O50" s="96">
        <f>Amnt_Deposited!B45</f>
        <v>2031</v>
      </c>
      <c r="P50" s="99">
        <f>Amnt_Deposited!C45</f>
        <v>0</v>
      </c>
      <c r="Q50" s="284">
        <f>MCF!R49</f>
        <v>1</v>
      </c>
      <c r="R50" s="67">
        <f t="shared" si="4"/>
        <v>0</v>
      </c>
      <c r="S50" s="67">
        <f t="shared" si="7"/>
        <v>0</v>
      </c>
      <c r="T50" s="67">
        <f t="shared" si="8"/>
        <v>0</v>
      </c>
      <c r="U50" s="67">
        <f t="shared" si="9"/>
        <v>3.1465779165574121E-4</v>
      </c>
      <c r="V50" s="67">
        <f t="shared" si="10"/>
        <v>1.5475647324155473E-4</v>
      </c>
      <c r="W50" s="100">
        <f t="shared" si="11"/>
        <v>1.0317098216103648E-4</v>
      </c>
    </row>
    <row r="51" spans="2:23">
      <c r="B51" s="96">
        <f>Amnt_Deposited!B46</f>
        <v>2032</v>
      </c>
      <c r="C51" s="99">
        <f>Amnt_Deposited!C46</f>
        <v>0</v>
      </c>
      <c r="D51" s="418">
        <f>Dry_Matter_Content!C38</f>
        <v>0.59</v>
      </c>
      <c r="E51" s="284">
        <f>MCF!R50</f>
        <v>1</v>
      </c>
      <c r="F51" s="67">
        <f t="shared" ref="F51:F82" si="12">C51*D51*$K$6*DOCF*E51</f>
        <v>0</v>
      </c>
      <c r="G51" s="67">
        <f t="shared" ref="G51:G82" si="13">F51*$K$12</f>
        <v>0</v>
      </c>
      <c r="H51" s="67">
        <f t="shared" ref="H51:H82" si="14">F51*(1-$K$12)</f>
        <v>0</v>
      </c>
      <c r="I51" s="67">
        <f t="shared" ref="I51:I82" si="15">G51+I50*$K$10</f>
        <v>3.1525722381348694E-4</v>
      </c>
      <c r="J51" s="67">
        <f t="shared" ref="J51:J82" si="16">I50*(1-$K$10)+H51</f>
        <v>1.5505128878129447E-4</v>
      </c>
      <c r="K51" s="100">
        <f t="shared" si="6"/>
        <v>1.033675258541963E-4</v>
      </c>
      <c r="O51" s="96">
        <f>Amnt_Deposited!B46</f>
        <v>2032</v>
      </c>
      <c r="P51" s="99">
        <f>Amnt_Deposited!C46</f>
        <v>0</v>
      </c>
      <c r="Q51" s="284">
        <f>MCF!R50</f>
        <v>1</v>
      </c>
      <c r="R51" s="67">
        <f t="shared" ref="R51:R82" si="17">P51*$W$6*DOCF*Q51</f>
        <v>0</v>
      </c>
      <c r="S51" s="67">
        <f t="shared" si="7"/>
        <v>0</v>
      </c>
      <c r="T51" s="67">
        <f t="shared" si="8"/>
        <v>0</v>
      </c>
      <c r="U51" s="67">
        <f t="shared" si="9"/>
        <v>2.1092142538814906E-4</v>
      </c>
      <c r="V51" s="67">
        <f t="shared" si="10"/>
        <v>1.0373636626759215E-4</v>
      </c>
      <c r="W51" s="100">
        <f t="shared" si="11"/>
        <v>6.9157577511728098E-5</v>
      </c>
    </row>
    <row r="52" spans="2:23">
      <c r="B52" s="96">
        <f>Amnt_Deposited!B47</f>
        <v>2033</v>
      </c>
      <c r="C52" s="99">
        <f>Amnt_Deposited!C47</f>
        <v>0</v>
      </c>
      <c r="D52" s="418">
        <f>Dry_Matter_Content!C39</f>
        <v>0.59</v>
      </c>
      <c r="E52" s="284">
        <f>MCF!R51</f>
        <v>1</v>
      </c>
      <c r="F52" s="67">
        <f t="shared" si="12"/>
        <v>0</v>
      </c>
      <c r="G52" s="67">
        <f t="shared" si="13"/>
        <v>0</v>
      </c>
      <c r="H52" s="67">
        <f t="shared" si="14"/>
        <v>0</v>
      </c>
      <c r="I52" s="67">
        <f t="shared" si="15"/>
        <v>2.1132323677972443E-4</v>
      </c>
      <c r="J52" s="67">
        <f t="shared" si="16"/>
        <v>1.0393398703376253E-4</v>
      </c>
      <c r="K52" s="100">
        <f t="shared" si="6"/>
        <v>6.9289324689175008E-5</v>
      </c>
      <c r="O52" s="96">
        <f>Amnt_Deposited!B47</f>
        <v>2033</v>
      </c>
      <c r="P52" s="99">
        <f>Amnt_Deposited!C47</f>
        <v>0</v>
      </c>
      <c r="Q52" s="284">
        <f>MCF!R51</f>
        <v>1</v>
      </c>
      <c r="R52" s="67">
        <f t="shared" si="17"/>
        <v>0</v>
      </c>
      <c r="S52" s="67">
        <f t="shared" si="7"/>
        <v>0</v>
      </c>
      <c r="T52" s="67">
        <f t="shared" si="8"/>
        <v>0</v>
      </c>
      <c r="U52" s="67">
        <f t="shared" si="9"/>
        <v>1.4138485957608676E-4</v>
      </c>
      <c r="V52" s="67">
        <f t="shared" si="10"/>
        <v>6.9536565812062316E-5</v>
      </c>
      <c r="W52" s="100">
        <f t="shared" si="11"/>
        <v>4.6357710541374873E-5</v>
      </c>
    </row>
    <row r="53" spans="2:23">
      <c r="B53" s="96">
        <f>Amnt_Deposited!B48</f>
        <v>2034</v>
      </c>
      <c r="C53" s="99">
        <f>Amnt_Deposited!C48</f>
        <v>0</v>
      </c>
      <c r="D53" s="418">
        <f>Dry_Matter_Content!C40</f>
        <v>0.59</v>
      </c>
      <c r="E53" s="284">
        <f>MCF!R52</f>
        <v>1</v>
      </c>
      <c r="F53" s="67">
        <f t="shared" si="12"/>
        <v>0</v>
      </c>
      <c r="G53" s="67">
        <f t="shared" si="13"/>
        <v>0</v>
      </c>
      <c r="H53" s="67">
        <f t="shared" si="14"/>
        <v>0</v>
      </c>
      <c r="I53" s="67">
        <f t="shared" si="15"/>
        <v>1.4165420180658518E-4</v>
      </c>
      <c r="J53" s="67">
        <f t="shared" si="16"/>
        <v>6.9669034973139239E-5</v>
      </c>
      <c r="K53" s="100">
        <f t="shared" si="6"/>
        <v>4.6446023315426157E-5</v>
      </c>
      <c r="O53" s="96">
        <f>Amnt_Deposited!B48</f>
        <v>2034</v>
      </c>
      <c r="P53" s="99">
        <f>Amnt_Deposited!C48</f>
        <v>0</v>
      </c>
      <c r="Q53" s="284">
        <f>MCF!R52</f>
        <v>1</v>
      </c>
      <c r="R53" s="67">
        <f t="shared" si="17"/>
        <v>0</v>
      </c>
      <c r="S53" s="67">
        <f t="shared" si="7"/>
        <v>0</v>
      </c>
      <c r="T53" s="67">
        <f t="shared" si="8"/>
        <v>0</v>
      </c>
      <c r="U53" s="67">
        <f t="shared" si="9"/>
        <v>9.4773105579784873E-5</v>
      </c>
      <c r="V53" s="67">
        <f t="shared" si="10"/>
        <v>4.6611753996301882E-5</v>
      </c>
      <c r="W53" s="100">
        <f t="shared" si="11"/>
        <v>3.1074502664201252E-5</v>
      </c>
    </row>
    <row r="54" spans="2:23">
      <c r="B54" s="96">
        <f>Amnt_Deposited!B49</f>
        <v>2035</v>
      </c>
      <c r="C54" s="99">
        <f>Amnt_Deposited!C49</f>
        <v>0</v>
      </c>
      <c r="D54" s="418">
        <f>Dry_Matter_Content!C41</f>
        <v>0.59</v>
      </c>
      <c r="E54" s="284">
        <f>MCF!R53</f>
        <v>1</v>
      </c>
      <c r="F54" s="67">
        <f t="shared" si="12"/>
        <v>0</v>
      </c>
      <c r="G54" s="67">
        <f t="shared" si="13"/>
        <v>0</v>
      </c>
      <c r="H54" s="67">
        <f t="shared" si="14"/>
        <v>0</v>
      </c>
      <c r="I54" s="67">
        <f t="shared" si="15"/>
        <v>9.4953651076131915E-5</v>
      </c>
      <c r="J54" s="67">
        <f t="shared" si="16"/>
        <v>4.6700550730453256E-5</v>
      </c>
      <c r="K54" s="100">
        <f t="shared" si="6"/>
        <v>3.1133700486968833E-5</v>
      </c>
      <c r="O54" s="96">
        <f>Amnt_Deposited!B49</f>
        <v>2035</v>
      </c>
      <c r="P54" s="99">
        <f>Amnt_Deposited!C49</f>
        <v>0</v>
      </c>
      <c r="Q54" s="284">
        <f>MCF!R53</f>
        <v>1</v>
      </c>
      <c r="R54" s="67">
        <f t="shared" si="17"/>
        <v>0</v>
      </c>
      <c r="S54" s="67">
        <f t="shared" si="7"/>
        <v>0</v>
      </c>
      <c r="T54" s="67">
        <f t="shared" si="8"/>
        <v>0</v>
      </c>
      <c r="U54" s="67">
        <f t="shared" si="9"/>
        <v>6.3528312495181904E-5</v>
      </c>
      <c r="V54" s="67">
        <f t="shared" si="10"/>
        <v>3.1244793084602969E-5</v>
      </c>
      <c r="W54" s="100">
        <f t="shared" si="11"/>
        <v>2.0829862056401977E-5</v>
      </c>
    </row>
    <row r="55" spans="2:23">
      <c r="B55" s="96">
        <f>Amnt_Deposited!B50</f>
        <v>2036</v>
      </c>
      <c r="C55" s="99">
        <f>Amnt_Deposited!C50</f>
        <v>0</v>
      </c>
      <c r="D55" s="418">
        <f>Dry_Matter_Content!C42</f>
        <v>0.59</v>
      </c>
      <c r="E55" s="284">
        <f>MCF!R54</f>
        <v>1</v>
      </c>
      <c r="F55" s="67">
        <f t="shared" si="12"/>
        <v>0</v>
      </c>
      <c r="G55" s="67">
        <f t="shared" si="13"/>
        <v>0</v>
      </c>
      <c r="H55" s="67">
        <f t="shared" si="14"/>
        <v>0</v>
      </c>
      <c r="I55" s="67">
        <f t="shared" si="15"/>
        <v>6.3649335760604785E-5</v>
      </c>
      <c r="J55" s="67">
        <f t="shared" si="16"/>
        <v>3.1304315315527137E-5</v>
      </c>
      <c r="K55" s="100">
        <f t="shared" si="6"/>
        <v>2.0869543543684758E-5</v>
      </c>
      <c r="O55" s="96">
        <f>Amnt_Deposited!B50</f>
        <v>2036</v>
      </c>
      <c r="P55" s="99">
        <f>Amnt_Deposited!C50</f>
        <v>0</v>
      </c>
      <c r="Q55" s="284">
        <f>MCF!R54</f>
        <v>1</v>
      </c>
      <c r="R55" s="67">
        <f t="shared" si="17"/>
        <v>0</v>
      </c>
      <c r="S55" s="67">
        <f t="shared" si="7"/>
        <v>0</v>
      </c>
      <c r="T55" s="67">
        <f t="shared" si="8"/>
        <v>0</v>
      </c>
      <c r="U55" s="67">
        <f t="shared" si="9"/>
        <v>4.2584301356336814E-5</v>
      </c>
      <c r="V55" s="67">
        <f t="shared" si="10"/>
        <v>2.094401113884509E-5</v>
      </c>
      <c r="W55" s="100">
        <f t="shared" si="11"/>
        <v>1.3962674092563393E-5</v>
      </c>
    </row>
    <row r="56" spans="2:23">
      <c r="B56" s="96">
        <f>Amnt_Deposited!B51</f>
        <v>2037</v>
      </c>
      <c r="C56" s="99">
        <f>Amnt_Deposited!C51</f>
        <v>0</v>
      </c>
      <c r="D56" s="418">
        <f>Dry_Matter_Content!C43</f>
        <v>0.59</v>
      </c>
      <c r="E56" s="284">
        <f>MCF!R55</f>
        <v>1</v>
      </c>
      <c r="F56" s="67">
        <f t="shared" si="12"/>
        <v>0</v>
      </c>
      <c r="G56" s="67">
        <f t="shared" si="13"/>
        <v>0</v>
      </c>
      <c r="H56" s="67">
        <f t="shared" si="14"/>
        <v>0</v>
      </c>
      <c r="I56" s="67">
        <f t="shared" si="15"/>
        <v>4.2665425677186465E-5</v>
      </c>
      <c r="J56" s="67">
        <f t="shared" si="16"/>
        <v>2.098391008341832E-5</v>
      </c>
      <c r="K56" s="100">
        <f t="shared" si="6"/>
        <v>1.3989273388945547E-5</v>
      </c>
      <c r="O56" s="96">
        <f>Amnt_Deposited!B51</f>
        <v>2037</v>
      </c>
      <c r="P56" s="99">
        <f>Amnt_Deposited!C51</f>
        <v>0</v>
      </c>
      <c r="Q56" s="284">
        <f>MCF!R55</f>
        <v>1</v>
      </c>
      <c r="R56" s="67">
        <f t="shared" si="17"/>
        <v>0</v>
      </c>
      <c r="S56" s="67">
        <f t="shared" si="7"/>
        <v>0</v>
      </c>
      <c r="T56" s="67">
        <f t="shared" si="8"/>
        <v>0</v>
      </c>
      <c r="U56" s="67">
        <f t="shared" si="9"/>
        <v>2.854511084557523E-5</v>
      </c>
      <c r="V56" s="67">
        <f t="shared" si="10"/>
        <v>1.4039190510761582E-5</v>
      </c>
      <c r="W56" s="100">
        <f t="shared" si="11"/>
        <v>9.3594603405077205E-6</v>
      </c>
    </row>
    <row r="57" spans="2:23">
      <c r="B57" s="96">
        <f>Amnt_Deposited!B52</f>
        <v>2038</v>
      </c>
      <c r="C57" s="99">
        <f>Amnt_Deposited!C52</f>
        <v>0</v>
      </c>
      <c r="D57" s="418">
        <f>Dry_Matter_Content!C44</f>
        <v>0.59</v>
      </c>
      <c r="E57" s="284">
        <f>MCF!R56</f>
        <v>1</v>
      </c>
      <c r="F57" s="67">
        <f t="shared" si="12"/>
        <v>0</v>
      </c>
      <c r="G57" s="67">
        <f t="shared" si="13"/>
        <v>0</v>
      </c>
      <c r="H57" s="67">
        <f t="shared" si="14"/>
        <v>0</v>
      </c>
      <c r="I57" s="67">
        <f t="shared" si="15"/>
        <v>2.8599490104061778E-5</v>
      </c>
      <c r="J57" s="67">
        <f t="shared" si="16"/>
        <v>1.4065935573124685E-5</v>
      </c>
      <c r="K57" s="100">
        <f t="shared" si="6"/>
        <v>9.3772903820831236E-6</v>
      </c>
      <c r="O57" s="96">
        <f>Amnt_Deposited!B52</f>
        <v>2038</v>
      </c>
      <c r="P57" s="99">
        <f>Amnt_Deposited!C52</f>
        <v>0</v>
      </c>
      <c r="Q57" s="284">
        <f>MCF!R56</f>
        <v>1</v>
      </c>
      <c r="R57" s="67">
        <f t="shared" si="17"/>
        <v>0</v>
      </c>
      <c r="S57" s="67">
        <f t="shared" si="7"/>
        <v>0</v>
      </c>
      <c r="T57" s="67">
        <f t="shared" si="8"/>
        <v>0</v>
      </c>
      <c r="U57" s="67">
        <f t="shared" si="9"/>
        <v>1.9134360016098415E-5</v>
      </c>
      <c r="V57" s="67">
        <f t="shared" si="10"/>
        <v>9.4107508294768152E-6</v>
      </c>
      <c r="W57" s="100">
        <f t="shared" si="11"/>
        <v>6.2738338863178765E-6</v>
      </c>
    </row>
    <row r="58" spans="2:23">
      <c r="B58" s="96">
        <f>Amnt_Deposited!B53</f>
        <v>2039</v>
      </c>
      <c r="C58" s="99">
        <f>Amnt_Deposited!C53</f>
        <v>0</v>
      </c>
      <c r="D58" s="418">
        <f>Dry_Matter_Content!C45</f>
        <v>0.59</v>
      </c>
      <c r="E58" s="284">
        <f>MCF!R57</f>
        <v>1</v>
      </c>
      <c r="F58" s="67">
        <f t="shared" si="12"/>
        <v>0</v>
      </c>
      <c r="G58" s="67">
        <f t="shared" si="13"/>
        <v>0</v>
      </c>
      <c r="H58" s="67">
        <f t="shared" si="14"/>
        <v>0</v>
      </c>
      <c r="I58" s="67">
        <f t="shared" si="15"/>
        <v>1.9170811523150502E-5</v>
      </c>
      <c r="J58" s="67">
        <f t="shared" si="16"/>
        <v>9.4286785809112752E-6</v>
      </c>
      <c r="K58" s="100">
        <f t="shared" si="6"/>
        <v>6.2857857206075165E-6</v>
      </c>
      <c r="O58" s="96">
        <f>Amnt_Deposited!B53</f>
        <v>2039</v>
      </c>
      <c r="P58" s="99">
        <f>Amnt_Deposited!C53</f>
        <v>0</v>
      </c>
      <c r="Q58" s="284">
        <f>MCF!R57</f>
        <v>1</v>
      </c>
      <c r="R58" s="67">
        <f t="shared" si="17"/>
        <v>0</v>
      </c>
      <c r="S58" s="67">
        <f t="shared" si="7"/>
        <v>0</v>
      </c>
      <c r="T58" s="67">
        <f t="shared" si="8"/>
        <v>0</v>
      </c>
      <c r="U58" s="67">
        <f t="shared" si="9"/>
        <v>1.2826145086853587E-5</v>
      </c>
      <c r="V58" s="67">
        <f t="shared" si="10"/>
        <v>6.3082149292448292E-6</v>
      </c>
      <c r="W58" s="100">
        <f t="shared" si="11"/>
        <v>4.2054766194965525E-6</v>
      </c>
    </row>
    <row r="59" spans="2:23">
      <c r="B59" s="96">
        <f>Amnt_Deposited!B54</f>
        <v>2040</v>
      </c>
      <c r="C59" s="99">
        <f>Amnt_Deposited!C54</f>
        <v>0</v>
      </c>
      <c r="D59" s="418">
        <f>Dry_Matter_Content!C46</f>
        <v>0.59</v>
      </c>
      <c r="E59" s="284">
        <f>MCF!R58</f>
        <v>1</v>
      </c>
      <c r="F59" s="67">
        <f t="shared" si="12"/>
        <v>0</v>
      </c>
      <c r="G59" s="67">
        <f t="shared" si="13"/>
        <v>0</v>
      </c>
      <c r="H59" s="67">
        <f t="shared" si="14"/>
        <v>0</v>
      </c>
      <c r="I59" s="67">
        <f t="shared" si="15"/>
        <v>1.285057926273881E-5</v>
      </c>
      <c r="J59" s="67">
        <f t="shared" si="16"/>
        <v>6.3202322604116925E-6</v>
      </c>
      <c r="K59" s="100">
        <f t="shared" si="6"/>
        <v>4.213488173607795E-6</v>
      </c>
      <c r="O59" s="96">
        <f>Amnt_Deposited!B54</f>
        <v>2040</v>
      </c>
      <c r="P59" s="99">
        <f>Amnt_Deposited!C54</f>
        <v>0</v>
      </c>
      <c r="Q59" s="284">
        <f>MCF!R58</f>
        <v>1</v>
      </c>
      <c r="R59" s="67">
        <f t="shared" si="17"/>
        <v>0</v>
      </c>
      <c r="S59" s="67">
        <f t="shared" si="7"/>
        <v>0</v>
      </c>
      <c r="T59" s="67">
        <f t="shared" si="8"/>
        <v>0</v>
      </c>
      <c r="U59" s="67">
        <f t="shared" si="9"/>
        <v>8.597622165079485E-6</v>
      </c>
      <c r="V59" s="67">
        <f t="shared" si="10"/>
        <v>4.2285229217741016E-6</v>
      </c>
      <c r="W59" s="100">
        <f t="shared" si="11"/>
        <v>2.8190152811827341E-6</v>
      </c>
    </row>
    <row r="60" spans="2:23">
      <c r="B60" s="96">
        <f>Amnt_Deposited!B55</f>
        <v>2041</v>
      </c>
      <c r="C60" s="99">
        <f>Amnt_Deposited!C55</f>
        <v>0</v>
      </c>
      <c r="D60" s="418">
        <f>Dry_Matter_Content!C47</f>
        <v>0.59</v>
      </c>
      <c r="E60" s="284">
        <f>MCF!R59</f>
        <v>1</v>
      </c>
      <c r="F60" s="67">
        <f t="shared" si="12"/>
        <v>0</v>
      </c>
      <c r="G60" s="67">
        <f t="shared" si="13"/>
        <v>0</v>
      </c>
      <c r="H60" s="67">
        <f t="shared" si="14"/>
        <v>0</v>
      </c>
      <c r="I60" s="67">
        <f t="shared" si="15"/>
        <v>8.6140008829837115E-6</v>
      </c>
      <c r="J60" s="67">
        <f t="shared" si="16"/>
        <v>4.2365783797550984E-6</v>
      </c>
      <c r="K60" s="100">
        <f t="shared" si="6"/>
        <v>2.8243855865033989E-6</v>
      </c>
      <c r="O60" s="96">
        <f>Amnt_Deposited!B55</f>
        <v>2041</v>
      </c>
      <c r="P60" s="99">
        <f>Amnt_Deposited!C55</f>
        <v>0</v>
      </c>
      <c r="Q60" s="284">
        <f>MCF!R59</f>
        <v>1</v>
      </c>
      <c r="R60" s="67">
        <f t="shared" si="17"/>
        <v>0</v>
      </c>
      <c r="S60" s="67">
        <f t="shared" si="7"/>
        <v>0</v>
      </c>
      <c r="T60" s="67">
        <f t="shared" si="8"/>
        <v>0</v>
      </c>
      <c r="U60" s="67">
        <f t="shared" si="9"/>
        <v>5.7631584854931132E-6</v>
      </c>
      <c r="V60" s="67">
        <f t="shared" si="10"/>
        <v>2.8344636795863715E-6</v>
      </c>
      <c r="W60" s="100">
        <f t="shared" si="11"/>
        <v>1.8896424530575809E-6</v>
      </c>
    </row>
    <row r="61" spans="2:23">
      <c r="B61" s="96">
        <f>Amnt_Deposited!B56</f>
        <v>2042</v>
      </c>
      <c r="C61" s="99">
        <f>Amnt_Deposited!C56</f>
        <v>0</v>
      </c>
      <c r="D61" s="418">
        <f>Dry_Matter_Content!C48</f>
        <v>0.59</v>
      </c>
      <c r="E61" s="284">
        <f>MCF!R60</f>
        <v>1</v>
      </c>
      <c r="F61" s="67">
        <f t="shared" si="12"/>
        <v>0</v>
      </c>
      <c r="G61" s="67">
        <f t="shared" si="13"/>
        <v>0</v>
      </c>
      <c r="H61" s="67">
        <f t="shared" si="14"/>
        <v>0</v>
      </c>
      <c r="I61" s="67">
        <f t="shared" si="15"/>
        <v>5.7741374684326791E-6</v>
      </c>
      <c r="J61" s="67">
        <f t="shared" si="16"/>
        <v>2.8398634145510324E-6</v>
      </c>
      <c r="K61" s="100">
        <f t="shared" si="6"/>
        <v>1.8932422763673548E-6</v>
      </c>
      <c r="O61" s="96">
        <f>Amnt_Deposited!B56</f>
        <v>2042</v>
      </c>
      <c r="P61" s="99">
        <f>Amnt_Deposited!C56</f>
        <v>0</v>
      </c>
      <c r="Q61" s="284">
        <f>MCF!R60</f>
        <v>1</v>
      </c>
      <c r="R61" s="67">
        <f t="shared" si="17"/>
        <v>0</v>
      </c>
      <c r="S61" s="67">
        <f t="shared" si="7"/>
        <v>0</v>
      </c>
      <c r="T61" s="67">
        <f t="shared" si="8"/>
        <v>0</v>
      </c>
      <c r="U61" s="67">
        <f t="shared" si="9"/>
        <v>3.8631606613064286E-6</v>
      </c>
      <c r="V61" s="67">
        <f t="shared" si="10"/>
        <v>1.8999978241866841E-6</v>
      </c>
      <c r="W61" s="100">
        <f t="shared" si="11"/>
        <v>1.2666652161244559E-6</v>
      </c>
    </row>
    <row r="62" spans="2:23">
      <c r="B62" s="96">
        <f>Amnt_Deposited!B57</f>
        <v>2043</v>
      </c>
      <c r="C62" s="99">
        <f>Amnt_Deposited!C57</f>
        <v>0</v>
      </c>
      <c r="D62" s="418">
        <f>Dry_Matter_Content!C49</f>
        <v>0.59</v>
      </c>
      <c r="E62" s="284">
        <f>MCF!R61</f>
        <v>1</v>
      </c>
      <c r="F62" s="67">
        <f t="shared" si="12"/>
        <v>0</v>
      </c>
      <c r="G62" s="67">
        <f t="shared" si="13"/>
        <v>0</v>
      </c>
      <c r="H62" s="67">
        <f t="shared" si="14"/>
        <v>0</v>
      </c>
      <c r="I62" s="67">
        <f t="shared" si="15"/>
        <v>3.8705200936559038E-6</v>
      </c>
      <c r="J62" s="67">
        <f t="shared" si="16"/>
        <v>1.9036173747767758E-6</v>
      </c>
      <c r="K62" s="100">
        <f t="shared" si="6"/>
        <v>1.2690782498511839E-6</v>
      </c>
      <c r="O62" s="96">
        <f>Amnt_Deposited!B57</f>
        <v>2043</v>
      </c>
      <c r="P62" s="99">
        <f>Amnt_Deposited!C57</f>
        <v>0</v>
      </c>
      <c r="Q62" s="284">
        <f>MCF!R61</f>
        <v>1</v>
      </c>
      <c r="R62" s="67">
        <f t="shared" si="17"/>
        <v>0</v>
      </c>
      <c r="S62" s="67">
        <f t="shared" si="7"/>
        <v>0</v>
      </c>
      <c r="T62" s="67">
        <f t="shared" si="8"/>
        <v>0</v>
      </c>
      <c r="U62" s="67">
        <f t="shared" si="9"/>
        <v>2.5895540323299963E-6</v>
      </c>
      <c r="V62" s="67">
        <f t="shared" si="10"/>
        <v>1.2736066289764326E-6</v>
      </c>
      <c r="W62" s="100">
        <f t="shared" si="11"/>
        <v>8.4907108598428837E-7</v>
      </c>
    </row>
    <row r="63" spans="2:23">
      <c r="B63" s="96">
        <f>Amnt_Deposited!B58</f>
        <v>2044</v>
      </c>
      <c r="C63" s="99">
        <f>Amnt_Deposited!C58</f>
        <v>0</v>
      </c>
      <c r="D63" s="418">
        <f>Dry_Matter_Content!C50</f>
        <v>0.59</v>
      </c>
      <c r="E63" s="284">
        <f>MCF!R62</f>
        <v>1</v>
      </c>
      <c r="F63" s="67">
        <f t="shared" si="12"/>
        <v>0</v>
      </c>
      <c r="G63" s="67">
        <f t="shared" si="13"/>
        <v>0</v>
      </c>
      <c r="H63" s="67">
        <f t="shared" si="14"/>
        <v>0</v>
      </c>
      <c r="I63" s="67">
        <f t="shared" si="15"/>
        <v>2.5944872073612923E-6</v>
      </c>
      <c r="J63" s="67">
        <f t="shared" si="16"/>
        <v>1.2760328862946114E-6</v>
      </c>
      <c r="K63" s="100">
        <f t="shared" si="6"/>
        <v>8.5068859086307424E-7</v>
      </c>
      <c r="O63" s="96">
        <f>Amnt_Deposited!B58</f>
        <v>2044</v>
      </c>
      <c r="P63" s="99">
        <f>Amnt_Deposited!C58</f>
        <v>0</v>
      </c>
      <c r="Q63" s="284">
        <f>MCF!R62</f>
        <v>1</v>
      </c>
      <c r="R63" s="67">
        <f t="shared" si="17"/>
        <v>0</v>
      </c>
      <c r="S63" s="67">
        <f t="shared" si="7"/>
        <v>0</v>
      </c>
      <c r="T63" s="67">
        <f t="shared" si="8"/>
        <v>0</v>
      </c>
      <c r="U63" s="67">
        <f t="shared" si="9"/>
        <v>1.7358299781632185E-6</v>
      </c>
      <c r="V63" s="67">
        <f t="shared" si="10"/>
        <v>8.537240541667777E-7</v>
      </c>
      <c r="W63" s="100">
        <f t="shared" si="11"/>
        <v>5.6914936944451847E-7</v>
      </c>
    </row>
    <row r="64" spans="2:23">
      <c r="B64" s="96">
        <f>Amnt_Deposited!B59</f>
        <v>2045</v>
      </c>
      <c r="C64" s="99">
        <f>Amnt_Deposited!C59</f>
        <v>0</v>
      </c>
      <c r="D64" s="418">
        <f>Dry_Matter_Content!C51</f>
        <v>0.59</v>
      </c>
      <c r="E64" s="284">
        <f>MCF!R63</f>
        <v>1</v>
      </c>
      <c r="F64" s="67">
        <f t="shared" si="12"/>
        <v>0</v>
      </c>
      <c r="G64" s="67">
        <f t="shared" si="13"/>
        <v>0</v>
      </c>
      <c r="H64" s="67">
        <f t="shared" si="14"/>
        <v>0</v>
      </c>
      <c r="I64" s="67">
        <f t="shared" si="15"/>
        <v>1.7391367842772987E-6</v>
      </c>
      <c r="J64" s="67">
        <f t="shared" si="16"/>
        <v>8.5535042308399353E-7</v>
      </c>
      <c r="K64" s="100">
        <f t="shared" si="6"/>
        <v>5.7023361538932898E-7</v>
      </c>
      <c r="O64" s="96">
        <f>Amnt_Deposited!B59</f>
        <v>2045</v>
      </c>
      <c r="P64" s="99">
        <f>Amnt_Deposited!C59</f>
        <v>0</v>
      </c>
      <c r="Q64" s="284">
        <f>MCF!R63</f>
        <v>1</v>
      </c>
      <c r="R64" s="67">
        <f t="shared" si="17"/>
        <v>0</v>
      </c>
      <c r="S64" s="67">
        <f t="shared" si="7"/>
        <v>0</v>
      </c>
      <c r="T64" s="67">
        <f t="shared" si="8"/>
        <v>0</v>
      </c>
      <c r="U64" s="67">
        <f t="shared" si="9"/>
        <v>1.1635616308724114E-6</v>
      </c>
      <c r="V64" s="67">
        <f t="shared" si="10"/>
        <v>5.7226834729080702E-7</v>
      </c>
      <c r="W64" s="100">
        <f t="shared" si="11"/>
        <v>3.8151223152720466E-7</v>
      </c>
    </row>
    <row r="65" spans="2:23">
      <c r="B65" s="96">
        <f>Amnt_Deposited!B60</f>
        <v>2046</v>
      </c>
      <c r="C65" s="99">
        <f>Amnt_Deposited!C60</f>
        <v>0</v>
      </c>
      <c r="D65" s="418">
        <f>Dry_Matter_Content!C52</f>
        <v>0.59</v>
      </c>
      <c r="E65" s="284">
        <f>MCF!R64</f>
        <v>1</v>
      </c>
      <c r="F65" s="67">
        <f t="shared" si="12"/>
        <v>0</v>
      </c>
      <c r="G65" s="67">
        <f t="shared" si="13"/>
        <v>0</v>
      </c>
      <c r="H65" s="67">
        <f t="shared" si="14"/>
        <v>0</v>
      </c>
      <c r="I65" s="67">
        <f t="shared" si="15"/>
        <v>1.1657782492990326E-6</v>
      </c>
      <c r="J65" s="67">
        <f t="shared" si="16"/>
        <v>5.7335853497826611E-7</v>
      </c>
      <c r="K65" s="100">
        <f t="shared" si="6"/>
        <v>3.8223902331884408E-7</v>
      </c>
      <c r="O65" s="96">
        <f>Amnt_Deposited!B60</f>
        <v>2046</v>
      </c>
      <c r="P65" s="99">
        <f>Amnt_Deposited!C60</f>
        <v>0</v>
      </c>
      <c r="Q65" s="284">
        <f>MCF!R64</f>
        <v>1</v>
      </c>
      <c r="R65" s="67">
        <f t="shared" si="17"/>
        <v>0</v>
      </c>
      <c r="S65" s="67">
        <f t="shared" si="7"/>
        <v>0</v>
      </c>
      <c r="T65" s="67">
        <f t="shared" si="8"/>
        <v>0</v>
      </c>
      <c r="U65" s="67">
        <f t="shared" si="9"/>
        <v>7.7995868597169841E-7</v>
      </c>
      <c r="V65" s="67">
        <f t="shared" si="10"/>
        <v>3.8360294490071303E-7</v>
      </c>
      <c r="W65" s="100">
        <f t="shared" si="11"/>
        <v>2.5573529660047534E-7</v>
      </c>
    </row>
    <row r="66" spans="2:23">
      <c r="B66" s="96">
        <f>Amnt_Deposited!B61</f>
        <v>2047</v>
      </c>
      <c r="C66" s="99">
        <f>Amnt_Deposited!C61</f>
        <v>0</v>
      </c>
      <c r="D66" s="418">
        <f>Dry_Matter_Content!C53</f>
        <v>0.59</v>
      </c>
      <c r="E66" s="284">
        <f>MCF!R65</f>
        <v>1</v>
      </c>
      <c r="F66" s="67">
        <f t="shared" si="12"/>
        <v>0</v>
      </c>
      <c r="G66" s="67">
        <f t="shared" si="13"/>
        <v>0</v>
      </c>
      <c r="H66" s="67">
        <f t="shared" si="14"/>
        <v>0</v>
      </c>
      <c r="I66" s="67">
        <f t="shared" si="15"/>
        <v>7.8144452973747454E-7</v>
      </c>
      <c r="J66" s="67">
        <f t="shared" si="16"/>
        <v>3.8433371956155806E-7</v>
      </c>
      <c r="K66" s="100">
        <f t="shared" si="6"/>
        <v>2.5622247970770534E-7</v>
      </c>
      <c r="O66" s="96">
        <f>Amnt_Deposited!B61</f>
        <v>2047</v>
      </c>
      <c r="P66" s="99">
        <f>Amnt_Deposited!C61</f>
        <v>0</v>
      </c>
      <c r="Q66" s="284">
        <f>MCF!R65</f>
        <v>1</v>
      </c>
      <c r="R66" s="67">
        <f t="shared" si="17"/>
        <v>0</v>
      </c>
      <c r="S66" s="67">
        <f t="shared" si="7"/>
        <v>0</v>
      </c>
      <c r="T66" s="67">
        <f t="shared" si="8"/>
        <v>0</v>
      </c>
      <c r="U66" s="67">
        <f t="shared" si="9"/>
        <v>5.2282194228644565E-7</v>
      </c>
      <c r="V66" s="67">
        <f t="shared" si="10"/>
        <v>2.5713674368525275E-7</v>
      </c>
      <c r="W66" s="100">
        <f t="shared" si="11"/>
        <v>1.7142449579016848E-7</v>
      </c>
    </row>
    <row r="67" spans="2:23">
      <c r="B67" s="96">
        <f>Amnt_Deposited!B62</f>
        <v>2048</v>
      </c>
      <c r="C67" s="99">
        <f>Amnt_Deposited!C62</f>
        <v>0</v>
      </c>
      <c r="D67" s="418">
        <f>Dry_Matter_Content!C54</f>
        <v>0.59</v>
      </c>
      <c r="E67" s="284">
        <f>MCF!R66</f>
        <v>1</v>
      </c>
      <c r="F67" s="67">
        <f t="shared" si="12"/>
        <v>0</v>
      </c>
      <c r="G67" s="67">
        <f t="shared" si="13"/>
        <v>0</v>
      </c>
      <c r="H67" s="67">
        <f t="shared" si="14"/>
        <v>0</v>
      </c>
      <c r="I67" s="67">
        <f t="shared" si="15"/>
        <v>5.2381793314792245E-7</v>
      </c>
      <c r="J67" s="67">
        <f t="shared" si="16"/>
        <v>2.5762659658955208E-7</v>
      </c>
      <c r="K67" s="100">
        <f t="shared" si="6"/>
        <v>1.717510643930347E-7</v>
      </c>
      <c r="O67" s="96">
        <f>Amnt_Deposited!B62</f>
        <v>2048</v>
      </c>
      <c r="P67" s="99">
        <f>Amnt_Deposited!C62</f>
        <v>0</v>
      </c>
      <c r="Q67" s="284">
        <f>MCF!R66</f>
        <v>1</v>
      </c>
      <c r="R67" s="67">
        <f t="shared" si="17"/>
        <v>0</v>
      </c>
      <c r="S67" s="67">
        <f t="shared" si="7"/>
        <v>0</v>
      </c>
      <c r="T67" s="67">
        <f t="shared" si="8"/>
        <v>0</v>
      </c>
      <c r="U67" s="67">
        <f t="shared" si="9"/>
        <v>3.5045802842189263E-7</v>
      </c>
      <c r="V67" s="67">
        <f t="shared" si="10"/>
        <v>1.7236391386455303E-7</v>
      </c>
      <c r="W67" s="100">
        <f t="shared" si="11"/>
        <v>1.1490927590970201E-7</v>
      </c>
    </row>
    <row r="68" spans="2:23">
      <c r="B68" s="96">
        <f>Amnt_Deposited!B63</f>
        <v>2049</v>
      </c>
      <c r="C68" s="99">
        <f>Amnt_Deposited!C63</f>
        <v>0</v>
      </c>
      <c r="D68" s="418">
        <f>Dry_Matter_Content!C55</f>
        <v>0.59</v>
      </c>
      <c r="E68" s="284">
        <f>MCF!R67</f>
        <v>1</v>
      </c>
      <c r="F68" s="67">
        <f t="shared" si="12"/>
        <v>0</v>
      </c>
      <c r="G68" s="67">
        <f t="shared" si="13"/>
        <v>0</v>
      </c>
      <c r="H68" s="67">
        <f t="shared" si="14"/>
        <v>0</v>
      </c>
      <c r="I68" s="67">
        <f t="shared" si="15"/>
        <v>3.5112566106200883E-7</v>
      </c>
      <c r="J68" s="67">
        <f t="shared" si="16"/>
        <v>1.7269227208591363E-7</v>
      </c>
      <c r="K68" s="100">
        <f t="shared" si="6"/>
        <v>1.1512818139060908E-7</v>
      </c>
      <c r="O68" s="96">
        <f>Amnt_Deposited!B63</f>
        <v>2049</v>
      </c>
      <c r="P68" s="99">
        <f>Amnt_Deposited!C63</f>
        <v>0</v>
      </c>
      <c r="Q68" s="284">
        <f>MCF!R67</f>
        <v>1</v>
      </c>
      <c r="R68" s="67">
        <f t="shared" si="17"/>
        <v>0</v>
      </c>
      <c r="S68" s="67">
        <f t="shared" si="7"/>
        <v>0</v>
      </c>
      <c r="T68" s="67">
        <f t="shared" si="8"/>
        <v>0</v>
      </c>
      <c r="U68" s="67">
        <f t="shared" si="9"/>
        <v>2.3491904174532245E-7</v>
      </c>
      <c r="V68" s="67">
        <f t="shared" si="10"/>
        <v>1.1553898667657016E-7</v>
      </c>
      <c r="W68" s="100">
        <f t="shared" si="11"/>
        <v>7.7025991117713437E-8</v>
      </c>
    </row>
    <row r="69" spans="2:23">
      <c r="B69" s="96">
        <f>Amnt_Deposited!B64</f>
        <v>2050</v>
      </c>
      <c r="C69" s="99">
        <f>Amnt_Deposited!C64</f>
        <v>0</v>
      </c>
      <c r="D69" s="418">
        <f>Dry_Matter_Content!C56</f>
        <v>0.59</v>
      </c>
      <c r="E69" s="284">
        <f>MCF!R68</f>
        <v>1</v>
      </c>
      <c r="F69" s="67">
        <f t="shared" si="12"/>
        <v>0</v>
      </c>
      <c r="G69" s="67">
        <f t="shared" si="13"/>
        <v>0</v>
      </c>
      <c r="H69" s="67">
        <f t="shared" si="14"/>
        <v>0</v>
      </c>
      <c r="I69" s="67">
        <f t="shared" si="15"/>
        <v>2.3536656928738006E-7</v>
      </c>
      <c r="J69" s="67">
        <f t="shared" si="16"/>
        <v>1.1575909177462878E-7</v>
      </c>
      <c r="K69" s="100">
        <f t="shared" si="6"/>
        <v>7.717272784975252E-8</v>
      </c>
      <c r="O69" s="96">
        <f>Amnt_Deposited!B64</f>
        <v>2050</v>
      </c>
      <c r="P69" s="99">
        <f>Amnt_Deposited!C64</f>
        <v>0</v>
      </c>
      <c r="Q69" s="284">
        <f>MCF!R68</f>
        <v>1</v>
      </c>
      <c r="R69" s="67">
        <f t="shared" si="17"/>
        <v>0</v>
      </c>
      <c r="S69" s="67">
        <f t="shared" si="7"/>
        <v>0</v>
      </c>
      <c r="T69" s="67">
        <f t="shared" si="8"/>
        <v>0</v>
      </c>
      <c r="U69" s="67">
        <f t="shared" si="9"/>
        <v>1.5747094287737282E-7</v>
      </c>
      <c r="V69" s="67">
        <f t="shared" si="10"/>
        <v>7.7448098867949623E-8</v>
      </c>
      <c r="W69" s="100">
        <f t="shared" si="11"/>
        <v>5.1632065911966413E-8</v>
      </c>
    </row>
    <row r="70" spans="2:23">
      <c r="B70" s="96">
        <f>Amnt_Deposited!B65</f>
        <v>2051</v>
      </c>
      <c r="C70" s="99">
        <f>Amnt_Deposited!C65</f>
        <v>0</v>
      </c>
      <c r="D70" s="418">
        <f>Dry_Matter_Content!C57</f>
        <v>0.59</v>
      </c>
      <c r="E70" s="284">
        <f>MCF!R69</f>
        <v>1</v>
      </c>
      <c r="F70" s="67">
        <f t="shared" si="12"/>
        <v>0</v>
      </c>
      <c r="G70" s="67">
        <f t="shared" si="13"/>
        <v>0</v>
      </c>
      <c r="H70" s="67">
        <f t="shared" si="14"/>
        <v>0</v>
      </c>
      <c r="I70" s="67">
        <f t="shared" si="15"/>
        <v>1.577709295599671E-7</v>
      </c>
      <c r="J70" s="67">
        <f t="shared" si="16"/>
        <v>7.7595639727412959E-8</v>
      </c>
      <c r="K70" s="100">
        <f t="shared" si="6"/>
        <v>5.173042648494197E-8</v>
      </c>
      <c r="O70" s="96">
        <f>Amnt_Deposited!B65</f>
        <v>2051</v>
      </c>
      <c r="P70" s="99">
        <f>Amnt_Deposited!C65</f>
        <v>0</v>
      </c>
      <c r="Q70" s="284">
        <f>MCF!R69</f>
        <v>1</v>
      </c>
      <c r="R70" s="67">
        <f t="shared" si="17"/>
        <v>0</v>
      </c>
      <c r="S70" s="67">
        <f t="shared" si="7"/>
        <v>0</v>
      </c>
      <c r="T70" s="67">
        <f t="shared" si="8"/>
        <v>0</v>
      </c>
      <c r="U70" s="67">
        <f t="shared" si="9"/>
        <v>1.0555592967883608E-7</v>
      </c>
      <c r="V70" s="67">
        <f t="shared" si="10"/>
        <v>5.191501319853674E-8</v>
      </c>
      <c r="W70" s="100">
        <f t="shared" si="11"/>
        <v>3.4610008799024489E-8</v>
      </c>
    </row>
    <row r="71" spans="2:23">
      <c r="B71" s="96">
        <f>Amnt_Deposited!B66</f>
        <v>2052</v>
      </c>
      <c r="C71" s="99">
        <f>Amnt_Deposited!C66</f>
        <v>0</v>
      </c>
      <c r="D71" s="418">
        <f>Dry_Matter_Content!C58</f>
        <v>0.59</v>
      </c>
      <c r="E71" s="284">
        <f>MCF!R70</f>
        <v>1</v>
      </c>
      <c r="F71" s="67">
        <f t="shared" si="12"/>
        <v>0</v>
      </c>
      <c r="G71" s="67">
        <f t="shared" si="13"/>
        <v>0</v>
      </c>
      <c r="H71" s="67">
        <f t="shared" si="14"/>
        <v>0</v>
      </c>
      <c r="I71" s="67">
        <f t="shared" si="15"/>
        <v>1.0575701676572275E-7</v>
      </c>
      <c r="J71" s="67">
        <f t="shared" si="16"/>
        <v>5.2013912794244342E-8</v>
      </c>
      <c r="K71" s="100">
        <f t="shared" si="6"/>
        <v>3.4675941862829559E-8</v>
      </c>
      <c r="O71" s="96">
        <f>Amnt_Deposited!B66</f>
        <v>2052</v>
      </c>
      <c r="P71" s="99">
        <f>Amnt_Deposited!C66</f>
        <v>0</v>
      </c>
      <c r="Q71" s="284">
        <f>MCF!R70</f>
        <v>1</v>
      </c>
      <c r="R71" s="67">
        <f t="shared" si="17"/>
        <v>0</v>
      </c>
      <c r="S71" s="67">
        <f t="shared" si="7"/>
        <v>0</v>
      </c>
      <c r="T71" s="67">
        <f t="shared" si="8"/>
        <v>0</v>
      </c>
      <c r="U71" s="67">
        <f t="shared" si="9"/>
        <v>7.0756255641652114E-8</v>
      </c>
      <c r="V71" s="67">
        <f t="shared" si="10"/>
        <v>3.4799674037183975E-8</v>
      </c>
      <c r="W71" s="100">
        <f t="shared" si="11"/>
        <v>2.3199782691455983E-8</v>
      </c>
    </row>
    <row r="72" spans="2:23">
      <c r="B72" s="96">
        <f>Amnt_Deposited!B67</f>
        <v>2053</v>
      </c>
      <c r="C72" s="99">
        <f>Amnt_Deposited!C67</f>
        <v>0</v>
      </c>
      <c r="D72" s="418">
        <f>Dry_Matter_Content!C59</f>
        <v>0.59</v>
      </c>
      <c r="E72" s="284">
        <f>MCF!R71</f>
        <v>1</v>
      </c>
      <c r="F72" s="67">
        <f t="shared" si="12"/>
        <v>0</v>
      </c>
      <c r="G72" s="67">
        <f t="shared" si="13"/>
        <v>0</v>
      </c>
      <c r="H72" s="67">
        <f t="shared" si="14"/>
        <v>0</v>
      </c>
      <c r="I72" s="67">
        <f t="shared" si="15"/>
        <v>7.0891048346991161E-8</v>
      </c>
      <c r="J72" s="67">
        <f t="shared" si="16"/>
        <v>3.4865968418731597E-8</v>
      </c>
      <c r="K72" s="100">
        <f t="shared" si="6"/>
        <v>2.3243978945821062E-8</v>
      </c>
      <c r="O72" s="96">
        <f>Amnt_Deposited!B67</f>
        <v>2053</v>
      </c>
      <c r="P72" s="99">
        <f>Amnt_Deposited!C67</f>
        <v>0</v>
      </c>
      <c r="Q72" s="284">
        <f>MCF!R71</f>
        <v>1</v>
      </c>
      <c r="R72" s="67">
        <f t="shared" si="17"/>
        <v>0</v>
      </c>
      <c r="S72" s="67">
        <f t="shared" si="7"/>
        <v>0</v>
      </c>
      <c r="T72" s="67">
        <f t="shared" si="8"/>
        <v>0</v>
      </c>
      <c r="U72" s="67">
        <f t="shared" si="9"/>
        <v>4.7429336539021713E-8</v>
      </c>
      <c r="V72" s="67">
        <f t="shared" si="10"/>
        <v>2.3326919102630405E-8</v>
      </c>
      <c r="W72" s="100">
        <f t="shared" si="11"/>
        <v>1.5551279401753601E-8</v>
      </c>
    </row>
    <row r="73" spans="2:23">
      <c r="B73" s="96">
        <f>Amnt_Deposited!B68</f>
        <v>2054</v>
      </c>
      <c r="C73" s="99">
        <f>Amnt_Deposited!C68</f>
        <v>0</v>
      </c>
      <c r="D73" s="418">
        <f>Dry_Matter_Content!C60</f>
        <v>0.59</v>
      </c>
      <c r="E73" s="284">
        <f>MCF!R72</f>
        <v>1</v>
      </c>
      <c r="F73" s="67">
        <f t="shared" si="12"/>
        <v>0</v>
      </c>
      <c r="G73" s="67">
        <f t="shared" si="13"/>
        <v>0</v>
      </c>
      <c r="H73" s="67">
        <f t="shared" si="14"/>
        <v>0</v>
      </c>
      <c r="I73" s="67">
        <f t="shared" si="15"/>
        <v>4.7519690791469848E-8</v>
      </c>
      <c r="J73" s="67">
        <f t="shared" si="16"/>
        <v>2.3371357555521313E-8</v>
      </c>
      <c r="K73" s="100">
        <f t="shared" si="6"/>
        <v>1.5580905037014207E-8</v>
      </c>
      <c r="O73" s="96">
        <f>Amnt_Deposited!B68</f>
        <v>2054</v>
      </c>
      <c r="P73" s="99">
        <f>Amnt_Deposited!C68</f>
        <v>0</v>
      </c>
      <c r="Q73" s="284">
        <f>MCF!R72</f>
        <v>1</v>
      </c>
      <c r="R73" s="67">
        <f t="shared" si="17"/>
        <v>0</v>
      </c>
      <c r="S73" s="67">
        <f t="shared" si="7"/>
        <v>0</v>
      </c>
      <c r="T73" s="67">
        <f t="shared" si="8"/>
        <v>0</v>
      </c>
      <c r="U73" s="67">
        <f t="shared" si="9"/>
        <v>3.1792835052276864E-8</v>
      </c>
      <c r="V73" s="67">
        <f t="shared" si="10"/>
        <v>1.5636501486744849E-8</v>
      </c>
      <c r="W73" s="100">
        <f t="shared" si="11"/>
        <v>1.0424334324496565E-8</v>
      </c>
    </row>
    <row r="74" spans="2:23">
      <c r="B74" s="96">
        <f>Amnt_Deposited!B69</f>
        <v>2055</v>
      </c>
      <c r="C74" s="99">
        <f>Amnt_Deposited!C69</f>
        <v>0</v>
      </c>
      <c r="D74" s="418">
        <f>Dry_Matter_Content!C61</f>
        <v>0.59</v>
      </c>
      <c r="E74" s="284">
        <f>MCF!R73</f>
        <v>1</v>
      </c>
      <c r="F74" s="67">
        <f t="shared" si="12"/>
        <v>0</v>
      </c>
      <c r="G74" s="67">
        <f t="shared" si="13"/>
        <v>0</v>
      </c>
      <c r="H74" s="67">
        <f t="shared" si="14"/>
        <v>0</v>
      </c>
      <c r="I74" s="67">
        <f t="shared" si="15"/>
        <v>3.1853401318937411E-8</v>
      </c>
      <c r="J74" s="67">
        <f t="shared" si="16"/>
        <v>1.5666289472532433E-8</v>
      </c>
      <c r="K74" s="100">
        <f t="shared" si="6"/>
        <v>1.0444192981688289E-8</v>
      </c>
      <c r="O74" s="96">
        <f>Amnt_Deposited!B69</f>
        <v>2055</v>
      </c>
      <c r="P74" s="99">
        <f>Amnt_Deposited!C69</f>
        <v>0</v>
      </c>
      <c r="Q74" s="284">
        <f>MCF!R73</f>
        <v>1</v>
      </c>
      <c r="R74" s="67">
        <f t="shared" si="17"/>
        <v>0</v>
      </c>
      <c r="S74" s="67">
        <f t="shared" si="7"/>
        <v>0</v>
      </c>
      <c r="T74" s="67">
        <f t="shared" si="8"/>
        <v>0</v>
      </c>
      <c r="U74" s="67">
        <f t="shared" si="9"/>
        <v>2.1311374655845714E-8</v>
      </c>
      <c r="V74" s="67">
        <f t="shared" si="10"/>
        <v>1.0481460396431148E-8</v>
      </c>
      <c r="W74" s="100">
        <f t="shared" si="11"/>
        <v>6.9876402642874322E-9</v>
      </c>
    </row>
    <row r="75" spans="2:23">
      <c r="B75" s="96">
        <f>Amnt_Deposited!B70</f>
        <v>2056</v>
      </c>
      <c r="C75" s="99">
        <f>Amnt_Deposited!C70</f>
        <v>0</v>
      </c>
      <c r="D75" s="418">
        <f>Dry_Matter_Content!C62</f>
        <v>0.59</v>
      </c>
      <c r="E75" s="284">
        <f>MCF!R74</f>
        <v>1</v>
      </c>
      <c r="F75" s="67">
        <f t="shared" si="12"/>
        <v>0</v>
      </c>
      <c r="G75" s="67">
        <f t="shared" si="13"/>
        <v>0</v>
      </c>
      <c r="H75" s="67">
        <f t="shared" si="14"/>
        <v>0</v>
      </c>
      <c r="I75" s="67">
        <f t="shared" si="15"/>
        <v>2.1351973438501819E-8</v>
      </c>
      <c r="J75" s="67">
        <f t="shared" si="16"/>
        <v>1.0501427880435592E-8</v>
      </c>
      <c r="K75" s="100">
        <f t="shared" si="6"/>
        <v>7.0009519202903943E-9</v>
      </c>
      <c r="O75" s="96">
        <f>Amnt_Deposited!B70</f>
        <v>2056</v>
      </c>
      <c r="P75" s="99">
        <f>Amnt_Deposited!C70</f>
        <v>0</v>
      </c>
      <c r="Q75" s="284">
        <f>MCF!R74</f>
        <v>1</v>
      </c>
      <c r="R75" s="67">
        <f t="shared" si="17"/>
        <v>0</v>
      </c>
      <c r="S75" s="67">
        <f t="shared" si="7"/>
        <v>0</v>
      </c>
      <c r="T75" s="67">
        <f t="shared" si="8"/>
        <v>0</v>
      </c>
      <c r="U75" s="67">
        <f t="shared" si="9"/>
        <v>1.4285441640389256E-8</v>
      </c>
      <c r="V75" s="67">
        <f t="shared" si="10"/>
        <v>7.0259330154564575E-9</v>
      </c>
      <c r="W75" s="100">
        <f t="shared" si="11"/>
        <v>4.6839553436376384E-9</v>
      </c>
    </row>
    <row r="76" spans="2:23">
      <c r="B76" s="96">
        <f>Amnt_Deposited!B71</f>
        <v>2057</v>
      </c>
      <c r="C76" s="99">
        <f>Amnt_Deposited!C71</f>
        <v>0</v>
      </c>
      <c r="D76" s="418">
        <f>Dry_Matter_Content!C63</f>
        <v>0.59</v>
      </c>
      <c r="E76" s="284">
        <f>MCF!R75</f>
        <v>1</v>
      </c>
      <c r="F76" s="67">
        <f t="shared" si="12"/>
        <v>0</v>
      </c>
      <c r="G76" s="67">
        <f t="shared" si="13"/>
        <v>0</v>
      </c>
      <c r="H76" s="67">
        <f t="shared" si="14"/>
        <v>0</v>
      </c>
      <c r="I76" s="67">
        <f t="shared" si="15"/>
        <v>1.4312655818248288E-8</v>
      </c>
      <c r="J76" s="67">
        <f t="shared" si="16"/>
        <v>7.0393176202535319E-9</v>
      </c>
      <c r="K76" s="100">
        <f t="shared" si="6"/>
        <v>4.692878413502354E-9</v>
      </c>
      <c r="O76" s="96">
        <f>Amnt_Deposited!B71</f>
        <v>2057</v>
      </c>
      <c r="P76" s="99">
        <f>Amnt_Deposited!C71</f>
        <v>0</v>
      </c>
      <c r="Q76" s="284">
        <f>MCF!R75</f>
        <v>1</v>
      </c>
      <c r="R76" s="67">
        <f t="shared" si="17"/>
        <v>0</v>
      </c>
      <c r="S76" s="67">
        <f t="shared" si="7"/>
        <v>0</v>
      </c>
      <c r="T76" s="67">
        <f t="shared" si="8"/>
        <v>0</v>
      </c>
      <c r="U76" s="67">
        <f t="shared" si="9"/>
        <v>9.5758178980251649E-9</v>
      </c>
      <c r="V76" s="67">
        <f t="shared" si="10"/>
        <v>4.7096237423640911E-9</v>
      </c>
      <c r="W76" s="100">
        <f t="shared" si="11"/>
        <v>3.1397491615760607E-9</v>
      </c>
    </row>
    <row r="77" spans="2:23">
      <c r="B77" s="96">
        <f>Amnt_Deposited!B72</f>
        <v>2058</v>
      </c>
      <c r="C77" s="99">
        <f>Amnt_Deposited!C72</f>
        <v>0</v>
      </c>
      <c r="D77" s="418">
        <f>Dry_Matter_Content!C64</f>
        <v>0.59</v>
      </c>
      <c r="E77" s="284">
        <f>MCF!R76</f>
        <v>1</v>
      </c>
      <c r="F77" s="67">
        <f t="shared" si="12"/>
        <v>0</v>
      </c>
      <c r="G77" s="67">
        <f t="shared" si="13"/>
        <v>0</v>
      </c>
      <c r="H77" s="67">
        <f t="shared" si="14"/>
        <v>0</v>
      </c>
      <c r="I77" s="67">
        <f t="shared" si="15"/>
        <v>9.5940601069804538E-9</v>
      </c>
      <c r="J77" s="67">
        <f t="shared" si="16"/>
        <v>4.7185957112678346E-9</v>
      </c>
      <c r="K77" s="100">
        <f t="shared" si="6"/>
        <v>3.1457304741785561E-9</v>
      </c>
      <c r="O77" s="96">
        <f>Amnt_Deposited!B72</f>
        <v>2058</v>
      </c>
      <c r="P77" s="99">
        <f>Amnt_Deposited!C72</f>
        <v>0</v>
      </c>
      <c r="Q77" s="284">
        <f>MCF!R76</f>
        <v>1</v>
      </c>
      <c r="R77" s="67">
        <f t="shared" si="17"/>
        <v>0</v>
      </c>
      <c r="S77" s="67">
        <f t="shared" si="7"/>
        <v>0</v>
      </c>
      <c r="T77" s="67">
        <f t="shared" si="8"/>
        <v>0</v>
      </c>
      <c r="U77" s="67">
        <f t="shared" si="9"/>
        <v>6.4188626942331279E-9</v>
      </c>
      <c r="V77" s="67">
        <f t="shared" si="10"/>
        <v>3.1569552037920374E-9</v>
      </c>
      <c r="W77" s="100">
        <f t="shared" si="11"/>
        <v>2.1046368025280249E-9</v>
      </c>
    </row>
    <row r="78" spans="2:23">
      <c r="B78" s="96">
        <f>Amnt_Deposited!B73</f>
        <v>2059</v>
      </c>
      <c r="C78" s="99">
        <f>Amnt_Deposited!C73</f>
        <v>0</v>
      </c>
      <c r="D78" s="418">
        <f>Dry_Matter_Content!C65</f>
        <v>0.59</v>
      </c>
      <c r="E78" s="284">
        <f>MCF!R77</f>
        <v>1</v>
      </c>
      <c r="F78" s="67">
        <f t="shared" si="12"/>
        <v>0</v>
      </c>
      <c r="G78" s="67">
        <f t="shared" si="13"/>
        <v>0</v>
      </c>
      <c r="H78" s="67">
        <f t="shared" si="14"/>
        <v>0</v>
      </c>
      <c r="I78" s="67">
        <f t="shared" si="15"/>
        <v>6.4310908125798287E-9</v>
      </c>
      <c r="J78" s="67">
        <f t="shared" si="16"/>
        <v>3.1629692944006251E-9</v>
      </c>
      <c r="K78" s="100">
        <f t="shared" si="6"/>
        <v>2.1086461962670834E-9</v>
      </c>
      <c r="O78" s="96">
        <f>Amnt_Deposited!B73</f>
        <v>2059</v>
      </c>
      <c r="P78" s="99">
        <f>Amnt_Deposited!C73</f>
        <v>0</v>
      </c>
      <c r="Q78" s="284">
        <f>MCF!R77</f>
        <v>1</v>
      </c>
      <c r="R78" s="67">
        <f t="shared" si="17"/>
        <v>0</v>
      </c>
      <c r="S78" s="67">
        <f t="shared" si="7"/>
        <v>0</v>
      </c>
      <c r="T78" s="67">
        <f t="shared" si="8"/>
        <v>0</v>
      </c>
      <c r="U78" s="67">
        <f t="shared" si="9"/>
        <v>4.3026923366947983E-9</v>
      </c>
      <c r="V78" s="67">
        <f t="shared" si="10"/>
        <v>2.1161703575383296E-9</v>
      </c>
      <c r="W78" s="100">
        <f t="shared" si="11"/>
        <v>1.4107802383588863E-9</v>
      </c>
    </row>
    <row r="79" spans="2:23">
      <c r="B79" s="96">
        <f>Amnt_Deposited!B74</f>
        <v>2060</v>
      </c>
      <c r="C79" s="99">
        <f>Amnt_Deposited!C74</f>
        <v>0</v>
      </c>
      <c r="D79" s="418">
        <f>Dry_Matter_Content!C66</f>
        <v>0.59</v>
      </c>
      <c r="E79" s="284">
        <f>MCF!R78</f>
        <v>1</v>
      </c>
      <c r="F79" s="67">
        <f t="shared" si="12"/>
        <v>0</v>
      </c>
      <c r="G79" s="67">
        <f t="shared" si="13"/>
        <v>0</v>
      </c>
      <c r="H79" s="67">
        <f t="shared" si="14"/>
        <v>0</v>
      </c>
      <c r="I79" s="67">
        <f t="shared" si="15"/>
        <v>4.310889089547888E-9</v>
      </c>
      <c r="J79" s="67">
        <f t="shared" si="16"/>
        <v>2.1202017230319408E-9</v>
      </c>
      <c r="K79" s="100">
        <f t="shared" si="6"/>
        <v>1.4134678153546272E-9</v>
      </c>
      <c r="O79" s="96">
        <f>Amnt_Deposited!B74</f>
        <v>2060</v>
      </c>
      <c r="P79" s="99">
        <f>Amnt_Deposited!C74</f>
        <v>0</v>
      </c>
      <c r="Q79" s="284">
        <f>MCF!R78</f>
        <v>1</v>
      </c>
      <c r="R79" s="67">
        <f t="shared" si="17"/>
        <v>0</v>
      </c>
      <c r="S79" s="67">
        <f t="shared" si="7"/>
        <v>0</v>
      </c>
      <c r="T79" s="67">
        <f t="shared" si="8"/>
        <v>0</v>
      </c>
      <c r="U79" s="67">
        <f t="shared" si="9"/>
        <v>2.8841809252104498E-9</v>
      </c>
      <c r="V79" s="67">
        <f t="shared" si="10"/>
        <v>1.4185114114843485E-9</v>
      </c>
      <c r="W79" s="100">
        <f t="shared" si="11"/>
        <v>9.4567427432289892E-10</v>
      </c>
    </row>
    <row r="80" spans="2:23">
      <c r="B80" s="96">
        <f>Amnt_Deposited!B75</f>
        <v>2061</v>
      </c>
      <c r="C80" s="99">
        <f>Amnt_Deposited!C75</f>
        <v>0</v>
      </c>
      <c r="D80" s="418">
        <f>Dry_Matter_Content!C67</f>
        <v>0.59</v>
      </c>
      <c r="E80" s="284">
        <f>MCF!R79</f>
        <v>1</v>
      </c>
      <c r="F80" s="67">
        <f t="shared" si="12"/>
        <v>0</v>
      </c>
      <c r="G80" s="67">
        <f t="shared" si="13"/>
        <v>0</v>
      </c>
      <c r="H80" s="67">
        <f t="shared" si="14"/>
        <v>0</v>
      </c>
      <c r="I80" s="67">
        <f t="shared" si="15"/>
        <v>2.8896753729602757E-9</v>
      </c>
      <c r="J80" s="67">
        <f t="shared" si="16"/>
        <v>1.4212137165876123E-9</v>
      </c>
      <c r="K80" s="100">
        <f t="shared" si="6"/>
        <v>9.4747581105840806E-10</v>
      </c>
      <c r="O80" s="96">
        <f>Amnt_Deposited!B75</f>
        <v>2061</v>
      </c>
      <c r="P80" s="99">
        <f>Amnt_Deposited!C75</f>
        <v>0</v>
      </c>
      <c r="Q80" s="284">
        <f>MCF!R79</f>
        <v>1</v>
      </c>
      <c r="R80" s="67">
        <f t="shared" si="17"/>
        <v>0</v>
      </c>
      <c r="S80" s="67">
        <f t="shared" si="7"/>
        <v>0</v>
      </c>
      <c r="T80" s="67">
        <f t="shared" si="8"/>
        <v>0</v>
      </c>
      <c r="U80" s="67">
        <f t="shared" si="9"/>
        <v>1.9333242905621817E-9</v>
      </c>
      <c r="V80" s="67">
        <f t="shared" si="10"/>
        <v>9.5085663464826829E-10</v>
      </c>
      <c r="W80" s="100">
        <f t="shared" si="11"/>
        <v>6.3390442309884553E-10</v>
      </c>
    </row>
    <row r="81" spans="2:23">
      <c r="B81" s="96">
        <f>Amnt_Deposited!B76</f>
        <v>2062</v>
      </c>
      <c r="C81" s="99">
        <f>Amnt_Deposited!C76</f>
        <v>0</v>
      </c>
      <c r="D81" s="418">
        <f>Dry_Matter_Content!C68</f>
        <v>0.59</v>
      </c>
      <c r="E81" s="284">
        <f>MCF!R80</f>
        <v>1</v>
      </c>
      <c r="F81" s="67">
        <f t="shared" si="12"/>
        <v>0</v>
      </c>
      <c r="G81" s="67">
        <f t="shared" si="13"/>
        <v>0</v>
      </c>
      <c r="H81" s="67">
        <f t="shared" si="14"/>
        <v>0</v>
      </c>
      <c r="I81" s="67">
        <f t="shared" si="15"/>
        <v>1.937007329030785E-9</v>
      </c>
      <c r="J81" s="67">
        <f t="shared" si="16"/>
        <v>9.5266804392949041E-10</v>
      </c>
      <c r="K81" s="100">
        <f t="shared" si="6"/>
        <v>6.3511202928632691E-10</v>
      </c>
      <c r="O81" s="96">
        <f>Amnt_Deposited!B76</f>
        <v>2062</v>
      </c>
      <c r="P81" s="99">
        <f>Amnt_Deposited!C76</f>
        <v>0</v>
      </c>
      <c r="Q81" s="284">
        <f>MCF!R80</f>
        <v>1</v>
      </c>
      <c r="R81" s="67">
        <f t="shared" si="17"/>
        <v>0</v>
      </c>
      <c r="S81" s="67">
        <f t="shared" si="7"/>
        <v>0</v>
      </c>
      <c r="T81" s="67">
        <f t="shared" si="8"/>
        <v>0</v>
      </c>
      <c r="U81" s="67">
        <f t="shared" si="9"/>
        <v>1.2959460274514614E-9</v>
      </c>
      <c r="V81" s="67">
        <f t="shared" si="10"/>
        <v>6.3737826311072036E-10</v>
      </c>
      <c r="W81" s="100">
        <f t="shared" si="11"/>
        <v>4.2491884207381357E-10</v>
      </c>
    </row>
    <row r="82" spans="2:23">
      <c r="B82" s="96">
        <f>Amnt_Deposited!B77</f>
        <v>2063</v>
      </c>
      <c r="C82" s="99">
        <f>Amnt_Deposited!C77</f>
        <v>0</v>
      </c>
      <c r="D82" s="418">
        <f>Dry_Matter_Content!C69</f>
        <v>0.59</v>
      </c>
      <c r="E82" s="284">
        <f>MCF!R81</f>
        <v>1</v>
      </c>
      <c r="F82" s="67">
        <f t="shared" si="12"/>
        <v>0</v>
      </c>
      <c r="G82" s="67">
        <f t="shared" si="13"/>
        <v>0</v>
      </c>
      <c r="H82" s="67">
        <f t="shared" si="14"/>
        <v>0</v>
      </c>
      <c r="I82" s="67">
        <f t="shared" si="15"/>
        <v>1.2984148419672867E-9</v>
      </c>
      <c r="J82" s="67">
        <f t="shared" si="16"/>
        <v>6.3859248706349848E-10</v>
      </c>
      <c r="K82" s="100">
        <f t="shared" si="6"/>
        <v>4.2572832470899897E-10</v>
      </c>
      <c r="O82" s="96">
        <f>Amnt_Deposited!B77</f>
        <v>2063</v>
      </c>
      <c r="P82" s="99">
        <f>Amnt_Deposited!C77</f>
        <v>0</v>
      </c>
      <c r="Q82" s="284">
        <f>MCF!R81</f>
        <v>1</v>
      </c>
      <c r="R82" s="67">
        <f t="shared" si="17"/>
        <v>0</v>
      </c>
      <c r="S82" s="67">
        <f t="shared" si="7"/>
        <v>0</v>
      </c>
      <c r="T82" s="67">
        <f t="shared" si="8"/>
        <v>0</v>
      </c>
      <c r="U82" s="67">
        <f t="shared" si="9"/>
        <v>8.6869860078096756E-10</v>
      </c>
      <c r="V82" s="67">
        <f t="shared" si="10"/>
        <v>4.2724742667049389E-10</v>
      </c>
      <c r="W82" s="100">
        <f t="shared" si="11"/>
        <v>2.8483161778032924E-10</v>
      </c>
    </row>
    <row r="83" spans="2:23">
      <c r="B83" s="96">
        <f>Amnt_Deposited!B78</f>
        <v>2064</v>
      </c>
      <c r="C83" s="99">
        <f>Amnt_Deposited!C78</f>
        <v>0</v>
      </c>
      <c r="D83" s="418">
        <f>Dry_Matter_Content!C70</f>
        <v>0.59</v>
      </c>
      <c r="E83" s="284">
        <f>MCF!R82</f>
        <v>1</v>
      </c>
      <c r="F83" s="67">
        <f t="shared" ref="F83:F99" si="18">C83*D83*$K$6*DOCF*E83</f>
        <v>0</v>
      </c>
      <c r="G83" s="67">
        <f t="shared" ref="G83:G99" si="19">F83*$K$12</f>
        <v>0</v>
      </c>
      <c r="H83" s="67">
        <f t="shared" ref="H83:H99" si="20">F83*(1-$K$12)</f>
        <v>0</v>
      </c>
      <c r="I83" s="67">
        <f t="shared" ref="I83:I99" si="21">G83+I82*$K$10</f>
        <v>8.7035349664086893E-10</v>
      </c>
      <c r="J83" s="67">
        <f t="shared" ref="J83:J99" si="22">I82*(1-$K$10)+H83</f>
        <v>4.2806134532641768E-10</v>
      </c>
      <c r="K83" s="100">
        <f t="shared" si="6"/>
        <v>2.8537423021761177E-10</v>
      </c>
      <c r="O83" s="96">
        <f>Amnt_Deposited!B78</f>
        <v>2064</v>
      </c>
      <c r="P83" s="99">
        <f>Amnt_Deposited!C78</f>
        <v>0</v>
      </c>
      <c r="Q83" s="284">
        <f>MCF!R82</f>
        <v>1</v>
      </c>
      <c r="R83" s="67">
        <f t="shared" ref="R83:R99" si="23">P83*$W$6*DOCF*Q83</f>
        <v>0</v>
      </c>
      <c r="S83" s="67">
        <f t="shared" si="7"/>
        <v>0</v>
      </c>
      <c r="T83" s="67">
        <f t="shared" si="8"/>
        <v>0</v>
      </c>
      <c r="U83" s="67">
        <f t="shared" si="9"/>
        <v>5.8230608606659363E-10</v>
      </c>
      <c r="V83" s="67">
        <f t="shared" si="10"/>
        <v>2.8639251471437393E-10</v>
      </c>
      <c r="W83" s="100">
        <f t="shared" si="11"/>
        <v>1.9092834314291594E-10</v>
      </c>
    </row>
    <row r="84" spans="2:23">
      <c r="B84" s="96">
        <f>Amnt_Deposited!B79</f>
        <v>2065</v>
      </c>
      <c r="C84" s="99">
        <f>Amnt_Deposited!C79</f>
        <v>0</v>
      </c>
      <c r="D84" s="418">
        <f>Dry_Matter_Content!C71</f>
        <v>0.59</v>
      </c>
      <c r="E84" s="284">
        <f>MCF!R83</f>
        <v>1</v>
      </c>
      <c r="F84" s="67">
        <f t="shared" si="18"/>
        <v>0</v>
      </c>
      <c r="G84" s="67">
        <f t="shared" si="19"/>
        <v>0</v>
      </c>
      <c r="H84" s="67">
        <f t="shared" si="20"/>
        <v>0</v>
      </c>
      <c r="I84" s="67">
        <f t="shared" si="21"/>
        <v>5.8341539593558697E-10</v>
      </c>
      <c r="J84" s="67">
        <f t="shared" si="22"/>
        <v>2.8693810070528201E-10</v>
      </c>
      <c r="K84" s="100">
        <f t="shared" si="6"/>
        <v>1.9129206713685466E-10</v>
      </c>
      <c r="O84" s="96">
        <f>Amnt_Deposited!B79</f>
        <v>2065</v>
      </c>
      <c r="P84" s="99">
        <f>Amnt_Deposited!C79</f>
        <v>0</v>
      </c>
      <c r="Q84" s="284">
        <f>MCF!R83</f>
        <v>1</v>
      </c>
      <c r="R84" s="67">
        <f t="shared" si="23"/>
        <v>0</v>
      </c>
      <c r="S84" s="67">
        <f t="shared" si="7"/>
        <v>0</v>
      </c>
      <c r="T84" s="67">
        <f t="shared" si="8"/>
        <v>0</v>
      </c>
      <c r="U84" s="67">
        <f t="shared" si="9"/>
        <v>3.9033144241899198E-10</v>
      </c>
      <c r="V84" s="67">
        <f t="shared" si="10"/>
        <v>1.9197464364760162E-10</v>
      </c>
      <c r="W84" s="100">
        <f t="shared" si="11"/>
        <v>1.2798309576506774E-10</v>
      </c>
    </row>
    <row r="85" spans="2:23">
      <c r="B85" s="96">
        <f>Amnt_Deposited!B80</f>
        <v>2066</v>
      </c>
      <c r="C85" s="99">
        <f>Amnt_Deposited!C80</f>
        <v>0</v>
      </c>
      <c r="D85" s="418">
        <f>Dry_Matter_Content!C72</f>
        <v>0.59</v>
      </c>
      <c r="E85" s="284">
        <f>MCF!R84</f>
        <v>1</v>
      </c>
      <c r="F85" s="67">
        <f t="shared" si="18"/>
        <v>0</v>
      </c>
      <c r="G85" s="67">
        <f t="shared" si="19"/>
        <v>0</v>
      </c>
      <c r="H85" s="67">
        <f t="shared" si="20"/>
        <v>0</v>
      </c>
      <c r="I85" s="67">
        <f t="shared" si="21"/>
        <v>3.9107503506144341E-10</v>
      </c>
      <c r="J85" s="67">
        <f t="shared" si="22"/>
        <v>1.9234036087414356E-10</v>
      </c>
      <c r="K85" s="100">
        <f t="shared" ref="K85:K99" si="24">J85*CH4_fraction*conv</f>
        <v>1.2822690724942903E-10</v>
      </c>
      <c r="O85" s="96">
        <f>Amnt_Deposited!B80</f>
        <v>2066</v>
      </c>
      <c r="P85" s="99">
        <f>Amnt_Deposited!C80</f>
        <v>0</v>
      </c>
      <c r="Q85" s="284">
        <f>MCF!R84</f>
        <v>1</v>
      </c>
      <c r="R85" s="67">
        <f t="shared" si="23"/>
        <v>0</v>
      </c>
      <c r="S85" s="67">
        <f t="shared" ref="S85:S98" si="25">R85*$W$12</f>
        <v>0</v>
      </c>
      <c r="T85" s="67">
        <f t="shared" ref="T85:T98" si="26">R85*(1-$W$12)</f>
        <v>0</v>
      </c>
      <c r="U85" s="67">
        <f t="shared" ref="U85:U98" si="27">S85+U84*$W$10</f>
        <v>2.6164699045145621E-10</v>
      </c>
      <c r="V85" s="67">
        <f t="shared" ref="V85:V98" si="28">U84*(1-$W$10)+T85</f>
        <v>1.2868445196753577E-10</v>
      </c>
      <c r="W85" s="100">
        <f t="shared" ref="W85:W99" si="29">V85*CH4_fraction*conv</f>
        <v>8.5789634645023839E-11</v>
      </c>
    </row>
    <row r="86" spans="2:23">
      <c r="B86" s="96">
        <f>Amnt_Deposited!B81</f>
        <v>2067</v>
      </c>
      <c r="C86" s="99">
        <f>Amnt_Deposited!C81</f>
        <v>0</v>
      </c>
      <c r="D86" s="418">
        <f>Dry_Matter_Content!C73</f>
        <v>0.59</v>
      </c>
      <c r="E86" s="284">
        <f>MCF!R85</f>
        <v>1</v>
      </c>
      <c r="F86" s="67">
        <f t="shared" si="18"/>
        <v>0</v>
      </c>
      <c r="G86" s="67">
        <f t="shared" si="19"/>
        <v>0</v>
      </c>
      <c r="H86" s="67">
        <f t="shared" si="20"/>
        <v>0</v>
      </c>
      <c r="I86" s="67">
        <f t="shared" si="21"/>
        <v>2.6214543550577602E-10</v>
      </c>
      <c r="J86" s="67">
        <f t="shared" si="22"/>
        <v>1.2892959955566739E-10</v>
      </c>
      <c r="K86" s="100">
        <f t="shared" si="24"/>
        <v>8.5953066370444925E-11</v>
      </c>
      <c r="O86" s="96">
        <f>Amnt_Deposited!B81</f>
        <v>2067</v>
      </c>
      <c r="P86" s="99">
        <f>Amnt_Deposited!C81</f>
        <v>0</v>
      </c>
      <c r="Q86" s="284">
        <f>MCF!R85</f>
        <v>1</v>
      </c>
      <c r="R86" s="67">
        <f t="shared" si="23"/>
        <v>0</v>
      </c>
      <c r="S86" s="67">
        <f t="shared" si="25"/>
        <v>0</v>
      </c>
      <c r="T86" s="67">
        <f t="shared" si="26"/>
        <v>0</v>
      </c>
      <c r="U86" s="67">
        <f t="shared" si="27"/>
        <v>1.753872226845066E-10</v>
      </c>
      <c r="V86" s="67">
        <f t="shared" si="28"/>
        <v>8.6259767766949594E-11</v>
      </c>
      <c r="W86" s="100">
        <f t="shared" si="29"/>
        <v>5.7506511844633063E-11</v>
      </c>
    </row>
    <row r="87" spans="2:23">
      <c r="B87" s="96">
        <f>Amnt_Deposited!B82</f>
        <v>2068</v>
      </c>
      <c r="C87" s="99">
        <f>Amnt_Deposited!C82</f>
        <v>0</v>
      </c>
      <c r="D87" s="418">
        <f>Dry_Matter_Content!C74</f>
        <v>0.59</v>
      </c>
      <c r="E87" s="284">
        <f>MCF!R86</f>
        <v>1</v>
      </c>
      <c r="F87" s="67">
        <f t="shared" si="18"/>
        <v>0</v>
      </c>
      <c r="G87" s="67">
        <f t="shared" si="19"/>
        <v>0</v>
      </c>
      <c r="H87" s="67">
        <f t="shared" si="20"/>
        <v>0</v>
      </c>
      <c r="I87" s="67">
        <f t="shared" si="21"/>
        <v>1.757213403962645E-10</v>
      </c>
      <c r="J87" s="67">
        <f t="shared" si="22"/>
        <v>8.6424095109511516E-11</v>
      </c>
      <c r="K87" s="100">
        <f t="shared" si="24"/>
        <v>5.7616063406341011E-11</v>
      </c>
      <c r="O87" s="96">
        <f>Amnt_Deposited!B82</f>
        <v>2068</v>
      </c>
      <c r="P87" s="99">
        <f>Amnt_Deposited!C82</f>
        <v>0</v>
      </c>
      <c r="Q87" s="284">
        <f>MCF!R86</f>
        <v>1</v>
      </c>
      <c r="R87" s="67">
        <f t="shared" si="23"/>
        <v>0</v>
      </c>
      <c r="S87" s="67">
        <f t="shared" si="25"/>
        <v>0</v>
      </c>
      <c r="T87" s="67">
        <f t="shared" si="26"/>
        <v>0</v>
      </c>
      <c r="U87" s="67">
        <f t="shared" si="27"/>
        <v>1.1756557118394139E-10</v>
      </c>
      <c r="V87" s="67">
        <f t="shared" si="28"/>
        <v>5.782165150056521E-11</v>
      </c>
      <c r="W87" s="100">
        <f t="shared" si="29"/>
        <v>3.8547767667043469E-11</v>
      </c>
    </row>
    <row r="88" spans="2:23">
      <c r="B88" s="96">
        <f>Amnt_Deposited!B83</f>
        <v>2069</v>
      </c>
      <c r="C88" s="99">
        <f>Amnt_Deposited!C83</f>
        <v>0</v>
      </c>
      <c r="D88" s="418">
        <f>Dry_Matter_Content!C75</f>
        <v>0.59</v>
      </c>
      <c r="E88" s="284">
        <f>MCF!R87</f>
        <v>1</v>
      </c>
      <c r="F88" s="67">
        <f t="shared" si="18"/>
        <v>0</v>
      </c>
      <c r="G88" s="67">
        <f t="shared" si="19"/>
        <v>0</v>
      </c>
      <c r="H88" s="67">
        <f t="shared" si="20"/>
        <v>0</v>
      </c>
      <c r="I88" s="67">
        <f t="shared" si="21"/>
        <v>1.1778953698386827E-10</v>
      </c>
      <c r="J88" s="67">
        <f t="shared" si="22"/>
        <v>5.7931803412396233E-11</v>
      </c>
      <c r="K88" s="100">
        <f t="shared" si="24"/>
        <v>3.8621202274930822E-11</v>
      </c>
      <c r="O88" s="96">
        <f>Amnt_Deposited!B83</f>
        <v>2069</v>
      </c>
      <c r="P88" s="99">
        <f>Amnt_Deposited!C83</f>
        <v>0</v>
      </c>
      <c r="Q88" s="284">
        <f>MCF!R87</f>
        <v>1</v>
      </c>
      <c r="R88" s="67">
        <f t="shared" si="23"/>
        <v>0</v>
      </c>
      <c r="S88" s="67">
        <f t="shared" si="25"/>
        <v>0</v>
      </c>
      <c r="T88" s="67">
        <f t="shared" si="26"/>
        <v>0</v>
      </c>
      <c r="U88" s="67">
        <f t="shared" si="27"/>
        <v>7.8806559088225825E-11</v>
      </c>
      <c r="V88" s="67">
        <f t="shared" si="28"/>
        <v>3.8759012095715565E-11</v>
      </c>
      <c r="W88" s="100">
        <f t="shared" si="29"/>
        <v>2.5839341397143709E-11</v>
      </c>
    </row>
    <row r="89" spans="2:23">
      <c r="B89" s="96">
        <f>Amnt_Deposited!B84</f>
        <v>2070</v>
      </c>
      <c r="C89" s="99">
        <f>Amnt_Deposited!C84</f>
        <v>0</v>
      </c>
      <c r="D89" s="418">
        <f>Dry_Matter_Content!C76</f>
        <v>0.59</v>
      </c>
      <c r="E89" s="284">
        <f>MCF!R88</f>
        <v>1</v>
      </c>
      <c r="F89" s="67">
        <f t="shared" si="18"/>
        <v>0</v>
      </c>
      <c r="G89" s="67">
        <f t="shared" si="19"/>
        <v>0</v>
      </c>
      <c r="H89" s="67">
        <f t="shared" si="20"/>
        <v>0</v>
      </c>
      <c r="I89" s="67">
        <f t="shared" si="21"/>
        <v>7.8956687853543219E-11</v>
      </c>
      <c r="J89" s="67">
        <f t="shared" si="22"/>
        <v>3.8832849130325052E-11</v>
      </c>
      <c r="K89" s="100">
        <f t="shared" si="24"/>
        <v>2.5888566086883368E-11</v>
      </c>
      <c r="O89" s="96">
        <f>Amnt_Deposited!B84</f>
        <v>2070</v>
      </c>
      <c r="P89" s="99">
        <f>Amnt_Deposited!C84</f>
        <v>0</v>
      </c>
      <c r="Q89" s="284">
        <f>MCF!R88</f>
        <v>1</v>
      </c>
      <c r="R89" s="67">
        <f t="shared" si="23"/>
        <v>0</v>
      </c>
      <c r="S89" s="67">
        <f t="shared" si="25"/>
        <v>0</v>
      </c>
      <c r="T89" s="67">
        <f t="shared" si="26"/>
        <v>0</v>
      </c>
      <c r="U89" s="67">
        <f t="shared" si="27"/>
        <v>5.2825616315929863E-11</v>
      </c>
      <c r="V89" s="67">
        <f t="shared" si="28"/>
        <v>2.5980942772295959E-11</v>
      </c>
      <c r="W89" s="100">
        <f t="shared" si="29"/>
        <v>1.7320628514863973E-11</v>
      </c>
    </row>
    <row r="90" spans="2:23">
      <c r="B90" s="96">
        <f>Amnt_Deposited!B85</f>
        <v>2071</v>
      </c>
      <c r="C90" s="99">
        <f>Amnt_Deposited!C85</f>
        <v>0</v>
      </c>
      <c r="D90" s="418">
        <f>Dry_Matter_Content!C77</f>
        <v>0.59</v>
      </c>
      <c r="E90" s="284">
        <f>MCF!R89</f>
        <v>1</v>
      </c>
      <c r="F90" s="67">
        <f t="shared" si="18"/>
        <v>0</v>
      </c>
      <c r="G90" s="67">
        <f t="shared" si="19"/>
        <v>0</v>
      </c>
      <c r="H90" s="67">
        <f t="shared" si="20"/>
        <v>0</v>
      </c>
      <c r="I90" s="67">
        <f t="shared" si="21"/>
        <v>5.2926250636808696E-11</v>
      </c>
      <c r="J90" s="67">
        <f t="shared" si="22"/>
        <v>2.6030437216734523E-11</v>
      </c>
      <c r="K90" s="100">
        <f t="shared" si="24"/>
        <v>1.7353624811156349E-11</v>
      </c>
      <c r="O90" s="96">
        <f>Amnt_Deposited!B85</f>
        <v>2071</v>
      </c>
      <c r="P90" s="99">
        <f>Amnt_Deposited!C85</f>
        <v>0</v>
      </c>
      <c r="Q90" s="284">
        <f>MCF!R89</f>
        <v>1</v>
      </c>
      <c r="R90" s="67">
        <f t="shared" si="23"/>
        <v>0</v>
      </c>
      <c r="S90" s="67">
        <f t="shared" si="25"/>
        <v>0</v>
      </c>
      <c r="T90" s="67">
        <f t="shared" si="26"/>
        <v>0</v>
      </c>
      <c r="U90" s="67">
        <f t="shared" si="27"/>
        <v>3.5410069560755125E-11</v>
      </c>
      <c r="V90" s="67">
        <f t="shared" si="28"/>
        <v>1.7415546755174738E-11</v>
      </c>
      <c r="W90" s="100">
        <f t="shared" si="29"/>
        <v>1.1610364503449824E-11</v>
      </c>
    </row>
    <row r="91" spans="2:23">
      <c r="B91" s="96">
        <f>Amnt_Deposited!B86</f>
        <v>2072</v>
      </c>
      <c r="C91" s="99">
        <f>Amnt_Deposited!C86</f>
        <v>0</v>
      </c>
      <c r="D91" s="418">
        <f>Dry_Matter_Content!C78</f>
        <v>0.59</v>
      </c>
      <c r="E91" s="284">
        <f>MCF!R90</f>
        <v>1</v>
      </c>
      <c r="F91" s="67">
        <f t="shared" si="18"/>
        <v>0</v>
      </c>
      <c r="G91" s="67">
        <f t="shared" si="19"/>
        <v>0</v>
      </c>
      <c r="H91" s="67">
        <f t="shared" si="20"/>
        <v>0</v>
      </c>
      <c r="I91" s="67">
        <f t="shared" si="21"/>
        <v>3.5477526763359392E-11</v>
      </c>
      <c r="J91" s="67">
        <f t="shared" si="22"/>
        <v>1.7448723873449307E-11</v>
      </c>
      <c r="K91" s="100">
        <f t="shared" si="24"/>
        <v>1.1632482582299538E-11</v>
      </c>
      <c r="O91" s="96">
        <f>Amnt_Deposited!B86</f>
        <v>2072</v>
      </c>
      <c r="P91" s="99">
        <f>Amnt_Deposited!C86</f>
        <v>0</v>
      </c>
      <c r="Q91" s="284">
        <f>MCF!R90</f>
        <v>1</v>
      </c>
      <c r="R91" s="67">
        <f t="shared" si="23"/>
        <v>0</v>
      </c>
      <c r="S91" s="67">
        <f t="shared" si="25"/>
        <v>0</v>
      </c>
      <c r="T91" s="67">
        <f t="shared" si="26"/>
        <v>0</v>
      </c>
      <c r="U91" s="67">
        <f t="shared" si="27"/>
        <v>2.3736079458090567E-11</v>
      </c>
      <c r="V91" s="67">
        <f t="shared" si="28"/>
        <v>1.1673990102664558E-11</v>
      </c>
      <c r="W91" s="100">
        <f t="shared" si="29"/>
        <v>7.782660068443039E-12</v>
      </c>
    </row>
    <row r="92" spans="2:23">
      <c r="B92" s="96">
        <f>Amnt_Deposited!B87</f>
        <v>2073</v>
      </c>
      <c r="C92" s="99">
        <f>Amnt_Deposited!C87</f>
        <v>0</v>
      </c>
      <c r="D92" s="418">
        <f>Dry_Matter_Content!C79</f>
        <v>0.59</v>
      </c>
      <c r="E92" s="284">
        <f>MCF!R91</f>
        <v>1</v>
      </c>
      <c r="F92" s="67">
        <f t="shared" si="18"/>
        <v>0</v>
      </c>
      <c r="G92" s="67">
        <f t="shared" si="19"/>
        <v>0</v>
      </c>
      <c r="H92" s="67">
        <f t="shared" si="20"/>
        <v>0</v>
      </c>
      <c r="I92" s="67">
        <f t="shared" si="21"/>
        <v>2.3781297373245693E-11</v>
      </c>
      <c r="J92" s="67">
        <f t="shared" si="22"/>
        <v>1.1696229390113697E-11</v>
      </c>
      <c r="K92" s="100">
        <f t="shared" si="24"/>
        <v>7.7974862600757978E-12</v>
      </c>
      <c r="O92" s="96">
        <f>Amnt_Deposited!B87</f>
        <v>2073</v>
      </c>
      <c r="P92" s="99">
        <f>Amnt_Deposited!C87</f>
        <v>0</v>
      </c>
      <c r="Q92" s="284">
        <f>MCF!R91</f>
        <v>1</v>
      </c>
      <c r="R92" s="67">
        <f t="shared" si="23"/>
        <v>0</v>
      </c>
      <c r="S92" s="67">
        <f t="shared" si="25"/>
        <v>0</v>
      </c>
      <c r="T92" s="67">
        <f t="shared" si="26"/>
        <v>0</v>
      </c>
      <c r="U92" s="67">
        <f t="shared" si="27"/>
        <v>1.5910769875052861E-11</v>
      </c>
      <c r="V92" s="67">
        <f t="shared" si="28"/>
        <v>7.8253095830377056E-12</v>
      </c>
      <c r="W92" s="100">
        <f t="shared" si="29"/>
        <v>5.2168730553584699E-12</v>
      </c>
    </row>
    <row r="93" spans="2:23">
      <c r="B93" s="96">
        <f>Amnt_Deposited!B88</f>
        <v>2074</v>
      </c>
      <c r="C93" s="99">
        <f>Amnt_Deposited!C88</f>
        <v>0</v>
      </c>
      <c r="D93" s="418">
        <f>Dry_Matter_Content!C80</f>
        <v>0.59</v>
      </c>
      <c r="E93" s="284">
        <f>MCF!R92</f>
        <v>1</v>
      </c>
      <c r="F93" s="67">
        <f t="shared" si="18"/>
        <v>0</v>
      </c>
      <c r="G93" s="67">
        <f t="shared" si="19"/>
        <v>0</v>
      </c>
      <c r="H93" s="67">
        <f t="shared" si="20"/>
        <v>0</v>
      </c>
      <c r="I93" s="67">
        <f t="shared" si="21"/>
        <v>1.5941080350021281E-11</v>
      </c>
      <c r="J93" s="67">
        <f t="shared" si="22"/>
        <v>7.8402170232244122E-12</v>
      </c>
      <c r="K93" s="100">
        <f t="shared" si="24"/>
        <v>5.2268113488162742E-12</v>
      </c>
      <c r="O93" s="96">
        <f>Amnt_Deposited!B88</f>
        <v>2074</v>
      </c>
      <c r="P93" s="99">
        <f>Amnt_Deposited!C88</f>
        <v>0</v>
      </c>
      <c r="Q93" s="284">
        <f>MCF!R92</f>
        <v>1</v>
      </c>
      <c r="R93" s="67">
        <f t="shared" si="23"/>
        <v>0</v>
      </c>
      <c r="S93" s="67">
        <f t="shared" si="25"/>
        <v>0</v>
      </c>
      <c r="T93" s="67">
        <f t="shared" si="26"/>
        <v>0</v>
      </c>
      <c r="U93" s="67">
        <f t="shared" si="27"/>
        <v>1.0665307995107897E-11</v>
      </c>
      <c r="V93" s="67">
        <f t="shared" si="28"/>
        <v>5.2454618799449637E-12</v>
      </c>
      <c r="W93" s="100">
        <f t="shared" si="29"/>
        <v>3.4969745866299756E-12</v>
      </c>
    </row>
    <row r="94" spans="2:23">
      <c r="B94" s="96">
        <f>Amnt_Deposited!B89</f>
        <v>2075</v>
      </c>
      <c r="C94" s="99">
        <f>Amnt_Deposited!C89</f>
        <v>0</v>
      </c>
      <c r="D94" s="418">
        <f>Dry_Matter_Content!C81</f>
        <v>0.59</v>
      </c>
      <c r="E94" s="284">
        <f>MCF!R93</f>
        <v>1</v>
      </c>
      <c r="F94" s="67">
        <f t="shared" si="18"/>
        <v>0</v>
      </c>
      <c r="G94" s="67">
        <f t="shared" si="19"/>
        <v>0</v>
      </c>
      <c r="H94" s="67">
        <f t="shared" si="20"/>
        <v>0</v>
      </c>
      <c r="I94" s="67">
        <f t="shared" si="21"/>
        <v>1.068562571408409E-11</v>
      </c>
      <c r="J94" s="67">
        <f t="shared" si="22"/>
        <v>5.2554546359371901E-12</v>
      </c>
      <c r="K94" s="100">
        <f t="shared" si="24"/>
        <v>3.5036364239581266E-12</v>
      </c>
      <c r="O94" s="96">
        <f>Amnt_Deposited!B89</f>
        <v>2075</v>
      </c>
      <c r="P94" s="99">
        <f>Amnt_Deposited!C89</f>
        <v>0</v>
      </c>
      <c r="Q94" s="284">
        <f>MCF!R93</f>
        <v>1</v>
      </c>
      <c r="R94" s="67">
        <f t="shared" si="23"/>
        <v>0</v>
      </c>
      <c r="S94" s="67">
        <f t="shared" si="25"/>
        <v>0</v>
      </c>
      <c r="T94" s="67">
        <f t="shared" si="26"/>
        <v>0</v>
      </c>
      <c r="U94" s="67">
        <f t="shared" si="27"/>
        <v>7.1491697462649974E-12</v>
      </c>
      <c r="V94" s="67">
        <f t="shared" si="28"/>
        <v>3.5161382488428993E-12</v>
      </c>
      <c r="W94" s="100">
        <f t="shared" si="29"/>
        <v>2.3440921658952662E-12</v>
      </c>
    </row>
    <row r="95" spans="2:23">
      <c r="B95" s="96">
        <f>Amnt_Deposited!B90</f>
        <v>2076</v>
      </c>
      <c r="C95" s="99">
        <f>Amnt_Deposited!C90</f>
        <v>0</v>
      </c>
      <c r="D95" s="418">
        <f>Dry_Matter_Content!C82</f>
        <v>0.59</v>
      </c>
      <c r="E95" s="284">
        <f>MCF!R94</f>
        <v>1</v>
      </c>
      <c r="F95" s="67">
        <f t="shared" si="18"/>
        <v>0</v>
      </c>
      <c r="G95" s="67">
        <f t="shared" si="19"/>
        <v>0</v>
      </c>
      <c r="H95" s="67">
        <f t="shared" si="20"/>
        <v>0</v>
      </c>
      <c r="I95" s="67">
        <f t="shared" si="21"/>
        <v>7.1627891205844585E-12</v>
      </c>
      <c r="J95" s="67">
        <f t="shared" si="22"/>
        <v>3.5228365934996315E-12</v>
      </c>
      <c r="K95" s="100">
        <f t="shared" si="24"/>
        <v>2.348557728999754E-12</v>
      </c>
      <c r="O95" s="96">
        <f>Amnt_Deposited!B90</f>
        <v>2076</v>
      </c>
      <c r="P95" s="99">
        <f>Amnt_Deposited!C90</f>
        <v>0</v>
      </c>
      <c r="Q95" s="284">
        <f>MCF!R94</f>
        <v>1</v>
      </c>
      <c r="R95" s="67">
        <f t="shared" si="23"/>
        <v>0</v>
      </c>
      <c r="S95" s="67">
        <f t="shared" si="25"/>
        <v>0</v>
      </c>
      <c r="T95" s="67">
        <f t="shared" si="26"/>
        <v>0</v>
      </c>
      <c r="U95" s="67">
        <f t="shared" si="27"/>
        <v>4.7922317934329528E-12</v>
      </c>
      <c r="V95" s="67">
        <f t="shared" si="28"/>
        <v>2.3569379528320446E-12</v>
      </c>
      <c r="W95" s="100">
        <f t="shared" si="29"/>
        <v>1.5712919685546963E-12</v>
      </c>
    </row>
    <row r="96" spans="2:23">
      <c r="B96" s="96">
        <f>Amnt_Deposited!B91</f>
        <v>2077</v>
      </c>
      <c r="C96" s="99">
        <f>Amnt_Deposited!C91</f>
        <v>0</v>
      </c>
      <c r="D96" s="418">
        <f>Dry_Matter_Content!C83</f>
        <v>0.59</v>
      </c>
      <c r="E96" s="284">
        <f>MCF!R95</f>
        <v>1</v>
      </c>
      <c r="F96" s="67">
        <f t="shared" si="18"/>
        <v>0</v>
      </c>
      <c r="G96" s="67">
        <f t="shared" si="19"/>
        <v>0</v>
      </c>
      <c r="H96" s="67">
        <f t="shared" si="20"/>
        <v>0</v>
      </c>
      <c r="I96" s="67">
        <f t="shared" si="21"/>
        <v>4.8013611330537506E-12</v>
      </c>
      <c r="J96" s="67">
        <f t="shared" si="22"/>
        <v>2.3614279875307079E-12</v>
      </c>
      <c r="K96" s="100">
        <f t="shared" si="24"/>
        <v>1.5742853250204718E-12</v>
      </c>
      <c r="O96" s="96">
        <f>Amnt_Deposited!B91</f>
        <v>2077</v>
      </c>
      <c r="P96" s="99">
        <f>Amnt_Deposited!C91</f>
        <v>0</v>
      </c>
      <c r="Q96" s="284">
        <f>MCF!R95</f>
        <v>1</v>
      </c>
      <c r="R96" s="67">
        <f t="shared" si="23"/>
        <v>0</v>
      </c>
      <c r="S96" s="67">
        <f t="shared" si="25"/>
        <v>0</v>
      </c>
      <c r="T96" s="67">
        <f t="shared" si="26"/>
        <v>0</v>
      </c>
      <c r="U96" s="67">
        <f t="shared" si="27"/>
        <v>3.2123290363874313E-12</v>
      </c>
      <c r="V96" s="67">
        <f t="shared" si="28"/>
        <v>1.5799027570455215E-12</v>
      </c>
      <c r="W96" s="100">
        <f t="shared" si="29"/>
        <v>1.0532685046970142E-12</v>
      </c>
    </row>
    <row r="97" spans="2:23">
      <c r="B97" s="96">
        <f>Amnt_Deposited!B92</f>
        <v>2078</v>
      </c>
      <c r="C97" s="99">
        <f>Amnt_Deposited!C92</f>
        <v>0</v>
      </c>
      <c r="D97" s="418">
        <f>Dry_Matter_Content!C84</f>
        <v>0.59</v>
      </c>
      <c r="E97" s="284">
        <f>MCF!R96</f>
        <v>1</v>
      </c>
      <c r="F97" s="67">
        <f t="shared" si="18"/>
        <v>0</v>
      </c>
      <c r="G97" s="67">
        <f t="shared" si="19"/>
        <v>0</v>
      </c>
      <c r="H97" s="67">
        <f t="shared" si="20"/>
        <v>0</v>
      </c>
      <c r="I97" s="67">
        <f t="shared" si="21"/>
        <v>3.2184486157423197E-12</v>
      </c>
      <c r="J97" s="67">
        <f t="shared" si="22"/>
        <v>1.5829125173114311E-12</v>
      </c>
      <c r="K97" s="100">
        <f t="shared" si="24"/>
        <v>1.055275011540954E-12</v>
      </c>
      <c r="O97" s="96">
        <f>Amnt_Deposited!B92</f>
        <v>2078</v>
      </c>
      <c r="P97" s="99">
        <f>Amnt_Deposited!C92</f>
        <v>0</v>
      </c>
      <c r="Q97" s="284">
        <f>MCF!R96</f>
        <v>1</v>
      </c>
      <c r="R97" s="67">
        <f t="shared" si="23"/>
        <v>0</v>
      </c>
      <c r="S97" s="67">
        <f t="shared" si="25"/>
        <v>0</v>
      </c>
      <c r="T97" s="67">
        <f t="shared" si="26"/>
        <v>0</v>
      </c>
      <c r="U97" s="67">
        <f t="shared" si="27"/>
        <v>2.1532885475528439E-12</v>
      </c>
      <c r="V97" s="67">
        <f t="shared" si="28"/>
        <v>1.0590404888345874E-12</v>
      </c>
      <c r="W97" s="100">
        <f t="shared" si="29"/>
        <v>7.0602699255639156E-13</v>
      </c>
    </row>
    <row r="98" spans="2:23">
      <c r="B98" s="96">
        <f>Amnt_Deposited!B93</f>
        <v>2079</v>
      </c>
      <c r="C98" s="99">
        <f>Amnt_Deposited!C93</f>
        <v>0</v>
      </c>
      <c r="D98" s="418">
        <f>Dry_Matter_Content!C85</f>
        <v>0.59</v>
      </c>
      <c r="E98" s="284">
        <f>MCF!R97</f>
        <v>1</v>
      </c>
      <c r="F98" s="67">
        <f t="shared" si="18"/>
        <v>0</v>
      </c>
      <c r="G98" s="67">
        <f t="shared" si="19"/>
        <v>0</v>
      </c>
      <c r="H98" s="67">
        <f t="shared" si="20"/>
        <v>0</v>
      </c>
      <c r="I98" s="67">
        <f t="shared" si="21"/>
        <v>2.1573906242677314E-12</v>
      </c>
      <c r="J98" s="67">
        <f t="shared" si="22"/>
        <v>1.0610579914745883E-12</v>
      </c>
      <c r="K98" s="100">
        <f t="shared" si="24"/>
        <v>7.0737199431639212E-13</v>
      </c>
      <c r="O98" s="96">
        <f>Amnt_Deposited!B93</f>
        <v>2079</v>
      </c>
      <c r="P98" s="99">
        <f>Amnt_Deposited!C93</f>
        <v>0</v>
      </c>
      <c r="Q98" s="284">
        <f>MCF!R97</f>
        <v>1</v>
      </c>
      <c r="R98" s="67">
        <f t="shared" si="23"/>
        <v>0</v>
      </c>
      <c r="S98" s="67">
        <f t="shared" si="25"/>
        <v>0</v>
      </c>
      <c r="T98" s="67">
        <f t="shared" si="26"/>
        <v>0</v>
      </c>
      <c r="U98" s="67">
        <f t="shared" si="27"/>
        <v>1.4433924783236373E-12</v>
      </c>
      <c r="V98" s="67">
        <f t="shared" si="28"/>
        <v>7.0989606922920666E-13</v>
      </c>
      <c r="W98" s="100">
        <f t="shared" si="29"/>
        <v>4.7326404615280444E-13</v>
      </c>
    </row>
    <row r="99" spans="2:23" ht="13.5" thickBot="1">
      <c r="B99" s="97">
        <f>Amnt_Deposited!B94</f>
        <v>2080</v>
      </c>
      <c r="C99" s="101">
        <f>Amnt_Deposited!C94</f>
        <v>0</v>
      </c>
      <c r="D99" s="419">
        <f>Dry_Matter_Content!C86</f>
        <v>0.59</v>
      </c>
      <c r="E99" s="285">
        <f>MCF!R98</f>
        <v>1</v>
      </c>
      <c r="F99" s="68">
        <f t="shared" si="18"/>
        <v>0</v>
      </c>
      <c r="G99" s="68">
        <f t="shared" si="19"/>
        <v>0</v>
      </c>
      <c r="H99" s="68">
        <f t="shared" si="20"/>
        <v>0</v>
      </c>
      <c r="I99" s="68">
        <f t="shared" si="21"/>
        <v>1.4461421825760024E-12</v>
      </c>
      <c r="J99" s="68">
        <f t="shared" si="22"/>
        <v>7.11248441691729E-13</v>
      </c>
      <c r="K99" s="102">
        <f t="shared" si="24"/>
        <v>4.74165627794486E-13</v>
      </c>
      <c r="O99" s="97">
        <f>Amnt_Deposited!B94</f>
        <v>2080</v>
      </c>
      <c r="P99" s="101">
        <f>Amnt_Deposited!C94</f>
        <v>0</v>
      </c>
      <c r="Q99" s="285">
        <f>MCF!R98</f>
        <v>1</v>
      </c>
      <c r="R99" s="68">
        <f t="shared" si="23"/>
        <v>0</v>
      </c>
      <c r="S99" s="68">
        <f>R99*$W$12</f>
        <v>0</v>
      </c>
      <c r="T99" s="68">
        <f>R99*(1-$W$12)</f>
        <v>0</v>
      </c>
      <c r="U99" s="68">
        <f>S99+U98*$W$10</f>
        <v>9.6753491251739606E-13</v>
      </c>
      <c r="V99" s="68">
        <f>U98*(1-$W$10)+T99</f>
        <v>4.7585756580624117E-13</v>
      </c>
      <c r="W99" s="102">
        <f t="shared" si="29"/>
        <v>3.1723837720416076E-13</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0.89074619681300016</v>
      </c>
      <c r="D19" s="416">
        <f>Dry_Matter_Content!D6</f>
        <v>0.44</v>
      </c>
      <c r="E19" s="283">
        <f>MCF!R18</f>
        <v>1</v>
      </c>
      <c r="F19" s="130">
        <f t="shared" ref="F19:F50" si="0">C19*D19*$K$6*DOCF*E19</f>
        <v>8.6224231851498426E-2</v>
      </c>
      <c r="G19" s="65">
        <f t="shared" ref="G19:G82" si="1">F19*$K$12</f>
        <v>8.6224231851498426E-2</v>
      </c>
      <c r="H19" s="65">
        <f t="shared" ref="H19:H82" si="2">F19*(1-$K$12)</f>
        <v>0</v>
      </c>
      <c r="I19" s="65">
        <f t="shared" ref="I19:I82" si="3">G19+I18*$K$10</f>
        <v>8.6224231851498426E-2</v>
      </c>
      <c r="J19" s="65">
        <f t="shared" ref="J19:J82" si="4">I18*(1-$K$10)+H19</f>
        <v>0</v>
      </c>
      <c r="K19" s="66">
        <f>J19*CH4_fraction*conv</f>
        <v>0</v>
      </c>
      <c r="O19" s="95">
        <f>Amnt_Deposited!B14</f>
        <v>2000</v>
      </c>
      <c r="P19" s="98">
        <f>Amnt_Deposited!D14</f>
        <v>0.89074619681300016</v>
      </c>
      <c r="Q19" s="283">
        <f>MCF!R18</f>
        <v>1</v>
      </c>
      <c r="R19" s="130">
        <f t="shared" ref="R19:R50" si="5">P19*$W$6*DOCF*Q19</f>
        <v>0.17814923936260005</v>
      </c>
      <c r="S19" s="65">
        <f>R19*$W$12</f>
        <v>0.17814923936260005</v>
      </c>
      <c r="T19" s="65">
        <f>R19*(1-$W$12)</f>
        <v>0</v>
      </c>
      <c r="U19" s="65">
        <f>S19+U18*$W$10</f>
        <v>0.17814923936260005</v>
      </c>
      <c r="V19" s="65">
        <f>U18*(1-$W$10)+T19</f>
        <v>0</v>
      </c>
      <c r="W19" s="66">
        <f>V19*CH4_fraction*conv</f>
        <v>0</v>
      </c>
    </row>
    <row r="20" spans="2:23">
      <c r="B20" s="96">
        <f>Amnt_Deposited!B15</f>
        <v>2001</v>
      </c>
      <c r="C20" s="99">
        <f>Amnt_Deposited!D15</f>
        <v>0.9544966695110001</v>
      </c>
      <c r="D20" s="418">
        <f>Dry_Matter_Content!D7</f>
        <v>0.44</v>
      </c>
      <c r="E20" s="284">
        <f>MCF!R19</f>
        <v>1</v>
      </c>
      <c r="F20" s="67">
        <f t="shared" si="0"/>
        <v>9.2395277608664811E-2</v>
      </c>
      <c r="G20" s="67">
        <f t="shared" si="1"/>
        <v>9.2395277608664811E-2</v>
      </c>
      <c r="H20" s="67">
        <f t="shared" si="2"/>
        <v>0</v>
      </c>
      <c r="I20" s="67">
        <f t="shared" si="3"/>
        <v>0.17279021851313958</v>
      </c>
      <c r="J20" s="67">
        <f t="shared" si="4"/>
        <v>5.8292909470236739E-3</v>
      </c>
      <c r="K20" s="100">
        <f>J20*CH4_fraction*conv</f>
        <v>3.886193964682449E-3</v>
      </c>
      <c r="M20" s="393"/>
      <c r="O20" s="96">
        <f>Amnt_Deposited!B15</f>
        <v>2001</v>
      </c>
      <c r="P20" s="99">
        <f>Amnt_Deposited!D15</f>
        <v>0.9544966695110001</v>
      </c>
      <c r="Q20" s="284">
        <f>MCF!R19</f>
        <v>1</v>
      </c>
      <c r="R20" s="67">
        <f t="shared" si="5"/>
        <v>0.19089933390220004</v>
      </c>
      <c r="S20" s="67">
        <f>R20*$W$12</f>
        <v>0.19089933390220004</v>
      </c>
      <c r="T20" s="67">
        <f>R20*(1-$W$12)</f>
        <v>0</v>
      </c>
      <c r="U20" s="67">
        <f>S20+U19*$W$10</f>
        <v>0.35700458370483379</v>
      </c>
      <c r="V20" s="67">
        <f>U19*(1-$W$10)+T20</f>
        <v>1.2043989559966268E-2</v>
      </c>
      <c r="W20" s="100">
        <f>V20*CH4_fraction*conv</f>
        <v>8.0293263733108439E-3</v>
      </c>
    </row>
    <row r="21" spans="2:23">
      <c r="B21" s="96">
        <f>Amnt_Deposited!B16</f>
        <v>2002</v>
      </c>
      <c r="C21" s="99">
        <f>Amnt_Deposited!D16</f>
        <v>0.94451499331199995</v>
      </c>
      <c r="D21" s="418">
        <f>Dry_Matter_Content!D8</f>
        <v>0.44</v>
      </c>
      <c r="E21" s="284">
        <f>MCF!R20</f>
        <v>1</v>
      </c>
      <c r="F21" s="67">
        <f t="shared" si="0"/>
        <v>9.1429051352601598E-2</v>
      </c>
      <c r="G21" s="67">
        <f t="shared" si="1"/>
        <v>9.1429051352601598E-2</v>
      </c>
      <c r="H21" s="67">
        <f t="shared" si="2"/>
        <v>0</v>
      </c>
      <c r="I21" s="67">
        <f t="shared" si="3"/>
        <v>0.2525375832344513</v>
      </c>
      <c r="J21" s="67">
        <f t="shared" si="4"/>
        <v>1.1681686631289866E-2</v>
      </c>
      <c r="K21" s="100">
        <f t="shared" ref="K21:K84" si="6">J21*CH4_fraction*conv</f>
        <v>7.7877910875265768E-3</v>
      </c>
      <c r="O21" s="96">
        <f>Amnt_Deposited!B16</f>
        <v>2002</v>
      </c>
      <c r="P21" s="99">
        <f>Amnt_Deposited!D16</f>
        <v>0.94451499331199995</v>
      </c>
      <c r="Q21" s="284">
        <f>MCF!R20</f>
        <v>1</v>
      </c>
      <c r="R21" s="67">
        <f t="shared" si="5"/>
        <v>0.18890299866240001</v>
      </c>
      <c r="S21" s="67">
        <f t="shared" ref="S21:S84" si="7">R21*$W$12</f>
        <v>0.18890299866240001</v>
      </c>
      <c r="T21" s="67">
        <f t="shared" ref="T21:T84" si="8">R21*(1-$W$12)</f>
        <v>0</v>
      </c>
      <c r="U21" s="67">
        <f t="shared" ref="U21:U84" si="9">S21+U20*$W$10</f>
        <v>0.52177186618688287</v>
      </c>
      <c r="V21" s="67">
        <f t="shared" ref="V21:V84" si="10">U20*(1-$W$10)+T21</f>
        <v>2.4135716180350958E-2</v>
      </c>
      <c r="W21" s="100">
        <f t="shared" ref="W21:W84" si="11">V21*CH4_fraction*conv</f>
        <v>1.6090477453567304E-2</v>
      </c>
    </row>
    <row r="22" spans="2:23">
      <c r="B22" s="96">
        <f>Amnt_Deposited!B17</f>
        <v>2003</v>
      </c>
      <c r="C22" s="99">
        <f>Amnt_Deposited!D17</f>
        <v>1.01219737069</v>
      </c>
      <c r="D22" s="418">
        <f>Dry_Matter_Content!D9</f>
        <v>0.44</v>
      </c>
      <c r="E22" s="284">
        <f>MCF!R21</f>
        <v>1</v>
      </c>
      <c r="F22" s="67">
        <f t="shared" si="0"/>
        <v>9.7980705482792002E-2</v>
      </c>
      <c r="G22" s="67">
        <f t="shared" si="1"/>
        <v>9.7980705482792002E-2</v>
      </c>
      <c r="H22" s="67">
        <f t="shared" si="2"/>
        <v>0</v>
      </c>
      <c r="I22" s="67">
        <f t="shared" si="3"/>
        <v>0.3334451873845784</v>
      </c>
      <c r="J22" s="67">
        <f t="shared" si="4"/>
        <v>1.7073101332664892E-2</v>
      </c>
      <c r="K22" s="100">
        <f t="shared" si="6"/>
        <v>1.1382067555109928E-2</v>
      </c>
      <c r="N22" s="258"/>
      <c r="O22" s="96">
        <f>Amnt_Deposited!B17</f>
        <v>2003</v>
      </c>
      <c r="P22" s="99">
        <f>Amnt_Deposited!D17</f>
        <v>1.01219737069</v>
      </c>
      <c r="Q22" s="284">
        <f>MCF!R21</f>
        <v>1</v>
      </c>
      <c r="R22" s="67">
        <f t="shared" si="5"/>
        <v>0.20243947413800001</v>
      </c>
      <c r="S22" s="67">
        <f t="shared" si="7"/>
        <v>0.20243947413800001</v>
      </c>
      <c r="T22" s="67">
        <f t="shared" si="8"/>
        <v>0</v>
      </c>
      <c r="U22" s="67">
        <f t="shared" si="9"/>
        <v>0.68893633757144301</v>
      </c>
      <c r="V22" s="67">
        <f t="shared" si="10"/>
        <v>3.5275002753439859E-2</v>
      </c>
      <c r="W22" s="100">
        <f t="shared" si="11"/>
        <v>2.3516668502293239E-2</v>
      </c>
    </row>
    <row r="23" spans="2:23">
      <c r="B23" s="96">
        <f>Amnt_Deposited!B18</f>
        <v>2004</v>
      </c>
      <c r="C23" s="99">
        <f>Amnt_Deposited!D18</f>
        <v>1.0392917683939999</v>
      </c>
      <c r="D23" s="418">
        <f>Dry_Matter_Content!D10</f>
        <v>0.44</v>
      </c>
      <c r="E23" s="284">
        <f>MCF!R22</f>
        <v>1</v>
      </c>
      <c r="F23" s="67">
        <f t="shared" si="0"/>
        <v>0.1006034431805392</v>
      </c>
      <c r="G23" s="67">
        <f t="shared" si="1"/>
        <v>0.1006034431805392</v>
      </c>
      <c r="H23" s="67">
        <f t="shared" si="2"/>
        <v>0</v>
      </c>
      <c r="I23" s="67">
        <f t="shared" si="3"/>
        <v>0.41150567517530096</v>
      </c>
      <c r="J23" s="67">
        <f t="shared" si="4"/>
        <v>2.2542955389816634E-2</v>
      </c>
      <c r="K23" s="100">
        <f t="shared" si="6"/>
        <v>1.5028636926544423E-2</v>
      </c>
      <c r="N23" s="258"/>
      <c r="O23" s="96">
        <f>Amnt_Deposited!B18</f>
        <v>2004</v>
      </c>
      <c r="P23" s="99">
        <f>Amnt_Deposited!D18</f>
        <v>1.0392917683939999</v>
      </c>
      <c r="Q23" s="284">
        <f>MCF!R22</f>
        <v>1</v>
      </c>
      <c r="R23" s="67">
        <f t="shared" si="5"/>
        <v>0.20785835367880001</v>
      </c>
      <c r="S23" s="67">
        <f t="shared" si="7"/>
        <v>0.20785835367880001</v>
      </c>
      <c r="T23" s="67">
        <f t="shared" si="8"/>
        <v>0</v>
      </c>
      <c r="U23" s="67">
        <f t="shared" si="9"/>
        <v>0.85021833713905159</v>
      </c>
      <c r="V23" s="67">
        <f t="shared" si="10"/>
        <v>4.657635411119139E-2</v>
      </c>
      <c r="W23" s="100">
        <f t="shared" si="11"/>
        <v>3.1050902740794258E-2</v>
      </c>
    </row>
    <row r="24" spans="2:23">
      <c r="B24" s="96">
        <f>Amnt_Deposited!B19</f>
        <v>2005</v>
      </c>
      <c r="C24" s="99">
        <f>Amnt_Deposited!D19</f>
        <v>1.0929533311290001</v>
      </c>
      <c r="D24" s="418">
        <f>Dry_Matter_Content!D11</f>
        <v>0.44</v>
      </c>
      <c r="E24" s="284">
        <f>MCF!R23</f>
        <v>1</v>
      </c>
      <c r="F24" s="67">
        <f t="shared" si="0"/>
        <v>0.10579788245328721</v>
      </c>
      <c r="G24" s="67">
        <f t="shared" si="1"/>
        <v>0.10579788245328721</v>
      </c>
      <c r="H24" s="67">
        <f t="shared" si="2"/>
        <v>0</v>
      </c>
      <c r="I24" s="67">
        <f t="shared" si="3"/>
        <v>0.48948323084296241</v>
      </c>
      <c r="J24" s="67">
        <f t="shared" si="4"/>
        <v>2.7820326785625748E-2</v>
      </c>
      <c r="K24" s="100">
        <f t="shared" si="6"/>
        <v>1.8546884523750497E-2</v>
      </c>
      <c r="N24" s="258"/>
      <c r="O24" s="96">
        <f>Amnt_Deposited!B19</f>
        <v>2005</v>
      </c>
      <c r="P24" s="99">
        <f>Amnt_Deposited!D19</f>
        <v>1.0929533311290001</v>
      </c>
      <c r="Q24" s="284">
        <f>MCF!R23</f>
        <v>1</v>
      </c>
      <c r="R24" s="67">
        <f t="shared" si="5"/>
        <v>0.21859066622580003</v>
      </c>
      <c r="S24" s="67">
        <f t="shared" si="7"/>
        <v>0.21859066622580003</v>
      </c>
      <c r="T24" s="67">
        <f t="shared" si="8"/>
        <v>0</v>
      </c>
      <c r="U24" s="67">
        <f t="shared" si="9"/>
        <v>1.0113289893449637</v>
      </c>
      <c r="V24" s="67">
        <f t="shared" si="10"/>
        <v>5.7480014019887907E-2</v>
      </c>
      <c r="W24" s="100">
        <f t="shared" si="11"/>
        <v>3.8320009346591938E-2</v>
      </c>
    </row>
    <row r="25" spans="2:23">
      <c r="B25" s="96">
        <f>Amnt_Deposited!B20</f>
        <v>2006</v>
      </c>
      <c r="C25" s="99">
        <f>Amnt_Deposited!D20</f>
        <v>1.127312816344</v>
      </c>
      <c r="D25" s="418">
        <f>Dry_Matter_Content!D12</f>
        <v>0.44</v>
      </c>
      <c r="E25" s="284">
        <f>MCF!R24</f>
        <v>1</v>
      </c>
      <c r="F25" s="67">
        <f t="shared" si="0"/>
        <v>0.10912388062209921</v>
      </c>
      <c r="G25" s="67">
        <f t="shared" si="1"/>
        <v>0.10912388062209921</v>
      </c>
      <c r="H25" s="67">
        <f t="shared" si="2"/>
        <v>0</v>
      </c>
      <c r="I25" s="67">
        <f t="shared" si="3"/>
        <v>0.56551502000767395</v>
      </c>
      <c r="J25" s="67">
        <f t="shared" si="4"/>
        <v>3.3092091457387611E-2</v>
      </c>
      <c r="K25" s="100">
        <f t="shared" si="6"/>
        <v>2.2061394304925073E-2</v>
      </c>
      <c r="N25" s="258"/>
      <c r="O25" s="96">
        <f>Amnt_Deposited!B20</f>
        <v>2006</v>
      </c>
      <c r="P25" s="99">
        <f>Amnt_Deposited!D20</f>
        <v>1.127312816344</v>
      </c>
      <c r="Q25" s="284">
        <f>MCF!R24</f>
        <v>1</v>
      </c>
      <c r="R25" s="67">
        <f t="shared" si="5"/>
        <v>0.22546256326880001</v>
      </c>
      <c r="S25" s="67">
        <f t="shared" si="7"/>
        <v>0.22546256326880001</v>
      </c>
      <c r="T25" s="67">
        <f t="shared" si="8"/>
        <v>0</v>
      </c>
      <c r="U25" s="67">
        <f t="shared" si="9"/>
        <v>1.1684194628257729</v>
      </c>
      <c r="V25" s="67">
        <f t="shared" si="10"/>
        <v>6.8372089787990933E-2</v>
      </c>
      <c r="W25" s="100">
        <f t="shared" si="11"/>
        <v>4.5581393191993953E-2</v>
      </c>
    </row>
    <row r="26" spans="2:23">
      <c r="B26" s="96">
        <f>Amnt_Deposited!B21</f>
        <v>2007</v>
      </c>
      <c r="C26" s="99">
        <f>Amnt_Deposited!D21</f>
        <v>1.162271023408</v>
      </c>
      <c r="D26" s="418">
        <f>Dry_Matter_Content!D13</f>
        <v>0.44</v>
      </c>
      <c r="E26" s="284">
        <f>MCF!R25</f>
        <v>1</v>
      </c>
      <c r="F26" s="67">
        <f t="shared" si="0"/>
        <v>0.11250783506589442</v>
      </c>
      <c r="G26" s="67">
        <f t="shared" si="1"/>
        <v>0.11250783506589442</v>
      </c>
      <c r="H26" s="67">
        <f t="shared" si="2"/>
        <v>0</v>
      </c>
      <c r="I26" s="67">
        <f t="shared" si="3"/>
        <v>0.63979054478503838</v>
      </c>
      <c r="J26" s="67">
        <f t="shared" si="4"/>
        <v>3.8232310288530073E-2</v>
      </c>
      <c r="K26" s="100">
        <f t="shared" si="6"/>
        <v>2.5488206859020049E-2</v>
      </c>
      <c r="N26" s="258"/>
      <c r="O26" s="96">
        <f>Amnt_Deposited!B21</f>
        <v>2007</v>
      </c>
      <c r="P26" s="99">
        <f>Amnt_Deposited!D21</f>
        <v>1.162271023408</v>
      </c>
      <c r="Q26" s="284">
        <f>MCF!R25</f>
        <v>1</v>
      </c>
      <c r="R26" s="67">
        <f t="shared" si="5"/>
        <v>0.23245420468160002</v>
      </c>
      <c r="S26" s="67">
        <f t="shared" si="7"/>
        <v>0.23245420468160002</v>
      </c>
      <c r="T26" s="67">
        <f t="shared" si="8"/>
        <v>0</v>
      </c>
      <c r="U26" s="67">
        <f t="shared" si="9"/>
        <v>1.3218812908781785</v>
      </c>
      <c r="V26" s="67">
        <f t="shared" si="10"/>
        <v>7.899237662919438E-2</v>
      </c>
      <c r="W26" s="100">
        <f t="shared" si="11"/>
        <v>5.266158441946292E-2</v>
      </c>
    </row>
    <row r="27" spans="2:23">
      <c r="B27" s="96">
        <f>Amnt_Deposited!B22</f>
        <v>2008</v>
      </c>
      <c r="C27" s="99">
        <f>Amnt_Deposited!D22</f>
        <v>1.1976849739690001</v>
      </c>
      <c r="D27" s="418">
        <f>Dry_Matter_Content!D14</f>
        <v>0.44</v>
      </c>
      <c r="E27" s="284">
        <f>MCF!R26</f>
        <v>1</v>
      </c>
      <c r="F27" s="67">
        <f t="shared" si="0"/>
        <v>0.11593590548019921</v>
      </c>
      <c r="G27" s="67">
        <f t="shared" si="1"/>
        <v>0.11593590548019921</v>
      </c>
      <c r="H27" s="67">
        <f t="shared" si="2"/>
        <v>0</v>
      </c>
      <c r="I27" s="67">
        <f t="shared" si="3"/>
        <v>0.71247265547202876</v>
      </c>
      <c r="J27" s="67">
        <f t="shared" si="4"/>
        <v>4.3253794793208775E-2</v>
      </c>
      <c r="K27" s="100">
        <f t="shared" si="6"/>
        <v>2.8835863195472516E-2</v>
      </c>
      <c r="N27" s="258"/>
      <c r="O27" s="96">
        <f>Amnt_Deposited!B22</f>
        <v>2008</v>
      </c>
      <c r="P27" s="99">
        <f>Amnt_Deposited!D22</f>
        <v>1.1976849739690001</v>
      </c>
      <c r="Q27" s="284">
        <f>MCF!R26</f>
        <v>1</v>
      </c>
      <c r="R27" s="67">
        <f t="shared" si="5"/>
        <v>0.23953699479380003</v>
      </c>
      <c r="S27" s="67">
        <f t="shared" si="7"/>
        <v>0.23953699479380003</v>
      </c>
      <c r="T27" s="67">
        <f t="shared" si="8"/>
        <v>0</v>
      </c>
      <c r="U27" s="67">
        <f t="shared" si="9"/>
        <v>1.4720509410579108</v>
      </c>
      <c r="V27" s="67">
        <f t="shared" si="10"/>
        <v>8.9367344614067715E-2</v>
      </c>
      <c r="W27" s="100">
        <f t="shared" si="11"/>
        <v>5.9578229742711805E-2</v>
      </c>
    </row>
    <row r="28" spans="2:23">
      <c r="B28" s="96">
        <f>Amnt_Deposited!B23</f>
        <v>2009</v>
      </c>
      <c r="C28" s="99">
        <f>Amnt_Deposited!D23</f>
        <v>1.2333759450869999</v>
      </c>
      <c r="D28" s="418">
        <f>Dry_Matter_Content!D15</f>
        <v>0.44</v>
      </c>
      <c r="E28" s="284">
        <f>MCF!R27</f>
        <v>1</v>
      </c>
      <c r="F28" s="67">
        <f t="shared" si="0"/>
        <v>0.1193907914844216</v>
      </c>
      <c r="G28" s="67">
        <f t="shared" si="1"/>
        <v>0.1193907914844216</v>
      </c>
      <c r="H28" s="67">
        <f t="shared" si="2"/>
        <v>0</v>
      </c>
      <c r="I28" s="67">
        <f t="shared" si="3"/>
        <v>0.7836958922985211</v>
      </c>
      <c r="J28" s="67">
        <f t="shared" si="4"/>
        <v>4.8167554657929247E-2</v>
      </c>
      <c r="K28" s="100">
        <f t="shared" si="6"/>
        <v>3.211170310528616E-2</v>
      </c>
      <c r="N28" s="258"/>
      <c r="O28" s="96">
        <f>Amnt_Deposited!B23</f>
        <v>2009</v>
      </c>
      <c r="P28" s="99">
        <f>Amnt_Deposited!D23</f>
        <v>1.2333759450869999</v>
      </c>
      <c r="Q28" s="284">
        <f>MCF!R27</f>
        <v>1</v>
      </c>
      <c r="R28" s="67">
        <f t="shared" si="5"/>
        <v>0.24667518901739999</v>
      </c>
      <c r="S28" s="67">
        <f t="shared" si="7"/>
        <v>0.24667518901739999</v>
      </c>
      <c r="T28" s="67">
        <f t="shared" si="8"/>
        <v>0</v>
      </c>
      <c r="U28" s="67">
        <f t="shared" si="9"/>
        <v>1.6192063890465314</v>
      </c>
      <c r="V28" s="67">
        <f t="shared" si="10"/>
        <v>9.9519741028779446E-2</v>
      </c>
      <c r="W28" s="100">
        <f t="shared" si="11"/>
        <v>6.6346494019186297E-2</v>
      </c>
    </row>
    <row r="29" spans="2:23">
      <c r="B29" s="96">
        <f>Amnt_Deposited!B24</f>
        <v>2010</v>
      </c>
      <c r="C29" s="99">
        <f>Amnt_Deposited!D24</f>
        <v>1.2839724094009999</v>
      </c>
      <c r="D29" s="418">
        <f>Dry_Matter_Content!D16</f>
        <v>0.44</v>
      </c>
      <c r="E29" s="284">
        <f>MCF!R28</f>
        <v>1</v>
      </c>
      <c r="F29" s="67">
        <f t="shared" si="0"/>
        <v>0.12428852923001679</v>
      </c>
      <c r="G29" s="67">
        <f t="shared" si="1"/>
        <v>0.12428852923001679</v>
      </c>
      <c r="H29" s="67">
        <f t="shared" si="2"/>
        <v>0</v>
      </c>
      <c r="I29" s="67">
        <f t="shared" si="3"/>
        <v>0.85500173589483552</v>
      </c>
      <c r="J29" s="67">
        <f t="shared" si="4"/>
        <v>5.2982685633702384E-2</v>
      </c>
      <c r="K29" s="100">
        <f t="shared" si="6"/>
        <v>3.5321790422468254E-2</v>
      </c>
      <c r="O29" s="96">
        <f>Amnt_Deposited!B24</f>
        <v>2010</v>
      </c>
      <c r="P29" s="99">
        <f>Amnt_Deposited!D24</f>
        <v>1.2839724094009999</v>
      </c>
      <c r="Q29" s="284">
        <f>MCF!R28</f>
        <v>1</v>
      </c>
      <c r="R29" s="67">
        <f t="shared" si="5"/>
        <v>0.25679448188019999</v>
      </c>
      <c r="S29" s="67">
        <f t="shared" si="7"/>
        <v>0.25679448188019999</v>
      </c>
      <c r="T29" s="67">
        <f t="shared" si="8"/>
        <v>0</v>
      </c>
      <c r="U29" s="67">
        <f t="shared" si="9"/>
        <v>1.7665325121794122</v>
      </c>
      <c r="V29" s="67">
        <f t="shared" si="10"/>
        <v>0.10946835874731899</v>
      </c>
      <c r="W29" s="100">
        <f t="shared" si="11"/>
        <v>7.2978905831545982E-2</v>
      </c>
    </row>
    <row r="30" spans="2:23">
      <c r="B30" s="96">
        <f>Amnt_Deposited!B25</f>
        <v>2011</v>
      </c>
      <c r="C30" s="99">
        <f>Amnt_Deposited!D25</f>
        <v>0</v>
      </c>
      <c r="D30" s="418">
        <f>Dry_Matter_Content!D17</f>
        <v>0.44</v>
      </c>
      <c r="E30" s="284">
        <f>MCF!R29</f>
        <v>1</v>
      </c>
      <c r="F30" s="67">
        <f t="shared" si="0"/>
        <v>0</v>
      </c>
      <c r="G30" s="67">
        <f t="shared" si="1"/>
        <v>0</v>
      </c>
      <c r="H30" s="67">
        <f t="shared" si="2"/>
        <v>0</v>
      </c>
      <c r="I30" s="67">
        <f t="shared" si="3"/>
        <v>0.79719833455720246</v>
      </c>
      <c r="J30" s="67">
        <f t="shared" si="4"/>
        <v>5.7803401337633099E-2</v>
      </c>
      <c r="K30" s="100">
        <f t="shared" si="6"/>
        <v>3.8535600891755395E-2</v>
      </c>
      <c r="O30" s="96">
        <f>Amnt_Deposited!B25</f>
        <v>2011</v>
      </c>
      <c r="P30" s="99">
        <f>Amnt_Deposited!D25</f>
        <v>0</v>
      </c>
      <c r="Q30" s="284">
        <f>MCF!R29</f>
        <v>1</v>
      </c>
      <c r="R30" s="67">
        <f t="shared" si="5"/>
        <v>0</v>
      </c>
      <c r="S30" s="67">
        <f t="shared" si="7"/>
        <v>0</v>
      </c>
      <c r="T30" s="67">
        <f t="shared" si="8"/>
        <v>0</v>
      </c>
      <c r="U30" s="67">
        <f t="shared" si="9"/>
        <v>1.6471039970190133</v>
      </c>
      <c r="V30" s="67">
        <f t="shared" si="10"/>
        <v>0.11942851516039897</v>
      </c>
      <c r="W30" s="100">
        <f t="shared" si="11"/>
        <v>7.9619010106932647E-2</v>
      </c>
    </row>
    <row r="31" spans="2:23">
      <c r="B31" s="96">
        <f>Amnt_Deposited!B26</f>
        <v>2012</v>
      </c>
      <c r="C31" s="99">
        <f>Amnt_Deposited!D26</f>
        <v>0</v>
      </c>
      <c r="D31" s="418">
        <f>Dry_Matter_Content!D18</f>
        <v>0.44</v>
      </c>
      <c r="E31" s="284">
        <f>MCF!R30</f>
        <v>1</v>
      </c>
      <c r="F31" s="67">
        <f t="shared" si="0"/>
        <v>0</v>
      </c>
      <c r="G31" s="67">
        <f t="shared" si="1"/>
        <v>0</v>
      </c>
      <c r="H31" s="67">
        <f t="shared" si="2"/>
        <v>0</v>
      </c>
      <c r="I31" s="67">
        <f t="shared" si="3"/>
        <v>0.74330280038045016</v>
      </c>
      <c r="J31" s="67">
        <f t="shared" si="4"/>
        <v>5.389553417675233E-2</v>
      </c>
      <c r="K31" s="100">
        <f t="shared" si="6"/>
        <v>3.5930356117834884E-2</v>
      </c>
      <c r="O31" s="96">
        <f>Amnt_Deposited!B26</f>
        <v>2012</v>
      </c>
      <c r="P31" s="99">
        <f>Amnt_Deposited!D26</f>
        <v>0</v>
      </c>
      <c r="Q31" s="284">
        <f>MCF!R30</f>
        <v>1</v>
      </c>
      <c r="R31" s="67">
        <f t="shared" si="5"/>
        <v>0</v>
      </c>
      <c r="S31" s="67">
        <f t="shared" si="7"/>
        <v>0</v>
      </c>
      <c r="T31" s="67">
        <f t="shared" si="8"/>
        <v>0</v>
      </c>
      <c r="U31" s="67">
        <f t="shared" si="9"/>
        <v>1.5357495875629135</v>
      </c>
      <c r="V31" s="67">
        <f t="shared" si="10"/>
        <v>0.11135440945609985</v>
      </c>
      <c r="W31" s="100">
        <f t="shared" si="11"/>
        <v>7.4236272970733236E-2</v>
      </c>
    </row>
    <row r="32" spans="2:23">
      <c r="B32" s="96">
        <f>Amnt_Deposited!B27</f>
        <v>2013</v>
      </c>
      <c r="C32" s="99">
        <f>Amnt_Deposited!D27</f>
        <v>0</v>
      </c>
      <c r="D32" s="418">
        <f>Dry_Matter_Content!D19</f>
        <v>0.44</v>
      </c>
      <c r="E32" s="284">
        <f>MCF!R31</f>
        <v>1</v>
      </c>
      <c r="F32" s="67">
        <f t="shared" si="0"/>
        <v>0</v>
      </c>
      <c r="G32" s="67">
        <f t="shared" si="1"/>
        <v>0</v>
      </c>
      <c r="H32" s="67">
        <f t="shared" si="2"/>
        <v>0</v>
      </c>
      <c r="I32" s="67">
        <f t="shared" si="3"/>
        <v>0.69305093739351642</v>
      </c>
      <c r="J32" s="67">
        <f t="shared" si="4"/>
        <v>5.0251862986933696E-2</v>
      </c>
      <c r="K32" s="100">
        <f t="shared" si="6"/>
        <v>3.3501241991289128E-2</v>
      </c>
      <c r="O32" s="96">
        <f>Amnt_Deposited!B27</f>
        <v>2013</v>
      </c>
      <c r="P32" s="99">
        <f>Amnt_Deposited!D27</f>
        <v>0</v>
      </c>
      <c r="Q32" s="284">
        <f>MCF!R31</f>
        <v>1</v>
      </c>
      <c r="R32" s="67">
        <f t="shared" si="5"/>
        <v>0</v>
      </c>
      <c r="S32" s="67">
        <f t="shared" si="7"/>
        <v>0</v>
      </c>
      <c r="T32" s="67">
        <f t="shared" si="8"/>
        <v>0</v>
      </c>
      <c r="U32" s="67">
        <f t="shared" si="9"/>
        <v>1.4319234243667696</v>
      </c>
      <c r="V32" s="67">
        <f t="shared" si="10"/>
        <v>0.10382616319614399</v>
      </c>
      <c r="W32" s="100">
        <f t="shared" si="11"/>
        <v>6.9217442130762655E-2</v>
      </c>
    </row>
    <row r="33" spans="2:23">
      <c r="B33" s="96">
        <f>Amnt_Deposited!B28</f>
        <v>2014</v>
      </c>
      <c r="C33" s="99">
        <f>Amnt_Deposited!D28</f>
        <v>0</v>
      </c>
      <c r="D33" s="418">
        <f>Dry_Matter_Content!D20</f>
        <v>0.44</v>
      </c>
      <c r="E33" s="284">
        <f>MCF!R32</f>
        <v>1</v>
      </c>
      <c r="F33" s="67">
        <f t="shared" si="0"/>
        <v>0</v>
      </c>
      <c r="G33" s="67">
        <f t="shared" si="1"/>
        <v>0</v>
      </c>
      <c r="H33" s="67">
        <f t="shared" si="2"/>
        <v>0</v>
      </c>
      <c r="I33" s="67">
        <f t="shared" si="3"/>
        <v>0.64619641090573898</v>
      </c>
      <c r="J33" s="67">
        <f t="shared" si="4"/>
        <v>4.6854526487777437E-2</v>
      </c>
      <c r="K33" s="100">
        <f t="shared" si="6"/>
        <v>3.1236350991851625E-2</v>
      </c>
      <c r="O33" s="96">
        <f>Amnt_Deposited!B28</f>
        <v>2014</v>
      </c>
      <c r="P33" s="99">
        <f>Amnt_Deposited!D28</f>
        <v>0</v>
      </c>
      <c r="Q33" s="284">
        <f>MCF!R32</f>
        <v>1</v>
      </c>
      <c r="R33" s="67">
        <f t="shared" si="5"/>
        <v>0</v>
      </c>
      <c r="S33" s="67">
        <f t="shared" si="7"/>
        <v>0</v>
      </c>
      <c r="T33" s="67">
        <f t="shared" si="8"/>
        <v>0</v>
      </c>
      <c r="U33" s="67">
        <f t="shared" si="9"/>
        <v>1.3351165514581385</v>
      </c>
      <c r="V33" s="67">
        <f t="shared" si="10"/>
        <v>9.6806872908631075E-2</v>
      </c>
      <c r="W33" s="100">
        <f t="shared" si="11"/>
        <v>6.4537915272420712E-2</v>
      </c>
    </row>
    <row r="34" spans="2:23">
      <c r="B34" s="96">
        <f>Amnt_Deposited!B29</f>
        <v>2015</v>
      </c>
      <c r="C34" s="99">
        <f>Amnt_Deposited!D29</f>
        <v>0</v>
      </c>
      <c r="D34" s="418">
        <f>Dry_Matter_Content!D21</f>
        <v>0.44</v>
      </c>
      <c r="E34" s="284">
        <f>MCF!R33</f>
        <v>1</v>
      </c>
      <c r="F34" s="67">
        <f t="shared" si="0"/>
        <v>0</v>
      </c>
      <c r="G34" s="67">
        <f t="shared" si="1"/>
        <v>0</v>
      </c>
      <c r="H34" s="67">
        <f t="shared" si="2"/>
        <v>0</v>
      </c>
      <c r="I34" s="67">
        <f t="shared" si="3"/>
        <v>0.60250953997391576</v>
      </c>
      <c r="J34" s="67">
        <f t="shared" si="4"/>
        <v>4.3686870931823239E-2</v>
      </c>
      <c r="K34" s="100">
        <f t="shared" si="6"/>
        <v>2.9124580621215493E-2</v>
      </c>
      <c r="O34" s="96">
        <f>Amnt_Deposited!B29</f>
        <v>2015</v>
      </c>
      <c r="P34" s="99">
        <f>Amnt_Deposited!D29</f>
        <v>0</v>
      </c>
      <c r="Q34" s="284">
        <f>MCF!R33</f>
        <v>1</v>
      </c>
      <c r="R34" s="67">
        <f t="shared" si="5"/>
        <v>0</v>
      </c>
      <c r="S34" s="67">
        <f t="shared" si="7"/>
        <v>0</v>
      </c>
      <c r="T34" s="67">
        <f t="shared" si="8"/>
        <v>0</v>
      </c>
      <c r="U34" s="67">
        <f t="shared" si="9"/>
        <v>1.2448544214337103</v>
      </c>
      <c r="V34" s="67">
        <f t="shared" si="10"/>
        <v>9.0262130024428192E-2</v>
      </c>
      <c r="W34" s="100">
        <f t="shared" si="11"/>
        <v>6.017475334961879E-2</v>
      </c>
    </row>
    <row r="35" spans="2:23">
      <c r="B35" s="96">
        <f>Amnt_Deposited!B30</f>
        <v>2016</v>
      </c>
      <c r="C35" s="99">
        <f>Amnt_Deposited!D30</f>
        <v>0</v>
      </c>
      <c r="D35" s="418">
        <f>Dry_Matter_Content!D22</f>
        <v>0.44</v>
      </c>
      <c r="E35" s="284">
        <f>MCF!R34</f>
        <v>1</v>
      </c>
      <c r="F35" s="67">
        <f t="shared" si="0"/>
        <v>0</v>
      </c>
      <c r="G35" s="67">
        <f t="shared" si="1"/>
        <v>0</v>
      </c>
      <c r="H35" s="67">
        <f t="shared" si="2"/>
        <v>0</v>
      </c>
      <c r="I35" s="67">
        <f t="shared" si="3"/>
        <v>0.56177617150605497</v>
      </c>
      <c r="J35" s="67">
        <f t="shared" si="4"/>
        <v>4.0733368467860805E-2</v>
      </c>
      <c r="K35" s="100">
        <f t="shared" si="6"/>
        <v>2.7155578978573867E-2</v>
      </c>
      <c r="O35" s="96">
        <f>Amnt_Deposited!B30</f>
        <v>2016</v>
      </c>
      <c r="P35" s="99">
        <f>Amnt_Deposited!D30</f>
        <v>0</v>
      </c>
      <c r="Q35" s="284">
        <f>MCF!R34</f>
        <v>1</v>
      </c>
      <c r="R35" s="67">
        <f t="shared" si="5"/>
        <v>0</v>
      </c>
      <c r="S35" s="67">
        <f t="shared" si="7"/>
        <v>0</v>
      </c>
      <c r="T35" s="67">
        <f t="shared" si="8"/>
        <v>0</v>
      </c>
      <c r="U35" s="67">
        <f t="shared" si="9"/>
        <v>1.1606945692273862</v>
      </c>
      <c r="V35" s="67">
        <f t="shared" si="10"/>
        <v>8.4159852206323979E-2</v>
      </c>
      <c r="W35" s="100">
        <f t="shared" si="11"/>
        <v>5.6106568137549315E-2</v>
      </c>
    </row>
    <row r="36" spans="2:23">
      <c r="B36" s="96">
        <f>Amnt_Deposited!B31</f>
        <v>2017</v>
      </c>
      <c r="C36" s="99">
        <f>Amnt_Deposited!D31</f>
        <v>0</v>
      </c>
      <c r="D36" s="418">
        <f>Dry_Matter_Content!D23</f>
        <v>0.44</v>
      </c>
      <c r="E36" s="284">
        <f>MCF!R35</f>
        <v>1</v>
      </c>
      <c r="F36" s="67">
        <f t="shared" si="0"/>
        <v>0</v>
      </c>
      <c r="G36" s="67">
        <f t="shared" si="1"/>
        <v>0</v>
      </c>
      <c r="H36" s="67">
        <f t="shared" si="2"/>
        <v>0</v>
      </c>
      <c r="I36" s="67">
        <f t="shared" si="3"/>
        <v>0.52379663048266978</v>
      </c>
      <c r="J36" s="67">
        <f t="shared" si="4"/>
        <v>3.7979541023385244E-2</v>
      </c>
      <c r="K36" s="100">
        <f t="shared" si="6"/>
        <v>2.5319694015590161E-2</v>
      </c>
      <c r="O36" s="96">
        <f>Amnt_Deposited!B31</f>
        <v>2017</v>
      </c>
      <c r="P36" s="99">
        <f>Amnt_Deposited!D31</f>
        <v>0</v>
      </c>
      <c r="Q36" s="284">
        <f>MCF!R35</f>
        <v>1</v>
      </c>
      <c r="R36" s="67">
        <f t="shared" si="5"/>
        <v>0</v>
      </c>
      <c r="S36" s="67">
        <f t="shared" si="7"/>
        <v>0</v>
      </c>
      <c r="T36" s="67">
        <f t="shared" si="8"/>
        <v>0</v>
      </c>
      <c r="U36" s="67">
        <f t="shared" si="9"/>
        <v>1.0822244431460117</v>
      </c>
      <c r="V36" s="67">
        <f t="shared" si="10"/>
        <v>7.8470126081374464E-2</v>
      </c>
      <c r="W36" s="100">
        <f t="shared" si="11"/>
        <v>5.2313417387582974E-2</v>
      </c>
    </row>
    <row r="37" spans="2:23">
      <c r="B37" s="96">
        <f>Amnt_Deposited!B32</f>
        <v>2018</v>
      </c>
      <c r="C37" s="99">
        <f>Amnt_Deposited!D32</f>
        <v>0</v>
      </c>
      <c r="D37" s="418">
        <f>Dry_Matter_Content!D24</f>
        <v>0.44</v>
      </c>
      <c r="E37" s="284">
        <f>MCF!R36</f>
        <v>1</v>
      </c>
      <c r="F37" s="67">
        <f t="shared" si="0"/>
        <v>0</v>
      </c>
      <c r="G37" s="67">
        <f t="shared" si="1"/>
        <v>0</v>
      </c>
      <c r="H37" s="67">
        <f t="shared" si="2"/>
        <v>0</v>
      </c>
      <c r="I37" s="67">
        <f t="shared" si="3"/>
        <v>0.48838474114960095</v>
      </c>
      <c r="J37" s="67">
        <f t="shared" si="4"/>
        <v>3.5411889333068838E-2</v>
      </c>
      <c r="K37" s="100">
        <f t="shared" si="6"/>
        <v>2.360792622204589E-2</v>
      </c>
      <c r="O37" s="96">
        <f>Amnt_Deposited!B32</f>
        <v>2018</v>
      </c>
      <c r="P37" s="99">
        <f>Amnt_Deposited!D32</f>
        <v>0</v>
      </c>
      <c r="Q37" s="284">
        <f>MCF!R36</f>
        <v>1</v>
      </c>
      <c r="R37" s="67">
        <f t="shared" si="5"/>
        <v>0</v>
      </c>
      <c r="S37" s="67">
        <f t="shared" si="7"/>
        <v>0</v>
      </c>
      <c r="T37" s="67">
        <f t="shared" si="8"/>
        <v>0</v>
      </c>
      <c r="U37" s="67">
        <f t="shared" si="9"/>
        <v>1.0090593825404977</v>
      </c>
      <c r="V37" s="67">
        <f t="shared" si="10"/>
        <v>7.3165060605514115E-2</v>
      </c>
      <c r="W37" s="100">
        <f t="shared" si="11"/>
        <v>4.8776707070342741E-2</v>
      </c>
    </row>
    <row r="38" spans="2:23">
      <c r="B38" s="96">
        <f>Amnt_Deposited!B33</f>
        <v>2019</v>
      </c>
      <c r="C38" s="99">
        <f>Amnt_Deposited!D33</f>
        <v>0</v>
      </c>
      <c r="D38" s="418">
        <f>Dry_Matter_Content!D25</f>
        <v>0.44</v>
      </c>
      <c r="E38" s="284">
        <f>MCF!R37</f>
        <v>1</v>
      </c>
      <c r="F38" s="67">
        <f t="shared" si="0"/>
        <v>0</v>
      </c>
      <c r="G38" s="67">
        <f t="shared" si="1"/>
        <v>0</v>
      </c>
      <c r="H38" s="67">
        <f t="shared" si="2"/>
        <v>0</v>
      </c>
      <c r="I38" s="67">
        <f t="shared" si="3"/>
        <v>0.4553669143842542</v>
      </c>
      <c r="J38" s="67">
        <f t="shared" si="4"/>
        <v>3.3017826765346758E-2</v>
      </c>
      <c r="K38" s="100">
        <f t="shared" si="6"/>
        <v>2.2011884510231172E-2</v>
      </c>
      <c r="O38" s="96">
        <f>Amnt_Deposited!B33</f>
        <v>2019</v>
      </c>
      <c r="P38" s="99">
        <f>Amnt_Deposited!D33</f>
        <v>0</v>
      </c>
      <c r="Q38" s="284">
        <f>MCF!R37</f>
        <v>1</v>
      </c>
      <c r="R38" s="67">
        <f t="shared" si="5"/>
        <v>0</v>
      </c>
      <c r="S38" s="67">
        <f t="shared" si="7"/>
        <v>0</v>
      </c>
      <c r="T38" s="67">
        <f t="shared" si="8"/>
        <v>0</v>
      </c>
      <c r="U38" s="67">
        <f t="shared" si="9"/>
        <v>0.9408407321988721</v>
      </c>
      <c r="V38" s="67">
        <f t="shared" si="10"/>
        <v>6.8218650341625525E-2</v>
      </c>
      <c r="W38" s="100">
        <f t="shared" si="11"/>
        <v>4.5479100227750348E-2</v>
      </c>
    </row>
    <row r="39" spans="2:23">
      <c r="B39" s="96">
        <f>Amnt_Deposited!B34</f>
        <v>2020</v>
      </c>
      <c r="C39" s="99">
        <f>Amnt_Deposited!D34</f>
        <v>0</v>
      </c>
      <c r="D39" s="418">
        <f>Dry_Matter_Content!D26</f>
        <v>0.44</v>
      </c>
      <c r="E39" s="284">
        <f>MCF!R38</f>
        <v>1</v>
      </c>
      <c r="F39" s="67">
        <f t="shared" si="0"/>
        <v>0</v>
      </c>
      <c r="G39" s="67">
        <f t="shared" si="1"/>
        <v>0</v>
      </c>
      <c r="H39" s="67">
        <f t="shared" si="2"/>
        <v>0</v>
      </c>
      <c r="I39" s="67">
        <f t="shared" si="3"/>
        <v>0.42458129676151968</v>
      </c>
      <c r="J39" s="67">
        <f t="shared" si="4"/>
        <v>3.0785617622734521E-2</v>
      </c>
      <c r="K39" s="100">
        <f t="shared" si="6"/>
        <v>2.0523745081823013E-2</v>
      </c>
      <c r="O39" s="96">
        <f>Amnt_Deposited!B34</f>
        <v>2020</v>
      </c>
      <c r="P39" s="99">
        <f>Amnt_Deposited!D34</f>
        <v>0</v>
      </c>
      <c r="Q39" s="284">
        <f>MCF!R38</f>
        <v>1</v>
      </c>
      <c r="R39" s="67">
        <f t="shared" si="5"/>
        <v>0</v>
      </c>
      <c r="S39" s="67">
        <f t="shared" si="7"/>
        <v>0</v>
      </c>
      <c r="T39" s="67">
        <f t="shared" si="8"/>
        <v>0</v>
      </c>
      <c r="U39" s="67">
        <f t="shared" si="9"/>
        <v>0.87723408421801563</v>
      </c>
      <c r="V39" s="67">
        <f t="shared" si="10"/>
        <v>6.360664798085644E-2</v>
      </c>
      <c r="W39" s="100">
        <f t="shared" si="11"/>
        <v>4.2404431987237624E-2</v>
      </c>
    </row>
    <row r="40" spans="2:23">
      <c r="B40" s="96">
        <f>Amnt_Deposited!B35</f>
        <v>2021</v>
      </c>
      <c r="C40" s="99">
        <f>Amnt_Deposited!D35</f>
        <v>0</v>
      </c>
      <c r="D40" s="418">
        <f>Dry_Matter_Content!D27</f>
        <v>0.44</v>
      </c>
      <c r="E40" s="284">
        <f>MCF!R39</f>
        <v>1</v>
      </c>
      <c r="F40" s="67">
        <f t="shared" si="0"/>
        <v>0</v>
      </c>
      <c r="G40" s="67">
        <f t="shared" si="1"/>
        <v>0</v>
      </c>
      <c r="H40" s="67">
        <f t="shared" si="2"/>
        <v>0</v>
      </c>
      <c r="I40" s="67">
        <f t="shared" si="3"/>
        <v>0.39587697714809433</v>
      </c>
      <c r="J40" s="67">
        <f t="shared" si="4"/>
        <v>2.870431961342532E-2</v>
      </c>
      <c r="K40" s="100">
        <f t="shared" si="6"/>
        <v>1.913621307561688E-2</v>
      </c>
      <c r="O40" s="96">
        <f>Amnt_Deposited!B35</f>
        <v>2021</v>
      </c>
      <c r="P40" s="99">
        <f>Amnt_Deposited!D35</f>
        <v>0</v>
      </c>
      <c r="Q40" s="284">
        <f>MCF!R39</f>
        <v>1</v>
      </c>
      <c r="R40" s="67">
        <f t="shared" si="5"/>
        <v>0</v>
      </c>
      <c r="S40" s="67">
        <f t="shared" si="7"/>
        <v>0</v>
      </c>
      <c r="T40" s="67">
        <f t="shared" si="8"/>
        <v>0</v>
      </c>
      <c r="U40" s="67">
        <f t="shared" si="9"/>
        <v>0.81792763873573193</v>
      </c>
      <c r="V40" s="67">
        <f t="shared" si="10"/>
        <v>5.9306445482283705E-2</v>
      </c>
      <c r="W40" s="100">
        <f t="shared" si="11"/>
        <v>3.9537630321522466E-2</v>
      </c>
    </row>
    <row r="41" spans="2:23">
      <c r="B41" s="96">
        <f>Amnt_Deposited!B36</f>
        <v>2022</v>
      </c>
      <c r="C41" s="99">
        <f>Amnt_Deposited!D36</f>
        <v>0</v>
      </c>
      <c r="D41" s="418">
        <f>Dry_Matter_Content!D28</f>
        <v>0.44</v>
      </c>
      <c r="E41" s="284">
        <f>MCF!R40</f>
        <v>1</v>
      </c>
      <c r="F41" s="67">
        <f t="shared" si="0"/>
        <v>0</v>
      </c>
      <c r="G41" s="67">
        <f t="shared" si="1"/>
        <v>0</v>
      </c>
      <c r="H41" s="67">
        <f t="shared" si="2"/>
        <v>0</v>
      </c>
      <c r="I41" s="67">
        <f t="shared" si="3"/>
        <v>0.36911324693593145</v>
      </c>
      <c r="J41" s="67">
        <f t="shared" si="4"/>
        <v>2.6763730212162867E-2</v>
      </c>
      <c r="K41" s="100">
        <f t="shared" si="6"/>
        <v>1.7842486808108578E-2</v>
      </c>
      <c r="O41" s="96">
        <f>Amnt_Deposited!B36</f>
        <v>2022</v>
      </c>
      <c r="P41" s="99">
        <f>Amnt_Deposited!D36</f>
        <v>0</v>
      </c>
      <c r="Q41" s="284">
        <f>MCF!R40</f>
        <v>1</v>
      </c>
      <c r="R41" s="67">
        <f t="shared" si="5"/>
        <v>0</v>
      </c>
      <c r="S41" s="67">
        <f t="shared" si="7"/>
        <v>0</v>
      </c>
      <c r="T41" s="67">
        <f t="shared" si="8"/>
        <v>0</v>
      </c>
      <c r="U41" s="67">
        <f t="shared" si="9"/>
        <v>0.76263067548746155</v>
      </c>
      <c r="V41" s="67">
        <f t="shared" si="10"/>
        <v>5.5296963248270374E-2</v>
      </c>
      <c r="W41" s="100">
        <f t="shared" si="11"/>
        <v>3.6864642165513578E-2</v>
      </c>
    </row>
    <row r="42" spans="2:23">
      <c r="B42" s="96">
        <f>Amnt_Deposited!B37</f>
        <v>2023</v>
      </c>
      <c r="C42" s="99">
        <f>Amnt_Deposited!D37</f>
        <v>0</v>
      </c>
      <c r="D42" s="418">
        <f>Dry_Matter_Content!D29</f>
        <v>0.44</v>
      </c>
      <c r="E42" s="284">
        <f>MCF!R41</f>
        <v>1</v>
      </c>
      <c r="F42" s="67">
        <f t="shared" si="0"/>
        <v>0</v>
      </c>
      <c r="G42" s="67">
        <f t="shared" si="1"/>
        <v>0</v>
      </c>
      <c r="H42" s="67">
        <f t="shared" si="2"/>
        <v>0</v>
      </c>
      <c r="I42" s="67">
        <f t="shared" si="3"/>
        <v>0.34415891028848067</v>
      </c>
      <c r="J42" s="67">
        <f t="shared" si="4"/>
        <v>2.4954336647450767E-2</v>
      </c>
      <c r="K42" s="100">
        <f t="shared" si="6"/>
        <v>1.6636224431633845E-2</v>
      </c>
      <c r="O42" s="96">
        <f>Amnt_Deposited!B37</f>
        <v>2023</v>
      </c>
      <c r="P42" s="99">
        <f>Amnt_Deposited!D37</f>
        <v>0</v>
      </c>
      <c r="Q42" s="284">
        <f>MCF!R41</f>
        <v>1</v>
      </c>
      <c r="R42" s="67">
        <f t="shared" si="5"/>
        <v>0</v>
      </c>
      <c r="S42" s="67">
        <f t="shared" si="7"/>
        <v>0</v>
      </c>
      <c r="T42" s="67">
        <f t="shared" si="8"/>
        <v>0</v>
      </c>
      <c r="U42" s="67">
        <f t="shared" si="9"/>
        <v>0.71107212869520786</v>
      </c>
      <c r="V42" s="67">
        <f t="shared" si="10"/>
        <v>5.1558546792253648E-2</v>
      </c>
      <c r="W42" s="100">
        <f t="shared" si="11"/>
        <v>3.4372364528169094E-2</v>
      </c>
    </row>
    <row r="43" spans="2:23">
      <c r="B43" s="96">
        <f>Amnt_Deposited!B38</f>
        <v>2024</v>
      </c>
      <c r="C43" s="99">
        <f>Amnt_Deposited!D38</f>
        <v>0</v>
      </c>
      <c r="D43" s="418">
        <f>Dry_Matter_Content!D30</f>
        <v>0.44</v>
      </c>
      <c r="E43" s="284">
        <f>MCF!R42</f>
        <v>1</v>
      </c>
      <c r="F43" s="67">
        <f t="shared" si="0"/>
        <v>0</v>
      </c>
      <c r="G43" s="67">
        <f t="shared" si="1"/>
        <v>0</v>
      </c>
      <c r="H43" s="67">
        <f t="shared" si="2"/>
        <v>0</v>
      </c>
      <c r="I43" s="67">
        <f t="shared" si="3"/>
        <v>0.32089164101854506</v>
      </c>
      <c r="J43" s="67">
        <f t="shared" si="4"/>
        <v>2.3267269269935616E-2</v>
      </c>
      <c r="K43" s="100">
        <f t="shared" si="6"/>
        <v>1.5511512846623743E-2</v>
      </c>
      <c r="O43" s="96">
        <f>Amnt_Deposited!B38</f>
        <v>2024</v>
      </c>
      <c r="P43" s="99">
        <f>Amnt_Deposited!D38</f>
        <v>0</v>
      </c>
      <c r="Q43" s="284">
        <f>MCF!R42</f>
        <v>1</v>
      </c>
      <c r="R43" s="67">
        <f t="shared" si="5"/>
        <v>0</v>
      </c>
      <c r="S43" s="67">
        <f t="shared" si="7"/>
        <v>0</v>
      </c>
      <c r="T43" s="67">
        <f t="shared" si="8"/>
        <v>0</v>
      </c>
      <c r="U43" s="67">
        <f t="shared" si="9"/>
        <v>0.66299925830277895</v>
      </c>
      <c r="V43" s="67">
        <f t="shared" si="10"/>
        <v>4.8072870392428947E-2</v>
      </c>
      <c r="W43" s="100">
        <f t="shared" si="11"/>
        <v>3.2048580261619296E-2</v>
      </c>
    </row>
    <row r="44" spans="2:23">
      <c r="B44" s="96">
        <f>Amnt_Deposited!B39</f>
        <v>2025</v>
      </c>
      <c r="C44" s="99">
        <f>Amnt_Deposited!D39</f>
        <v>0</v>
      </c>
      <c r="D44" s="418">
        <f>Dry_Matter_Content!D31</f>
        <v>0.44</v>
      </c>
      <c r="E44" s="284">
        <f>MCF!R43</f>
        <v>1</v>
      </c>
      <c r="F44" s="67">
        <f t="shared" si="0"/>
        <v>0</v>
      </c>
      <c r="G44" s="67">
        <f t="shared" si="1"/>
        <v>0</v>
      </c>
      <c r="H44" s="67">
        <f t="shared" si="2"/>
        <v>0</v>
      </c>
      <c r="I44" s="67">
        <f t="shared" si="3"/>
        <v>0.29919738294516951</v>
      </c>
      <c r="J44" s="67">
        <f t="shared" si="4"/>
        <v>2.1694258073375553E-2</v>
      </c>
      <c r="K44" s="100">
        <f t="shared" si="6"/>
        <v>1.4462838715583702E-2</v>
      </c>
      <c r="O44" s="96">
        <f>Amnt_Deposited!B39</f>
        <v>2025</v>
      </c>
      <c r="P44" s="99">
        <f>Amnt_Deposited!D39</f>
        <v>0</v>
      </c>
      <c r="Q44" s="284">
        <f>MCF!R43</f>
        <v>1</v>
      </c>
      <c r="R44" s="67">
        <f t="shared" si="5"/>
        <v>0</v>
      </c>
      <c r="S44" s="67">
        <f t="shared" si="7"/>
        <v>0</v>
      </c>
      <c r="T44" s="67">
        <f t="shared" si="8"/>
        <v>0</v>
      </c>
      <c r="U44" s="67">
        <f t="shared" si="9"/>
        <v>0.61817641104373855</v>
      </c>
      <c r="V44" s="67">
        <f t="shared" si="10"/>
        <v>4.4822847259040392E-2</v>
      </c>
      <c r="W44" s="100">
        <f t="shared" si="11"/>
        <v>2.9881898172693593E-2</v>
      </c>
    </row>
    <row r="45" spans="2:23">
      <c r="B45" s="96">
        <f>Amnt_Deposited!B40</f>
        <v>2026</v>
      </c>
      <c r="C45" s="99">
        <f>Amnt_Deposited!D40</f>
        <v>0</v>
      </c>
      <c r="D45" s="418">
        <f>Dry_Matter_Content!D32</f>
        <v>0.44</v>
      </c>
      <c r="E45" s="284">
        <f>MCF!R44</f>
        <v>1</v>
      </c>
      <c r="F45" s="67">
        <f t="shared" si="0"/>
        <v>0</v>
      </c>
      <c r="G45" s="67">
        <f t="shared" si="1"/>
        <v>0</v>
      </c>
      <c r="H45" s="67">
        <f t="shared" si="2"/>
        <v>0</v>
      </c>
      <c r="I45" s="67">
        <f t="shared" si="3"/>
        <v>0.27896979079010942</v>
      </c>
      <c r="J45" s="67">
        <f t="shared" si="4"/>
        <v>2.0227592155060089E-2</v>
      </c>
      <c r="K45" s="100">
        <f t="shared" si="6"/>
        <v>1.3485061436706726E-2</v>
      </c>
      <c r="O45" s="96">
        <f>Amnt_Deposited!B40</f>
        <v>2026</v>
      </c>
      <c r="P45" s="99">
        <f>Amnt_Deposited!D40</f>
        <v>0</v>
      </c>
      <c r="Q45" s="284">
        <f>MCF!R44</f>
        <v>1</v>
      </c>
      <c r="R45" s="67">
        <f t="shared" si="5"/>
        <v>0</v>
      </c>
      <c r="S45" s="67">
        <f t="shared" si="7"/>
        <v>0</v>
      </c>
      <c r="T45" s="67">
        <f t="shared" si="8"/>
        <v>0</v>
      </c>
      <c r="U45" s="67">
        <f t="shared" si="9"/>
        <v>0.57638386526882102</v>
      </c>
      <c r="V45" s="67">
        <f t="shared" si="10"/>
        <v>4.1792545774917533E-2</v>
      </c>
      <c r="W45" s="100">
        <f t="shared" si="11"/>
        <v>2.7861697183278356E-2</v>
      </c>
    </row>
    <row r="46" spans="2:23">
      <c r="B46" s="96">
        <f>Amnt_Deposited!B41</f>
        <v>2027</v>
      </c>
      <c r="C46" s="99">
        <f>Amnt_Deposited!D41</f>
        <v>0</v>
      </c>
      <c r="D46" s="418">
        <f>Dry_Matter_Content!D33</f>
        <v>0.44</v>
      </c>
      <c r="E46" s="284">
        <f>MCF!R45</f>
        <v>1</v>
      </c>
      <c r="F46" s="67">
        <f t="shared" si="0"/>
        <v>0</v>
      </c>
      <c r="G46" s="67">
        <f t="shared" si="1"/>
        <v>0</v>
      </c>
      <c r="H46" s="67">
        <f t="shared" si="2"/>
        <v>0</v>
      </c>
      <c r="I46" s="67">
        <f t="shared" si="3"/>
        <v>0.26010970887315332</v>
      </c>
      <c r="J46" s="67">
        <f t="shared" si="4"/>
        <v>1.8860081916956071E-2</v>
      </c>
      <c r="K46" s="100">
        <f t="shared" si="6"/>
        <v>1.2573387944637381E-2</v>
      </c>
      <c r="O46" s="96">
        <f>Amnt_Deposited!B41</f>
        <v>2027</v>
      </c>
      <c r="P46" s="99">
        <f>Amnt_Deposited!D41</f>
        <v>0</v>
      </c>
      <c r="Q46" s="284">
        <f>MCF!R45</f>
        <v>1</v>
      </c>
      <c r="R46" s="67">
        <f t="shared" si="5"/>
        <v>0</v>
      </c>
      <c r="S46" s="67">
        <f t="shared" si="7"/>
        <v>0</v>
      </c>
      <c r="T46" s="67">
        <f t="shared" si="8"/>
        <v>0</v>
      </c>
      <c r="U46" s="67">
        <f t="shared" si="9"/>
        <v>0.53741675387015142</v>
      </c>
      <c r="V46" s="67">
        <f t="shared" si="10"/>
        <v>3.8967111398669561E-2</v>
      </c>
      <c r="W46" s="100">
        <f t="shared" si="11"/>
        <v>2.5978074265779708E-2</v>
      </c>
    </row>
    <row r="47" spans="2:23">
      <c r="B47" s="96">
        <f>Amnt_Deposited!B42</f>
        <v>2028</v>
      </c>
      <c r="C47" s="99">
        <f>Amnt_Deposited!D42</f>
        <v>0</v>
      </c>
      <c r="D47" s="418">
        <f>Dry_Matter_Content!D34</f>
        <v>0.44</v>
      </c>
      <c r="E47" s="284">
        <f>MCF!R46</f>
        <v>1</v>
      </c>
      <c r="F47" s="67">
        <f t="shared" si="0"/>
        <v>0</v>
      </c>
      <c r="G47" s="67">
        <f t="shared" si="1"/>
        <v>0</v>
      </c>
      <c r="H47" s="67">
        <f t="shared" si="2"/>
        <v>0</v>
      </c>
      <c r="I47" s="67">
        <f t="shared" si="3"/>
        <v>0.24252468505086355</v>
      </c>
      <c r="J47" s="67">
        <f t="shared" si="4"/>
        <v>1.7585023822289769E-2</v>
      </c>
      <c r="K47" s="100">
        <f t="shared" si="6"/>
        <v>1.1723349214859846E-2</v>
      </c>
      <c r="O47" s="96">
        <f>Amnt_Deposited!B42</f>
        <v>2028</v>
      </c>
      <c r="P47" s="99">
        <f>Amnt_Deposited!D42</f>
        <v>0</v>
      </c>
      <c r="Q47" s="284">
        <f>MCF!R46</f>
        <v>1</v>
      </c>
      <c r="R47" s="67">
        <f t="shared" si="5"/>
        <v>0</v>
      </c>
      <c r="S47" s="67">
        <f t="shared" si="7"/>
        <v>0</v>
      </c>
      <c r="T47" s="67">
        <f t="shared" si="8"/>
        <v>0</v>
      </c>
      <c r="U47" s="67">
        <f t="shared" si="9"/>
        <v>0.50108406002244532</v>
      </c>
      <c r="V47" s="67">
        <f t="shared" si="10"/>
        <v>3.6332693847706127E-2</v>
      </c>
      <c r="W47" s="100">
        <f t="shared" si="11"/>
        <v>2.422179589847075E-2</v>
      </c>
    </row>
    <row r="48" spans="2:23">
      <c r="B48" s="96">
        <f>Amnt_Deposited!B43</f>
        <v>2029</v>
      </c>
      <c r="C48" s="99">
        <f>Amnt_Deposited!D43</f>
        <v>0</v>
      </c>
      <c r="D48" s="418">
        <f>Dry_Matter_Content!D35</f>
        <v>0.44</v>
      </c>
      <c r="E48" s="284">
        <f>MCF!R47</f>
        <v>1</v>
      </c>
      <c r="F48" s="67">
        <f t="shared" si="0"/>
        <v>0</v>
      </c>
      <c r="G48" s="67">
        <f t="shared" si="1"/>
        <v>0</v>
      </c>
      <c r="H48" s="67">
        <f t="shared" si="2"/>
        <v>0</v>
      </c>
      <c r="I48" s="67">
        <f t="shared" si="3"/>
        <v>0.22612851751606169</v>
      </c>
      <c r="J48" s="67">
        <f t="shared" si="4"/>
        <v>1.6396167534801855E-2</v>
      </c>
      <c r="K48" s="100">
        <f t="shared" si="6"/>
        <v>1.093077835653457E-2</v>
      </c>
      <c r="O48" s="96">
        <f>Amnt_Deposited!B43</f>
        <v>2029</v>
      </c>
      <c r="P48" s="99">
        <f>Amnt_Deposited!D43</f>
        <v>0</v>
      </c>
      <c r="Q48" s="284">
        <f>MCF!R47</f>
        <v>1</v>
      </c>
      <c r="R48" s="67">
        <f t="shared" si="5"/>
        <v>0</v>
      </c>
      <c r="S48" s="67">
        <f t="shared" si="7"/>
        <v>0</v>
      </c>
      <c r="T48" s="67">
        <f t="shared" si="8"/>
        <v>0</v>
      </c>
      <c r="U48" s="67">
        <f t="shared" si="9"/>
        <v>0.46720768081830927</v>
      </c>
      <c r="V48" s="67">
        <f t="shared" si="10"/>
        <v>3.387637920413606E-2</v>
      </c>
      <c r="W48" s="100">
        <f t="shared" si="11"/>
        <v>2.2584252802757374E-2</v>
      </c>
    </row>
    <row r="49" spans="2:23">
      <c r="B49" s="96">
        <f>Amnt_Deposited!B44</f>
        <v>2030</v>
      </c>
      <c r="C49" s="99">
        <f>Amnt_Deposited!D44</f>
        <v>0</v>
      </c>
      <c r="D49" s="418">
        <f>Dry_Matter_Content!D36</f>
        <v>0.44</v>
      </c>
      <c r="E49" s="284">
        <f>MCF!R48</f>
        <v>1</v>
      </c>
      <c r="F49" s="67">
        <f t="shared" si="0"/>
        <v>0</v>
      </c>
      <c r="G49" s="67">
        <f t="shared" si="1"/>
        <v>0</v>
      </c>
      <c r="H49" s="67">
        <f t="shared" si="2"/>
        <v>0</v>
      </c>
      <c r="I49" s="67">
        <f t="shared" si="3"/>
        <v>0.21084083223646991</v>
      </c>
      <c r="J49" s="67">
        <f t="shared" si="4"/>
        <v>1.5287685279591798E-2</v>
      </c>
      <c r="K49" s="100">
        <f t="shared" si="6"/>
        <v>1.0191790186394531E-2</v>
      </c>
      <c r="O49" s="96">
        <f>Amnt_Deposited!B44</f>
        <v>2030</v>
      </c>
      <c r="P49" s="99">
        <f>Amnt_Deposited!D44</f>
        <v>0</v>
      </c>
      <c r="Q49" s="284">
        <f>MCF!R48</f>
        <v>1</v>
      </c>
      <c r="R49" s="67">
        <f t="shared" si="5"/>
        <v>0</v>
      </c>
      <c r="S49" s="67">
        <f t="shared" si="7"/>
        <v>0</v>
      </c>
      <c r="T49" s="67">
        <f t="shared" si="8"/>
        <v>0</v>
      </c>
      <c r="U49" s="67">
        <f t="shared" si="9"/>
        <v>0.43562155420758242</v>
      </c>
      <c r="V49" s="67">
        <f t="shared" si="10"/>
        <v>3.158612661072685E-2</v>
      </c>
      <c r="W49" s="100">
        <f t="shared" si="11"/>
        <v>2.1057417740484564E-2</v>
      </c>
    </row>
    <row r="50" spans="2:23">
      <c r="B50" s="96">
        <f>Amnt_Deposited!B45</f>
        <v>2031</v>
      </c>
      <c r="C50" s="99">
        <f>Amnt_Deposited!D45</f>
        <v>0</v>
      </c>
      <c r="D50" s="418">
        <f>Dry_Matter_Content!D37</f>
        <v>0.44</v>
      </c>
      <c r="E50" s="284">
        <f>MCF!R49</f>
        <v>1</v>
      </c>
      <c r="F50" s="67">
        <f t="shared" si="0"/>
        <v>0</v>
      </c>
      <c r="G50" s="67">
        <f t="shared" si="1"/>
        <v>0</v>
      </c>
      <c r="H50" s="67">
        <f t="shared" si="2"/>
        <v>0</v>
      </c>
      <c r="I50" s="67">
        <f t="shared" si="3"/>
        <v>0.19658668896111137</v>
      </c>
      <c r="J50" s="67">
        <f t="shared" si="4"/>
        <v>1.4254143275358531E-2</v>
      </c>
      <c r="K50" s="100">
        <f t="shared" si="6"/>
        <v>9.5027621835723532E-3</v>
      </c>
      <c r="O50" s="96">
        <f>Amnt_Deposited!B45</f>
        <v>2031</v>
      </c>
      <c r="P50" s="99">
        <f>Amnt_Deposited!D45</f>
        <v>0</v>
      </c>
      <c r="Q50" s="284">
        <f>MCF!R49</f>
        <v>1</v>
      </c>
      <c r="R50" s="67">
        <f t="shared" si="5"/>
        <v>0</v>
      </c>
      <c r="S50" s="67">
        <f t="shared" si="7"/>
        <v>0</v>
      </c>
      <c r="T50" s="67">
        <f t="shared" si="8"/>
        <v>0</v>
      </c>
      <c r="U50" s="67">
        <f t="shared" si="9"/>
        <v>0.40617084496097389</v>
      </c>
      <c r="V50" s="67">
        <f t="shared" si="10"/>
        <v>2.9450709246608534E-2</v>
      </c>
      <c r="W50" s="100">
        <f t="shared" si="11"/>
        <v>1.9633806164405687E-2</v>
      </c>
    </row>
    <row r="51" spans="2:23">
      <c r="B51" s="96">
        <f>Amnt_Deposited!B46</f>
        <v>2032</v>
      </c>
      <c r="C51" s="99">
        <f>Amnt_Deposited!D46</f>
        <v>0</v>
      </c>
      <c r="D51" s="418">
        <f>Dry_Matter_Content!D38</f>
        <v>0.44</v>
      </c>
      <c r="E51" s="284">
        <f>MCF!R50</f>
        <v>1</v>
      </c>
      <c r="F51" s="67">
        <f t="shared" ref="F51:F82" si="12">C51*D51*$K$6*DOCF*E51</f>
        <v>0</v>
      </c>
      <c r="G51" s="67">
        <f t="shared" si="1"/>
        <v>0</v>
      </c>
      <c r="H51" s="67">
        <f t="shared" si="2"/>
        <v>0</v>
      </c>
      <c r="I51" s="67">
        <f t="shared" si="3"/>
        <v>0.18329621386311315</v>
      </c>
      <c r="J51" s="67">
        <f t="shared" si="4"/>
        <v>1.3290475097998225E-2</v>
      </c>
      <c r="K51" s="100">
        <f t="shared" si="6"/>
        <v>8.8603167319988158E-3</v>
      </c>
      <c r="O51" s="96">
        <f>Amnt_Deposited!B46</f>
        <v>2032</v>
      </c>
      <c r="P51" s="99">
        <f>Amnt_Deposited!D46</f>
        <v>0</v>
      </c>
      <c r="Q51" s="284">
        <f>MCF!R50</f>
        <v>1</v>
      </c>
      <c r="R51" s="67">
        <f t="shared" ref="R51:R82" si="13">P51*$W$6*DOCF*Q51</f>
        <v>0</v>
      </c>
      <c r="S51" s="67">
        <f t="shared" si="7"/>
        <v>0</v>
      </c>
      <c r="T51" s="67">
        <f t="shared" si="8"/>
        <v>0</v>
      </c>
      <c r="U51" s="67">
        <f t="shared" si="9"/>
        <v>0.3787111856675891</v>
      </c>
      <c r="V51" s="67">
        <f t="shared" si="10"/>
        <v>2.7459659293384762E-2</v>
      </c>
      <c r="W51" s="100">
        <f t="shared" si="11"/>
        <v>1.8306439528923173E-2</v>
      </c>
    </row>
    <row r="52" spans="2:23">
      <c r="B52" s="96">
        <f>Amnt_Deposited!B47</f>
        <v>2033</v>
      </c>
      <c r="C52" s="99">
        <f>Amnt_Deposited!D47</f>
        <v>0</v>
      </c>
      <c r="D52" s="418">
        <f>Dry_Matter_Content!D39</f>
        <v>0.44</v>
      </c>
      <c r="E52" s="284">
        <f>MCF!R51</f>
        <v>1</v>
      </c>
      <c r="F52" s="67">
        <f t="shared" si="12"/>
        <v>0</v>
      </c>
      <c r="G52" s="67">
        <f t="shared" si="1"/>
        <v>0</v>
      </c>
      <c r="H52" s="67">
        <f t="shared" si="2"/>
        <v>0</v>
      </c>
      <c r="I52" s="67">
        <f t="shared" si="3"/>
        <v>0.1709042570181257</v>
      </c>
      <c r="J52" s="67">
        <f t="shared" si="4"/>
        <v>1.2391956844987449E-2</v>
      </c>
      <c r="K52" s="100">
        <f t="shared" si="6"/>
        <v>8.2613045633249654E-3</v>
      </c>
      <c r="O52" s="96">
        <f>Amnt_Deposited!B47</f>
        <v>2033</v>
      </c>
      <c r="P52" s="99">
        <f>Amnt_Deposited!D47</f>
        <v>0</v>
      </c>
      <c r="Q52" s="284">
        <f>MCF!R51</f>
        <v>1</v>
      </c>
      <c r="R52" s="67">
        <f t="shared" si="13"/>
        <v>0</v>
      </c>
      <c r="S52" s="67">
        <f t="shared" si="7"/>
        <v>0</v>
      </c>
      <c r="T52" s="67">
        <f t="shared" si="8"/>
        <v>0</v>
      </c>
      <c r="U52" s="67">
        <f t="shared" si="9"/>
        <v>0.35310796904571423</v>
      </c>
      <c r="V52" s="67">
        <f t="shared" si="10"/>
        <v>2.560321662187489E-2</v>
      </c>
      <c r="W52" s="100">
        <f t="shared" si="11"/>
        <v>1.7068811081249927E-2</v>
      </c>
    </row>
    <row r="53" spans="2:23">
      <c r="B53" s="96">
        <f>Amnt_Deposited!B48</f>
        <v>2034</v>
      </c>
      <c r="C53" s="99">
        <f>Amnt_Deposited!D48</f>
        <v>0</v>
      </c>
      <c r="D53" s="418">
        <f>Dry_Matter_Content!D40</f>
        <v>0.44</v>
      </c>
      <c r="E53" s="284">
        <f>MCF!R52</f>
        <v>1</v>
      </c>
      <c r="F53" s="67">
        <f t="shared" si="12"/>
        <v>0</v>
      </c>
      <c r="G53" s="67">
        <f t="shared" si="1"/>
        <v>0</v>
      </c>
      <c r="H53" s="67">
        <f t="shared" si="2"/>
        <v>0</v>
      </c>
      <c r="I53" s="67">
        <f t="shared" si="3"/>
        <v>0.1593500730393182</v>
      </c>
      <c r="J53" s="67">
        <f t="shared" si="4"/>
        <v>1.155418397880751E-2</v>
      </c>
      <c r="K53" s="100">
        <f t="shared" si="6"/>
        <v>7.702789319205006E-3</v>
      </c>
      <c r="O53" s="96">
        <f>Amnt_Deposited!B48</f>
        <v>2034</v>
      </c>
      <c r="P53" s="99">
        <f>Amnt_Deposited!D48</f>
        <v>0</v>
      </c>
      <c r="Q53" s="284">
        <f>MCF!R52</f>
        <v>1</v>
      </c>
      <c r="R53" s="67">
        <f t="shared" si="13"/>
        <v>0</v>
      </c>
      <c r="S53" s="67">
        <f t="shared" si="7"/>
        <v>0</v>
      </c>
      <c r="T53" s="67">
        <f t="shared" si="8"/>
        <v>0</v>
      </c>
      <c r="U53" s="67">
        <f t="shared" si="9"/>
        <v>0.32923568809776482</v>
      </c>
      <c r="V53" s="67">
        <f t="shared" si="10"/>
        <v>2.3872280947949399E-2</v>
      </c>
      <c r="W53" s="100">
        <f t="shared" si="11"/>
        <v>1.5914853965299597E-2</v>
      </c>
    </row>
    <row r="54" spans="2:23">
      <c r="B54" s="96">
        <f>Amnt_Deposited!B49</f>
        <v>2035</v>
      </c>
      <c r="C54" s="99">
        <f>Amnt_Deposited!D49</f>
        <v>0</v>
      </c>
      <c r="D54" s="418">
        <f>Dry_Matter_Content!D41</f>
        <v>0.44</v>
      </c>
      <c r="E54" s="284">
        <f>MCF!R53</f>
        <v>1</v>
      </c>
      <c r="F54" s="67">
        <f t="shared" si="12"/>
        <v>0</v>
      </c>
      <c r="G54" s="67">
        <f t="shared" si="1"/>
        <v>0</v>
      </c>
      <c r="H54" s="67">
        <f t="shared" si="2"/>
        <v>0</v>
      </c>
      <c r="I54" s="67">
        <f t="shared" si="3"/>
        <v>0.14857702330342176</v>
      </c>
      <c r="J54" s="67">
        <f t="shared" si="4"/>
        <v>1.0773049735896443E-2</v>
      </c>
      <c r="K54" s="100">
        <f t="shared" si="6"/>
        <v>7.1820331572642945E-3</v>
      </c>
      <c r="O54" s="96">
        <f>Amnt_Deposited!B49</f>
        <v>2035</v>
      </c>
      <c r="P54" s="99">
        <f>Amnt_Deposited!D49</f>
        <v>0</v>
      </c>
      <c r="Q54" s="284">
        <f>MCF!R53</f>
        <v>1</v>
      </c>
      <c r="R54" s="67">
        <f t="shared" si="13"/>
        <v>0</v>
      </c>
      <c r="S54" s="67">
        <f t="shared" si="7"/>
        <v>0</v>
      </c>
      <c r="T54" s="67">
        <f t="shared" si="8"/>
        <v>0</v>
      </c>
      <c r="U54" s="67">
        <f t="shared" si="9"/>
        <v>0.30697732087483831</v>
      </c>
      <c r="V54" s="67">
        <f t="shared" si="10"/>
        <v>2.2258367222926533E-2</v>
      </c>
      <c r="W54" s="100">
        <f t="shared" si="11"/>
        <v>1.4838911481951021E-2</v>
      </c>
    </row>
    <row r="55" spans="2:23">
      <c r="B55" s="96">
        <f>Amnt_Deposited!B50</f>
        <v>2036</v>
      </c>
      <c r="C55" s="99">
        <f>Amnt_Deposited!D50</f>
        <v>0</v>
      </c>
      <c r="D55" s="418">
        <f>Dry_Matter_Content!D42</f>
        <v>0.44</v>
      </c>
      <c r="E55" s="284">
        <f>MCF!R54</f>
        <v>1</v>
      </c>
      <c r="F55" s="67">
        <f t="shared" si="12"/>
        <v>0</v>
      </c>
      <c r="G55" s="67">
        <f t="shared" si="1"/>
        <v>0</v>
      </c>
      <c r="H55" s="67">
        <f t="shared" si="2"/>
        <v>0</v>
      </c>
      <c r="I55" s="67">
        <f t="shared" si="3"/>
        <v>0.13853229830813252</v>
      </c>
      <c r="J55" s="67">
        <f t="shared" si="4"/>
        <v>1.0044724995289252E-2</v>
      </c>
      <c r="K55" s="100">
        <f t="shared" si="6"/>
        <v>6.6964833301928345E-3</v>
      </c>
      <c r="O55" s="96">
        <f>Amnt_Deposited!B50</f>
        <v>2036</v>
      </c>
      <c r="P55" s="99">
        <f>Amnt_Deposited!D50</f>
        <v>0</v>
      </c>
      <c r="Q55" s="284">
        <f>MCF!R54</f>
        <v>1</v>
      </c>
      <c r="R55" s="67">
        <f t="shared" si="13"/>
        <v>0</v>
      </c>
      <c r="S55" s="67">
        <f t="shared" si="7"/>
        <v>0</v>
      </c>
      <c r="T55" s="67">
        <f t="shared" si="8"/>
        <v>0</v>
      </c>
      <c r="U55" s="67">
        <f t="shared" si="9"/>
        <v>0.28622375683498447</v>
      </c>
      <c r="V55" s="67">
        <f t="shared" si="10"/>
        <v>2.0753564039853824E-2</v>
      </c>
      <c r="W55" s="100">
        <f t="shared" si="11"/>
        <v>1.3835709359902549E-2</v>
      </c>
    </row>
    <row r="56" spans="2:23">
      <c r="B56" s="96">
        <f>Amnt_Deposited!B51</f>
        <v>2037</v>
      </c>
      <c r="C56" s="99">
        <f>Amnt_Deposited!D51</f>
        <v>0</v>
      </c>
      <c r="D56" s="418">
        <f>Dry_Matter_Content!D43</f>
        <v>0.44</v>
      </c>
      <c r="E56" s="284">
        <f>MCF!R55</f>
        <v>1</v>
      </c>
      <c r="F56" s="67">
        <f t="shared" si="12"/>
        <v>0</v>
      </c>
      <c r="G56" s="67">
        <f t="shared" si="1"/>
        <v>0</v>
      </c>
      <c r="H56" s="67">
        <f t="shared" si="2"/>
        <v>0</v>
      </c>
      <c r="I56" s="67">
        <f t="shared" si="3"/>
        <v>0.12916665879987002</v>
      </c>
      <c r="J56" s="67">
        <f t="shared" si="4"/>
        <v>9.3656395082625035E-3</v>
      </c>
      <c r="K56" s="100">
        <f t="shared" si="6"/>
        <v>6.2437596721750021E-3</v>
      </c>
      <c r="O56" s="96">
        <f>Amnt_Deposited!B51</f>
        <v>2037</v>
      </c>
      <c r="P56" s="99">
        <f>Amnt_Deposited!D51</f>
        <v>0</v>
      </c>
      <c r="Q56" s="284">
        <f>MCF!R55</f>
        <v>1</v>
      </c>
      <c r="R56" s="67">
        <f t="shared" si="13"/>
        <v>0</v>
      </c>
      <c r="S56" s="67">
        <f t="shared" si="7"/>
        <v>0</v>
      </c>
      <c r="T56" s="67">
        <f t="shared" si="8"/>
        <v>0</v>
      </c>
      <c r="U56" s="67">
        <f t="shared" si="9"/>
        <v>0.26687326198320244</v>
      </c>
      <c r="V56" s="67">
        <f t="shared" si="10"/>
        <v>1.935049485178203E-2</v>
      </c>
      <c r="W56" s="100">
        <f t="shared" si="11"/>
        <v>1.2900329901188019E-2</v>
      </c>
    </row>
    <row r="57" spans="2:23">
      <c r="B57" s="96">
        <f>Amnt_Deposited!B52</f>
        <v>2038</v>
      </c>
      <c r="C57" s="99">
        <f>Amnt_Deposited!D52</f>
        <v>0</v>
      </c>
      <c r="D57" s="418">
        <f>Dry_Matter_Content!D44</f>
        <v>0.44</v>
      </c>
      <c r="E57" s="284">
        <f>MCF!R56</f>
        <v>1</v>
      </c>
      <c r="F57" s="67">
        <f t="shared" si="12"/>
        <v>0</v>
      </c>
      <c r="G57" s="67">
        <f t="shared" si="1"/>
        <v>0</v>
      </c>
      <c r="H57" s="67">
        <f t="shared" si="2"/>
        <v>0</v>
      </c>
      <c r="I57" s="67">
        <f t="shared" si="3"/>
        <v>0.12043419440289908</v>
      </c>
      <c r="J57" s="67">
        <f t="shared" si="4"/>
        <v>8.7324643969709445E-3</v>
      </c>
      <c r="K57" s="100">
        <f t="shared" si="6"/>
        <v>5.8216429313139627E-3</v>
      </c>
      <c r="O57" s="96">
        <f>Amnt_Deposited!B52</f>
        <v>2038</v>
      </c>
      <c r="P57" s="99">
        <f>Amnt_Deposited!D52</f>
        <v>0</v>
      </c>
      <c r="Q57" s="284">
        <f>MCF!R56</f>
        <v>1</v>
      </c>
      <c r="R57" s="67">
        <f t="shared" si="13"/>
        <v>0</v>
      </c>
      <c r="S57" s="67">
        <f t="shared" si="7"/>
        <v>0</v>
      </c>
      <c r="T57" s="67">
        <f t="shared" si="8"/>
        <v>0</v>
      </c>
      <c r="U57" s="67">
        <f t="shared" si="9"/>
        <v>0.248830980171279</v>
      </c>
      <c r="V57" s="67">
        <f t="shared" si="10"/>
        <v>1.8042281811923432E-2</v>
      </c>
      <c r="W57" s="100">
        <f t="shared" si="11"/>
        <v>1.202818787461562E-2</v>
      </c>
    </row>
    <row r="58" spans="2:23">
      <c r="B58" s="96">
        <f>Amnt_Deposited!B53</f>
        <v>2039</v>
      </c>
      <c r="C58" s="99">
        <f>Amnt_Deposited!D53</f>
        <v>0</v>
      </c>
      <c r="D58" s="418">
        <f>Dry_Matter_Content!D45</f>
        <v>0.44</v>
      </c>
      <c r="E58" s="284">
        <f>MCF!R57</f>
        <v>1</v>
      </c>
      <c r="F58" s="67">
        <f t="shared" si="12"/>
        <v>0</v>
      </c>
      <c r="G58" s="67">
        <f t="shared" si="1"/>
        <v>0</v>
      </c>
      <c r="H58" s="67">
        <f t="shared" si="2"/>
        <v>0</v>
      </c>
      <c r="I58" s="67">
        <f t="shared" si="3"/>
        <v>0.11229209856661465</v>
      </c>
      <c r="J58" s="67">
        <f t="shared" si="4"/>
        <v>8.1420958362844326E-3</v>
      </c>
      <c r="K58" s="100">
        <f t="shared" si="6"/>
        <v>5.4280638908562884E-3</v>
      </c>
      <c r="O58" s="96">
        <f>Amnt_Deposited!B53</f>
        <v>2039</v>
      </c>
      <c r="P58" s="99">
        <f>Amnt_Deposited!D53</f>
        <v>0</v>
      </c>
      <c r="Q58" s="284">
        <f>MCF!R57</f>
        <v>1</v>
      </c>
      <c r="R58" s="67">
        <f t="shared" si="13"/>
        <v>0</v>
      </c>
      <c r="S58" s="67">
        <f t="shared" si="7"/>
        <v>0</v>
      </c>
      <c r="T58" s="67">
        <f t="shared" si="8"/>
        <v>0</v>
      </c>
      <c r="U58" s="67">
        <f t="shared" si="9"/>
        <v>0.23200846811284009</v>
      </c>
      <c r="V58" s="67">
        <f t="shared" si="10"/>
        <v>1.6822512058438901E-2</v>
      </c>
      <c r="W58" s="100">
        <f t="shared" si="11"/>
        <v>1.1215008038959267E-2</v>
      </c>
    </row>
    <row r="59" spans="2:23">
      <c r="B59" s="96">
        <f>Amnt_Deposited!B54</f>
        <v>2040</v>
      </c>
      <c r="C59" s="99">
        <f>Amnt_Deposited!D54</f>
        <v>0</v>
      </c>
      <c r="D59" s="418">
        <f>Dry_Matter_Content!D46</f>
        <v>0.44</v>
      </c>
      <c r="E59" s="284">
        <f>MCF!R58</f>
        <v>1</v>
      </c>
      <c r="F59" s="67">
        <f t="shared" si="12"/>
        <v>0</v>
      </c>
      <c r="G59" s="67">
        <f t="shared" si="1"/>
        <v>0</v>
      </c>
      <c r="H59" s="67">
        <f t="shared" si="2"/>
        <v>0</v>
      </c>
      <c r="I59" s="67">
        <f t="shared" si="3"/>
        <v>0.1047004587277811</v>
      </c>
      <c r="J59" s="67">
        <f t="shared" si="4"/>
        <v>7.591639838833558E-3</v>
      </c>
      <c r="K59" s="100">
        <f t="shared" si="6"/>
        <v>5.0610932258890384E-3</v>
      </c>
      <c r="O59" s="96">
        <f>Amnt_Deposited!B54</f>
        <v>2040</v>
      </c>
      <c r="P59" s="99">
        <f>Amnt_Deposited!D54</f>
        <v>0</v>
      </c>
      <c r="Q59" s="284">
        <f>MCF!R58</f>
        <v>1</v>
      </c>
      <c r="R59" s="67">
        <f t="shared" si="13"/>
        <v>0</v>
      </c>
      <c r="S59" s="67">
        <f t="shared" si="7"/>
        <v>0</v>
      </c>
      <c r="T59" s="67">
        <f t="shared" si="8"/>
        <v>0</v>
      </c>
      <c r="U59" s="67">
        <f t="shared" si="9"/>
        <v>0.21632326183425837</v>
      </c>
      <c r="V59" s="67">
        <f t="shared" si="10"/>
        <v>1.5685206278581724E-2</v>
      </c>
      <c r="W59" s="100">
        <f t="shared" si="11"/>
        <v>1.0456804185721149E-2</v>
      </c>
    </row>
    <row r="60" spans="2:23">
      <c r="B60" s="96">
        <f>Amnt_Deposited!B55</f>
        <v>2041</v>
      </c>
      <c r="C60" s="99">
        <f>Amnt_Deposited!D55</f>
        <v>0</v>
      </c>
      <c r="D60" s="418">
        <f>Dry_Matter_Content!D47</f>
        <v>0.44</v>
      </c>
      <c r="E60" s="284">
        <f>MCF!R59</f>
        <v>1</v>
      </c>
      <c r="F60" s="67">
        <f t="shared" si="12"/>
        <v>0</v>
      </c>
      <c r="G60" s="67">
        <f t="shared" si="1"/>
        <v>0</v>
      </c>
      <c r="H60" s="67">
        <f t="shared" si="2"/>
        <v>0</v>
      </c>
      <c r="I60" s="67">
        <f t="shared" si="3"/>
        <v>9.7622060659100895E-2</v>
      </c>
      <c r="J60" s="67">
        <f t="shared" si="4"/>
        <v>7.0783980686801983E-3</v>
      </c>
      <c r="K60" s="100">
        <f t="shared" si="6"/>
        <v>4.7189320457867983E-3</v>
      </c>
      <c r="O60" s="96">
        <f>Amnt_Deposited!B55</f>
        <v>2041</v>
      </c>
      <c r="P60" s="99">
        <f>Amnt_Deposited!D55</f>
        <v>0</v>
      </c>
      <c r="Q60" s="284">
        <f>MCF!R59</f>
        <v>1</v>
      </c>
      <c r="R60" s="67">
        <f t="shared" si="13"/>
        <v>0</v>
      </c>
      <c r="S60" s="67">
        <f t="shared" si="7"/>
        <v>0</v>
      </c>
      <c r="T60" s="67">
        <f t="shared" si="8"/>
        <v>0</v>
      </c>
      <c r="U60" s="67">
        <f t="shared" si="9"/>
        <v>0.20169847243615879</v>
      </c>
      <c r="V60" s="67">
        <f t="shared" si="10"/>
        <v>1.4624789398099578E-2</v>
      </c>
      <c r="W60" s="100">
        <f t="shared" si="11"/>
        <v>9.7498595987330523E-3</v>
      </c>
    </row>
    <row r="61" spans="2:23">
      <c r="B61" s="96">
        <f>Amnt_Deposited!B56</f>
        <v>2042</v>
      </c>
      <c r="C61" s="99">
        <f>Amnt_Deposited!D56</f>
        <v>0</v>
      </c>
      <c r="D61" s="418">
        <f>Dry_Matter_Content!D48</f>
        <v>0.44</v>
      </c>
      <c r="E61" s="284">
        <f>MCF!R60</f>
        <v>1</v>
      </c>
      <c r="F61" s="67">
        <f t="shared" si="12"/>
        <v>0</v>
      </c>
      <c r="G61" s="67">
        <f t="shared" si="1"/>
        <v>0</v>
      </c>
      <c r="H61" s="67">
        <f t="shared" si="2"/>
        <v>0</v>
      </c>
      <c r="I61" s="67">
        <f t="shared" si="3"/>
        <v>9.102220604502928E-2</v>
      </c>
      <c r="J61" s="67">
        <f t="shared" si="4"/>
        <v>6.599854614071617E-3</v>
      </c>
      <c r="K61" s="100">
        <f t="shared" si="6"/>
        <v>4.3999030760477446E-3</v>
      </c>
      <c r="O61" s="96">
        <f>Amnt_Deposited!B56</f>
        <v>2042</v>
      </c>
      <c r="P61" s="99">
        <f>Amnt_Deposited!D56</f>
        <v>0</v>
      </c>
      <c r="Q61" s="284">
        <f>MCF!R60</f>
        <v>1</v>
      </c>
      <c r="R61" s="67">
        <f t="shared" si="13"/>
        <v>0</v>
      </c>
      <c r="S61" s="67">
        <f t="shared" si="7"/>
        <v>0</v>
      </c>
      <c r="T61" s="67">
        <f t="shared" si="8"/>
        <v>0</v>
      </c>
      <c r="U61" s="67">
        <f t="shared" si="9"/>
        <v>0.18806240918394471</v>
      </c>
      <c r="V61" s="67">
        <f t="shared" si="10"/>
        <v>1.363606325221408E-2</v>
      </c>
      <c r="W61" s="100">
        <f t="shared" si="11"/>
        <v>9.090708834809386E-3</v>
      </c>
    </row>
    <row r="62" spans="2:23">
      <c r="B62" s="96">
        <f>Amnt_Deposited!B57</f>
        <v>2043</v>
      </c>
      <c r="C62" s="99">
        <f>Amnt_Deposited!D57</f>
        <v>0</v>
      </c>
      <c r="D62" s="418">
        <f>Dry_Matter_Content!D49</f>
        <v>0.44</v>
      </c>
      <c r="E62" s="284">
        <f>MCF!R61</f>
        <v>1</v>
      </c>
      <c r="F62" s="67">
        <f t="shared" si="12"/>
        <v>0</v>
      </c>
      <c r="G62" s="67">
        <f t="shared" si="1"/>
        <v>0</v>
      </c>
      <c r="H62" s="67">
        <f t="shared" si="2"/>
        <v>0</v>
      </c>
      <c r="I62" s="67">
        <f t="shared" si="3"/>
        <v>8.4868542390591148E-2</v>
      </c>
      <c r="J62" s="67">
        <f t="shared" si="4"/>
        <v>6.1536636544381332E-3</v>
      </c>
      <c r="K62" s="100">
        <f t="shared" si="6"/>
        <v>4.1024424362920888E-3</v>
      </c>
      <c r="O62" s="96">
        <f>Amnt_Deposited!B57</f>
        <v>2043</v>
      </c>
      <c r="P62" s="99">
        <f>Amnt_Deposited!D57</f>
        <v>0</v>
      </c>
      <c r="Q62" s="284">
        <f>MCF!R61</f>
        <v>1</v>
      </c>
      <c r="R62" s="67">
        <f t="shared" si="13"/>
        <v>0</v>
      </c>
      <c r="S62" s="67">
        <f t="shared" si="7"/>
        <v>0</v>
      </c>
      <c r="T62" s="67">
        <f t="shared" si="8"/>
        <v>0</v>
      </c>
      <c r="U62" s="67">
        <f t="shared" si="9"/>
        <v>0.17534822807973369</v>
      </c>
      <c r="V62" s="67">
        <f t="shared" si="10"/>
        <v>1.2714181104211013E-2</v>
      </c>
      <c r="W62" s="100">
        <f t="shared" si="11"/>
        <v>8.4761207361406746E-3</v>
      </c>
    </row>
    <row r="63" spans="2:23">
      <c r="B63" s="96">
        <f>Amnt_Deposited!B58</f>
        <v>2044</v>
      </c>
      <c r="C63" s="99">
        <f>Amnt_Deposited!D58</f>
        <v>0</v>
      </c>
      <c r="D63" s="418">
        <f>Dry_Matter_Content!D50</f>
        <v>0.44</v>
      </c>
      <c r="E63" s="284">
        <f>MCF!R62</f>
        <v>1</v>
      </c>
      <c r="F63" s="67">
        <f t="shared" si="12"/>
        <v>0</v>
      </c>
      <c r="G63" s="67">
        <f t="shared" si="1"/>
        <v>0</v>
      </c>
      <c r="H63" s="67">
        <f t="shared" si="2"/>
        <v>0</v>
      </c>
      <c r="I63" s="67">
        <f t="shared" si="3"/>
        <v>7.9130904429413174E-2</v>
      </c>
      <c r="J63" s="67">
        <f t="shared" si="4"/>
        <v>5.7376379611779682E-3</v>
      </c>
      <c r="K63" s="100">
        <f t="shared" si="6"/>
        <v>3.8250919741186452E-3</v>
      </c>
      <c r="O63" s="96">
        <f>Amnt_Deposited!B58</f>
        <v>2044</v>
      </c>
      <c r="P63" s="99">
        <f>Amnt_Deposited!D58</f>
        <v>0</v>
      </c>
      <c r="Q63" s="284">
        <f>MCF!R62</f>
        <v>1</v>
      </c>
      <c r="R63" s="67">
        <f t="shared" si="13"/>
        <v>0</v>
      </c>
      <c r="S63" s="67">
        <f t="shared" si="7"/>
        <v>0</v>
      </c>
      <c r="T63" s="67">
        <f t="shared" si="8"/>
        <v>0</v>
      </c>
      <c r="U63" s="67">
        <f t="shared" si="9"/>
        <v>0.16349360419300235</v>
      </c>
      <c r="V63" s="67">
        <f t="shared" si="10"/>
        <v>1.1854623886731334E-2</v>
      </c>
      <c r="W63" s="100">
        <f t="shared" si="11"/>
        <v>7.9030825911542216E-3</v>
      </c>
    </row>
    <row r="64" spans="2:23">
      <c r="B64" s="96">
        <f>Amnt_Deposited!B59</f>
        <v>2045</v>
      </c>
      <c r="C64" s="99">
        <f>Amnt_Deposited!D59</f>
        <v>0</v>
      </c>
      <c r="D64" s="418">
        <f>Dry_Matter_Content!D51</f>
        <v>0.44</v>
      </c>
      <c r="E64" s="284">
        <f>MCF!R63</f>
        <v>1</v>
      </c>
      <c r="F64" s="67">
        <f t="shared" si="12"/>
        <v>0</v>
      </c>
      <c r="G64" s="67">
        <f t="shared" si="1"/>
        <v>0</v>
      </c>
      <c r="H64" s="67">
        <f t="shared" si="2"/>
        <v>0</v>
      </c>
      <c r="I64" s="67">
        <f t="shared" si="3"/>
        <v>7.3781166253553077E-2</v>
      </c>
      <c r="J64" s="67">
        <f t="shared" si="4"/>
        <v>5.3497381758601022E-3</v>
      </c>
      <c r="K64" s="100">
        <f t="shared" si="6"/>
        <v>3.566492117240068E-3</v>
      </c>
      <c r="O64" s="96">
        <f>Amnt_Deposited!B59</f>
        <v>2045</v>
      </c>
      <c r="P64" s="99">
        <f>Amnt_Deposited!D59</f>
        <v>0</v>
      </c>
      <c r="Q64" s="284">
        <f>MCF!R63</f>
        <v>1</v>
      </c>
      <c r="R64" s="67">
        <f t="shared" si="13"/>
        <v>0</v>
      </c>
      <c r="S64" s="67">
        <f t="shared" si="7"/>
        <v>0</v>
      </c>
      <c r="T64" s="67">
        <f t="shared" si="8"/>
        <v>0</v>
      </c>
      <c r="U64" s="67">
        <f t="shared" si="9"/>
        <v>0.15244042614370462</v>
      </c>
      <c r="V64" s="67">
        <f t="shared" si="10"/>
        <v>1.1053178049297728E-2</v>
      </c>
      <c r="W64" s="100">
        <f t="shared" si="11"/>
        <v>7.3687853661984848E-3</v>
      </c>
    </row>
    <row r="65" spans="2:23">
      <c r="B65" s="96">
        <f>Amnt_Deposited!B60</f>
        <v>2046</v>
      </c>
      <c r="C65" s="99">
        <f>Amnt_Deposited!D60</f>
        <v>0</v>
      </c>
      <c r="D65" s="418">
        <f>Dry_Matter_Content!D52</f>
        <v>0.44</v>
      </c>
      <c r="E65" s="284">
        <f>MCF!R64</f>
        <v>1</v>
      </c>
      <c r="F65" s="67">
        <f t="shared" si="12"/>
        <v>0</v>
      </c>
      <c r="G65" s="67">
        <f t="shared" si="1"/>
        <v>0</v>
      </c>
      <c r="H65" s="67">
        <f t="shared" si="2"/>
        <v>0</v>
      </c>
      <c r="I65" s="67">
        <f t="shared" si="3"/>
        <v>6.8793103440266193E-2</v>
      </c>
      <c r="J65" s="67">
        <f t="shared" si="4"/>
        <v>4.9880628132868811E-3</v>
      </c>
      <c r="K65" s="100">
        <f t="shared" si="6"/>
        <v>3.3253752088579207E-3</v>
      </c>
      <c r="O65" s="96">
        <f>Amnt_Deposited!B60</f>
        <v>2046</v>
      </c>
      <c r="P65" s="99">
        <f>Amnt_Deposited!D60</f>
        <v>0</v>
      </c>
      <c r="Q65" s="284">
        <f>MCF!R64</f>
        <v>1</v>
      </c>
      <c r="R65" s="67">
        <f t="shared" si="13"/>
        <v>0</v>
      </c>
      <c r="S65" s="67">
        <f t="shared" si="7"/>
        <v>0</v>
      </c>
      <c r="T65" s="67">
        <f t="shared" si="8"/>
        <v>0</v>
      </c>
      <c r="U65" s="67">
        <f t="shared" si="9"/>
        <v>0.14213451124021934</v>
      </c>
      <c r="V65" s="67">
        <f t="shared" si="10"/>
        <v>1.0305914903485286E-2</v>
      </c>
      <c r="W65" s="100">
        <f t="shared" si="11"/>
        <v>6.8706099356568573E-3</v>
      </c>
    </row>
    <row r="66" spans="2:23">
      <c r="B66" s="96">
        <f>Amnt_Deposited!B61</f>
        <v>2047</v>
      </c>
      <c r="C66" s="99">
        <f>Amnt_Deposited!D61</f>
        <v>0</v>
      </c>
      <c r="D66" s="418">
        <f>Dry_Matter_Content!D53</f>
        <v>0.44</v>
      </c>
      <c r="E66" s="284">
        <f>MCF!R65</f>
        <v>1</v>
      </c>
      <c r="F66" s="67">
        <f t="shared" si="12"/>
        <v>0</v>
      </c>
      <c r="G66" s="67">
        <f t="shared" si="1"/>
        <v>0</v>
      </c>
      <c r="H66" s="67">
        <f t="shared" si="2"/>
        <v>0</v>
      </c>
      <c r="I66" s="67">
        <f t="shared" si="3"/>
        <v>6.4142264499854829E-2</v>
      </c>
      <c r="J66" s="67">
        <f t="shared" si="4"/>
        <v>4.650838940411366E-3</v>
      </c>
      <c r="K66" s="100">
        <f t="shared" si="6"/>
        <v>3.1005592936075772E-3</v>
      </c>
      <c r="O66" s="96">
        <f>Amnt_Deposited!B61</f>
        <v>2047</v>
      </c>
      <c r="P66" s="99">
        <f>Amnt_Deposited!D61</f>
        <v>0</v>
      </c>
      <c r="Q66" s="284">
        <f>MCF!R65</f>
        <v>1</v>
      </c>
      <c r="R66" s="67">
        <f t="shared" si="13"/>
        <v>0</v>
      </c>
      <c r="S66" s="67">
        <f t="shared" si="7"/>
        <v>0</v>
      </c>
      <c r="T66" s="67">
        <f t="shared" si="8"/>
        <v>0</v>
      </c>
      <c r="U66" s="67">
        <f t="shared" si="9"/>
        <v>0.13252533987573306</v>
      </c>
      <c r="V66" s="67">
        <f t="shared" si="10"/>
        <v>9.6091713644862881E-3</v>
      </c>
      <c r="W66" s="100">
        <f t="shared" si="11"/>
        <v>6.4061142429908584E-3</v>
      </c>
    </row>
    <row r="67" spans="2:23">
      <c r="B67" s="96">
        <f>Amnt_Deposited!B62</f>
        <v>2048</v>
      </c>
      <c r="C67" s="99">
        <f>Amnt_Deposited!D62</f>
        <v>0</v>
      </c>
      <c r="D67" s="418">
        <f>Dry_Matter_Content!D54</f>
        <v>0.44</v>
      </c>
      <c r="E67" s="284">
        <f>MCF!R66</f>
        <v>1</v>
      </c>
      <c r="F67" s="67">
        <f t="shared" si="12"/>
        <v>0</v>
      </c>
      <c r="G67" s="67">
        <f t="shared" si="1"/>
        <v>0</v>
      </c>
      <c r="H67" s="67">
        <f t="shared" si="2"/>
        <v>0</v>
      </c>
      <c r="I67" s="67">
        <f t="shared" si="3"/>
        <v>5.980585101443734E-2</v>
      </c>
      <c r="J67" s="67">
        <f t="shared" si="4"/>
        <v>4.3364134854174865E-3</v>
      </c>
      <c r="K67" s="100">
        <f t="shared" si="6"/>
        <v>2.8909423236116575E-3</v>
      </c>
      <c r="O67" s="96">
        <f>Amnt_Deposited!B62</f>
        <v>2048</v>
      </c>
      <c r="P67" s="99">
        <f>Amnt_Deposited!D62</f>
        <v>0</v>
      </c>
      <c r="Q67" s="284">
        <f>MCF!R66</f>
        <v>1</v>
      </c>
      <c r="R67" s="67">
        <f t="shared" si="13"/>
        <v>0</v>
      </c>
      <c r="S67" s="67">
        <f t="shared" si="7"/>
        <v>0</v>
      </c>
      <c r="T67" s="67">
        <f t="shared" si="8"/>
        <v>0</v>
      </c>
      <c r="U67" s="67">
        <f t="shared" si="9"/>
        <v>0.12356580788106884</v>
      </c>
      <c r="V67" s="67">
        <f t="shared" si="10"/>
        <v>8.959531994664224E-3</v>
      </c>
      <c r="W67" s="100">
        <f t="shared" si="11"/>
        <v>5.9730213297761493E-3</v>
      </c>
    </row>
    <row r="68" spans="2:23">
      <c r="B68" s="96">
        <f>Amnt_Deposited!B63</f>
        <v>2049</v>
      </c>
      <c r="C68" s="99">
        <f>Amnt_Deposited!D63</f>
        <v>0</v>
      </c>
      <c r="D68" s="418">
        <f>Dry_Matter_Content!D55</f>
        <v>0.44</v>
      </c>
      <c r="E68" s="284">
        <f>MCF!R67</f>
        <v>1</v>
      </c>
      <c r="F68" s="67">
        <f t="shared" si="12"/>
        <v>0</v>
      </c>
      <c r="G68" s="67">
        <f t="shared" si="1"/>
        <v>0</v>
      </c>
      <c r="H68" s="67">
        <f t="shared" si="2"/>
        <v>0</v>
      </c>
      <c r="I68" s="67">
        <f t="shared" si="3"/>
        <v>5.5762605880077261E-2</v>
      </c>
      <c r="J68" s="67">
        <f t="shared" si="4"/>
        <v>4.0432451343600769E-3</v>
      </c>
      <c r="K68" s="100">
        <f t="shared" si="6"/>
        <v>2.695496756240051E-3</v>
      </c>
      <c r="O68" s="96">
        <f>Amnt_Deposited!B63</f>
        <v>2049</v>
      </c>
      <c r="P68" s="99">
        <f>Amnt_Deposited!D63</f>
        <v>0</v>
      </c>
      <c r="Q68" s="284">
        <f>MCF!R67</f>
        <v>1</v>
      </c>
      <c r="R68" s="67">
        <f t="shared" si="13"/>
        <v>0</v>
      </c>
      <c r="S68" s="67">
        <f t="shared" si="7"/>
        <v>0</v>
      </c>
      <c r="T68" s="67">
        <f t="shared" si="8"/>
        <v>0</v>
      </c>
      <c r="U68" s="67">
        <f t="shared" si="9"/>
        <v>0.1152119956199943</v>
      </c>
      <c r="V68" s="67">
        <f t="shared" si="10"/>
        <v>8.3538122610745356E-3</v>
      </c>
      <c r="W68" s="100">
        <f t="shared" si="11"/>
        <v>5.5692081740496904E-3</v>
      </c>
    </row>
    <row r="69" spans="2:23">
      <c r="B69" s="96">
        <f>Amnt_Deposited!B64</f>
        <v>2050</v>
      </c>
      <c r="C69" s="99">
        <f>Amnt_Deposited!D64</f>
        <v>0</v>
      </c>
      <c r="D69" s="418">
        <f>Dry_Matter_Content!D56</f>
        <v>0.44</v>
      </c>
      <c r="E69" s="284">
        <f>MCF!R68</f>
        <v>1</v>
      </c>
      <c r="F69" s="67">
        <f t="shared" si="12"/>
        <v>0</v>
      </c>
      <c r="G69" s="67">
        <f t="shared" si="1"/>
        <v>0</v>
      </c>
      <c r="H69" s="67">
        <f t="shared" si="2"/>
        <v>0</v>
      </c>
      <c r="I69" s="67">
        <f t="shared" si="3"/>
        <v>5.1992709104435132E-2</v>
      </c>
      <c r="J69" s="67">
        <f t="shared" si="4"/>
        <v>3.7698967756421313E-3</v>
      </c>
      <c r="K69" s="100">
        <f t="shared" si="6"/>
        <v>2.513264517094754E-3</v>
      </c>
      <c r="O69" s="96">
        <f>Amnt_Deposited!B64</f>
        <v>2050</v>
      </c>
      <c r="P69" s="99">
        <f>Amnt_Deposited!D64</f>
        <v>0</v>
      </c>
      <c r="Q69" s="284">
        <f>MCF!R68</f>
        <v>1</v>
      </c>
      <c r="R69" s="67">
        <f t="shared" si="13"/>
        <v>0</v>
      </c>
      <c r="S69" s="67">
        <f t="shared" si="7"/>
        <v>0</v>
      </c>
      <c r="T69" s="67">
        <f t="shared" si="8"/>
        <v>0</v>
      </c>
      <c r="U69" s="67">
        <f t="shared" si="9"/>
        <v>0.10742295269511387</v>
      </c>
      <c r="V69" s="67">
        <f t="shared" si="10"/>
        <v>7.7890429248804339E-3</v>
      </c>
      <c r="W69" s="100">
        <f t="shared" si="11"/>
        <v>5.1926952832536226E-3</v>
      </c>
    </row>
    <row r="70" spans="2:23">
      <c r="B70" s="96">
        <f>Amnt_Deposited!B65</f>
        <v>2051</v>
      </c>
      <c r="C70" s="99">
        <f>Amnt_Deposited!D65</f>
        <v>0</v>
      </c>
      <c r="D70" s="418">
        <f>Dry_Matter_Content!D57</f>
        <v>0.44</v>
      </c>
      <c r="E70" s="284">
        <f>MCF!R69</f>
        <v>1</v>
      </c>
      <c r="F70" s="67">
        <f t="shared" si="12"/>
        <v>0</v>
      </c>
      <c r="G70" s="67">
        <f t="shared" si="1"/>
        <v>0</v>
      </c>
      <c r="H70" s="67">
        <f t="shared" si="2"/>
        <v>0</v>
      </c>
      <c r="I70" s="67">
        <f t="shared" si="3"/>
        <v>4.8477680649143047E-2</v>
      </c>
      <c r="J70" s="67">
        <f t="shared" si="4"/>
        <v>3.5150284552920843E-3</v>
      </c>
      <c r="K70" s="100">
        <f t="shared" si="6"/>
        <v>2.3433523035280559E-3</v>
      </c>
      <c r="O70" s="96">
        <f>Amnt_Deposited!B65</f>
        <v>2051</v>
      </c>
      <c r="P70" s="99">
        <f>Amnt_Deposited!D65</f>
        <v>0</v>
      </c>
      <c r="Q70" s="284">
        <f>MCF!R69</f>
        <v>1</v>
      </c>
      <c r="R70" s="67">
        <f t="shared" si="13"/>
        <v>0</v>
      </c>
      <c r="S70" s="67">
        <f t="shared" si="7"/>
        <v>0</v>
      </c>
      <c r="T70" s="67">
        <f t="shared" si="8"/>
        <v>0</v>
      </c>
      <c r="U70" s="67">
        <f t="shared" si="9"/>
        <v>0.1001604972089732</v>
      </c>
      <c r="V70" s="67">
        <f t="shared" si="10"/>
        <v>7.2624554861406678E-3</v>
      </c>
      <c r="W70" s="100">
        <f t="shared" si="11"/>
        <v>4.8416369907604449E-3</v>
      </c>
    </row>
    <row r="71" spans="2:23">
      <c r="B71" s="96">
        <f>Amnt_Deposited!B66</f>
        <v>2052</v>
      </c>
      <c r="C71" s="99">
        <f>Amnt_Deposited!D66</f>
        <v>0</v>
      </c>
      <c r="D71" s="418">
        <f>Dry_Matter_Content!D58</f>
        <v>0.44</v>
      </c>
      <c r="E71" s="284">
        <f>MCF!R70</f>
        <v>1</v>
      </c>
      <c r="F71" s="67">
        <f t="shared" si="12"/>
        <v>0</v>
      </c>
      <c r="G71" s="67">
        <f t="shared" si="1"/>
        <v>0</v>
      </c>
      <c r="H71" s="67">
        <f t="shared" si="2"/>
        <v>0</v>
      </c>
      <c r="I71" s="67">
        <f t="shared" si="3"/>
        <v>4.5200289840635156E-2</v>
      </c>
      <c r="J71" s="67">
        <f t="shared" si="4"/>
        <v>3.2773908085078911E-3</v>
      </c>
      <c r="K71" s="100">
        <f t="shared" si="6"/>
        <v>2.1849272056719271E-3</v>
      </c>
      <c r="O71" s="96">
        <f>Amnt_Deposited!B66</f>
        <v>2052</v>
      </c>
      <c r="P71" s="99">
        <f>Amnt_Deposited!D66</f>
        <v>0</v>
      </c>
      <c r="Q71" s="284">
        <f>MCF!R70</f>
        <v>1</v>
      </c>
      <c r="R71" s="67">
        <f t="shared" si="13"/>
        <v>0</v>
      </c>
      <c r="S71" s="67">
        <f t="shared" si="7"/>
        <v>0</v>
      </c>
      <c r="T71" s="67">
        <f t="shared" si="8"/>
        <v>0</v>
      </c>
      <c r="U71" s="67">
        <f t="shared" si="9"/>
        <v>9.338902859635359E-2</v>
      </c>
      <c r="V71" s="67">
        <f t="shared" si="10"/>
        <v>6.7714686126196079E-3</v>
      </c>
      <c r="W71" s="100">
        <f t="shared" si="11"/>
        <v>4.514312408413072E-3</v>
      </c>
    </row>
    <row r="72" spans="2:23">
      <c r="B72" s="96">
        <f>Amnt_Deposited!B67</f>
        <v>2053</v>
      </c>
      <c r="C72" s="99">
        <f>Amnt_Deposited!D67</f>
        <v>0</v>
      </c>
      <c r="D72" s="418">
        <f>Dry_Matter_Content!D59</f>
        <v>0.44</v>
      </c>
      <c r="E72" s="284">
        <f>MCF!R71</f>
        <v>1</v>
      </c>
      <c r="F72" s="67">
        <f t="shared" si="12"/>
        <v>0</v>
      </c>
      <c r="G72" s="67">
        <f t="shared" si="1"/>
        <v>0</v>
      </c>
      <c r="H72" s="67">
        <f t="shared" si="2"/>
        <v>0</v>
      </c>
      <c r="I72" s="67">
        <f t="shared" si="3"/>
        <v>4.2144470905365841E-2</v>
      </c>
      <c r="J72" s="67">
        <f t="shared" si="4"/>
        <v>3.0558189352693169E-3</v>
      </c>
      <c r="K72" s="100">
        <f t="shared" si="6"/>
        <v>2.0372126235128777E-3</v>
      </c>
      <c r="O72" s="96">
        <f>Amnt_Deposited!B67</f>
        <v>2053</v>
      </c>
      <c r="P72" s="99">
        <f>Amnt_Deposited!D67</f>
        <v>0</v>
      </c>
      <c r="Q72" s="284">
        <f>MCF!R71</f>
        <v>1</v>
      </c>
      <c r="R72" s="67">
        <f t="shared" si="13"/>
        <v>0</v>
      </c>
      <c r="S72" s="67">
        <f t="shared" si="7"/>
        <v>0</v>
      </c>
      <c r="T72" s="67">
        <f t="shared" si="8"/>
        <v>0</v>
      </c>
      <c r="U72" s="67">
        <f t="shared" si="9"/>
        <v>8.7075353110259962E-2</v>
      </c>
      <c r="V72" s="67">
        <f t="shared" si="10"/>
        <v>6.3136754860936275E-3</v>
      </c>
      <c r="W72" s="100">
        <f t="shared" si="11"/>
        <v>4.2091169907290844E-3</v>
      </c>
    </row>
    <row r="73" spans="2:23">
      <c r="B73" s="96">
        <f>Amnt_Deposited!B68</f>
        <v>2054</v>
      </c>
      <c r="C73" s="99">
        <f>Amnt_Deposited!D68</f>
        <v>0</v>
      </c>
      <c r="D73" s="418">
        <f>Dry_Matter_Content!D60</f>
        <v>0.44</v>
      </c>
      <c r="E73" s="284">
        <f>MCF!R72</f>
        <v>1</v>
      </c>
      <c r="F73" s="67">
        <f t="shared" si="12"/>
        <v>0</v>
      </c>
      <c r="G73" s="67">
        <f t="shared" si="1"/>
        <v>0</v>
      </c>
      <c r="H73" s="67">
        <f t="shared" si="2"/>
        <v>0</v>
      </c>
      <c r="I73" s="67">
        <f t="shared" si="3"/>
        <v>3.9295244215369153E-2</v>
      </c>
      <c r="J73" s="67">
        <f t="shared" si="4"/>
        <v>2.8492266899966864E-3</v>
      </c>
      <c r="K73" s="100">
        <f t="shared" si="6"/>
        <v>1.8994844599977908E-3</v>
      </c>
      <c r="O73" s="96">
        <f>Amnt_Deposited!B68</f>
        <v>2054</v>
      </c>
      <c r="P73" s="99">
        <f>Amnt_Deposited!D68</f>
        <v>0</v>
      </c>
      <c r="Q73" s="284">
        <f>MCF!R72</f>
        <v>1</v>
      </c>
      <c r="R73" s="67">
        <f t="shared" si="13"/>
        <v>0</v>
      </c>
      <c r="S73" s="67">
        <f t="shared" si="7"/>
        <v>0</v>
      </c>
      <c r="T73" s="67">
        <f t="shared" si="8"/>
        <v>0</v>
      </c>
      <c r="U73" s="67">
        <f t="shared" si="9"/>
        <v>8.1188521106134587E-2</v>
      </c>
      <c r="V73" s="67">
        <f t="shared" si="10"/>
        <v>5.8868320041253822E-3</v>
      </c>
      <c r="W73" s="100">
        <f t="shared" si="11"/>
        <v>3.9245546694169214E-3</v>
      </c>
    </row>
    <row r="74" spans="2:23">
      <c r="B74" s="96">
        <f>Amnt_Deposited!B69</f>
        <v>2055</v>
      </c>
      <c r="C74" s="99">
        <f>Amnt_Deposited!D69</f>
        <v>0</v>
      </c>
      <c r="D74" s="418">
        <f>Dry_Matter_Content!D61</f>
        <v>0.44</v>
      </c>
      <c r="E74" s="284">
        <f>MCF!R73</f>
        <v>1</v>
      </c>
      <c r="F74" s="67">
        <f t="shared" si="12"/>
        <v>0</v>
      </c>
      <c r="G74" s="67">
        <f t="shared" si="1"/>
        <v>0</v>
      </c>
      <c r="H74" s="67">
        <f t="shared" si="2"/>
        <v>0</v>
      </c>
      <c r="I74" s="67">
        <f t="shared" si="3"/>
        <v>3.6638642858105162E-2</v>
      </c>
      <c r="J74" s="67">
        <f t="shared" si="4"/>
        <v>2.6566013572639911E-3</v>
      </c>
      <c r="K74" s="100">
        <f t="shared" si="6"/>
        <v>1.7710675715093274E-3</v>
      </c>
      <c r="O74" s="96">
        <f>Amnt_Deposited!B69</f>
        <v>2055</v>
      </c>
      <c r="P74" s="99">
        <f>Amnt_Deposited!D69</f>
        <v>0</v>
      </c>
      <c r="Q74" s="284">
        <f>MCF!R73</f>
        <v>1</v>
      </c>
      <c r="R74" s="67">
        <f t="shared" si="13"/>
        <v>0</v>
      </c>
      <c r="S74" s="67">
        <f t="shared" si="7"/>
        <v>0</v>
      </c>
      <c r="T74" s="67">
        <f t="shared" si="8"/>
        <v>0</v>
      </c>
      <c r="U74" s="67">
        <f t="shared" si="9"/>
        <v>7.5699675326663537E-2</v>
      </c>
      <c r="V74" s="67">
        <f t="shared" si="10"/>
        <v>5.4888457794710546E-3</v>
      </c>
      <c r="W74" s="100">
        <f t="shared" si="11"/>
        <v>3.6592305196473697E-3</v>
      </c>
    </row>
    <row r="75" spans="2:23">
      <c r="B75" s="96">
        <f>Amnt_Deposited!B70</f>
        <v>2056</v>
      </c>
      <c r="C75" s="99">
        <f>Amnt_Deposited!D70</f>
        <v>0</v>
      </c>
      <c r="D75" s="418">
        <f>Dry_Matter_Content!D62</f>
        <v>0.44</v>
      </c>
      <c r="E75" s="284">
        <f>MCF!R74</f>
        <v>1</v>
      </c>
      <c r="F75" s="67">
        <f t="shared" si="12"/>
        <v>0</v>
      </c>
      <c r="G75" s="67">
        <f t="shared" si="1"/>
        <v>0</v>
      </c>
      <c r="H75" s="67">
        <f t="shared" si="2"/>
        <v>0</v>
      </c>
      <c r="I75" s="67">
        <f t="shared" si="3"/>
        <v>3.416164417063846E-2</v>
      </c>
      <c r="J75" s="67">
        <f t="shared" si="4"/>
        <v>2.4769986874666997E-3</v>
      </c>
      <c r="K75" s="100">
        <f t="shared" si="6"/>
        <v>1.6513324583111331E-3</v>
      </c>
      <c r="O75" s="96">
        <f>Amnt_Deposited!B70</f>
        <v>2056</v>
      </c>
      <c r="P75" s="99">
        <f>Amnt_Deposited!D70</f>
        <v>0</v>
      </c>
      <c r="Q75" s="284">
        <f>MCF!R74</f>
        <v>1</v>
      </c>
      <c r="R75" s="67">
        <f t="shared" si="13"/>
        <v>0</v>
      </c>
      <c r="S75" s="67">
        <f t="shared" si="7"/>
        <v>0</v>
      </c>
      <c r="T75" s="67">
        <f t="shared" si="8"/>
        <v>0</v>
      </c>
      <c r="U75" s="67">
        <f t="shared" si="9"/>
        <v>7.0581909443467872E-2</v>
      </c>
      <c r="V75" s="67">
        <f t="shared" si="10"/>
        <v>5.1177658831956588E-3</v>
      </c>
      <c r="W75" s="100">
        <f t="shared" si="11"/>
        <v>3.4118439221304392E-3</v>
      </c>
    </row>
    <row r="76" spans="2:23">
      <c r="B76" s="96">
        <f>Amnt_Deposited!B71</f>
        <v>2057</v>
      </c>
      <c r="C76" s="99">
        <f>Amnt_Deposited!D71</f>
        <v>0</v>
      </c>
      <c r="D76" s="418">
        <f>Dry_Matter_Content!D63</f>
        <v>0.44</v>
      </c>
      <c r="E76" s="284">
        <f>MCF!R75</f>
        <v>1</v>
      </c>
      <c r="F76" s="67">
        <f t="shared" si="12"/>
        <v>0</v>
      </c>
      <c r="G76" s="67">
        <f t="shared" si="1"/>
        <v>0</v>
      </c>
      <c r="H76" s="67">
        <f t="shared" si="2"/>
        <v>0</v>
      </c>
      <c r="I76" s="67">
        <f t="shared" si="3"/>
        <v>3.1852105902529362E-2</v>
      </c>
      <c r="J76" s="67">
        <f t="shared" si="4"/>
        <v>2.309538268109096E-3</v>
      </c>
      <c r="K76" s="100">
        <f t="shared" si="6"/>
        <v>1.5396921787393973E-3</v>
      </c>
      <c r="O76" s="96">
        <f>Amnt_Deposited!B71</f>
        <v>2057</v>
      </c>
      <c r="P76" s="99">
        <f>Amnt_Deposited!D71</f>
        <v>0</v>
      </c>
      <c r="Q76" s="284">
        <f>MCF!R75</f>
        <v>1</v>
      </c>
      <c r="R76" s="67">
        <f t="shared" si="13"/>
        <v>0</v>
      </c>
      <c r="S76" s="67">
        <f t="shared" si="7"/>
        <v>0</v>
      </c>
      <c r="T76" s="67">
        <f t="shared" si="8"/>
        <v>0</v>
      </c>
      <c r="U76" s="67">
        <f t="shared" si="9"/>
        <v>6.5810136162250732E-2</v>
      </c>
      <c r="V76" s="67">
        <f t="shared" si="10"/>
        <v>4.771773281217139E-3</v>
      </c>
      <c r="W76" s="100">
        <f t="shared" si="11"/>
        <v>3.1811821874780924E-3</v>
      </c>
    </row>
    <row r="77" spans="2:23">
      <c r="B77" s="96">
        <f>Amnt_Deposited!B72</f>
        <v>2058</v>
      </c>
      <c r="C77" s="99">
        <f>Amnt_Deposited!D72</f>
        <v>0</v>
      </c>
      <c r="D77" s="418">
        <f>Dry_Matter_Content!D64</f>
        <v>0.44</v>
      </c>
      <c r="E77" s="284">
        <f>MCF!R76</f>
        <v>1</v>
      </c>
      <c r="F77" s="67">
        <f t="shared" si="12"/>
        <v>0</v>
      </c>
      <c r="G77" s="67">
        <f t="shared" si="1"/>
        <v>0</v>
      </c>
      <c r="H77" s="67">
        <f t="shared" si="2"/>
        <v>0</v>
      </c>
      <c r="I77" s="67">
        <f t="shared" si="3"/>
        <v>2.9698706694508154E-2</v>
      </c>
      <c r="J77" s="67">
        <f t="shared" si="4"/>
        <v>2.1533992080212082E-3</v>
      </c>
      <c r="K77" s="100">
        <f t="shared" si="6"/>
        <v>1.4355994720141388E-3</v>
      </c>
      <c r="O77" s="96">
        <f>Amnt_Deposited!B72</f>
        <v>2058</v>
      </c>
      <c r="P77" s="99">
        <f>Amnt_Deposited!D72</f>
        <v>0</v>
      </c>
      <c r="Q77" s="284">
        <f>MCF!R76</f>
        <v>1</v>
      </c>
      <c r="R77" s="67">
        <f t="shared" si="13"/>
        <v>0</v>
      </c>
      <c r="S77" s="67">
        <f t="shared" si="7"/>
        <v>0</v>
      </c>
      <c r="T77" s="67">
        <f t="shared" si="8"/>
        <v>0</v>
      </c>
      <c r="U77" s="67">
        <f t="shared" si="9"/>
        <v>6.1360964244851546E-2</v>
      </c>
      <c r="V77" s="67">
        <f t="shared" si="10"/>
        <v>4.4491719173991888E-3</v>
      </c>
      <c r="W77" s="100">
        <f t="shared" si="11"/>
        <v>2.9661146115994592E-3</v>
      </c>
    </row>
    <row r="78" spans="2:23">
      <c r="B78" s="96">
        <f>Amnt_Deposited!B73</f>
        <v>2059</v>
      </c>
      <c r="C78" s="99">
        <f>Amnt_Deposited!D73</f>
        <v>0</v>
      </c>
      <c r="D78" s="418">
        <f>Dry_Matter_Content!D65</f>
        <v>0.44</v>
      </c>
      <c r="E78" s="284">
        <f>MCF!R77</f>
        <v>1</v>
      </c>
      <c r="F78" s="67">
        <f t="shared" si="12"/>
        <v>0</v>
      </c>
      <c r="G78" s="67">
        <f t="shared" si="1"/>
        <v>0</v>
      </c>
      <c r="H78" s="67">
        <f t="shared" si="2"/>
        <v>0</v>
      </c>
      <c r="I78" s="67">
        <f t="shared" si="3"/>
        <v>2.7690890581158815E-2</v>
      </c>
      <c r="J78" s="67">
        <f t="shared" si="4"/>
        <v>2.0078161133493381E-3</v>
      </c>
      <c r="K78" s="100">
        <f t="shared" si="6"/>
        <v>1.3385440755662253E-3</v>
      </c>
      <c r="O78" s="96">
        <f>Amnt_Deposited!B73</f>
        <v>2059</v>
      </c>
      <c r="P78" s="99">
        <f>Amnt_Deposited!D73</f>
        <v>0</v>
      </c>
      <c r="Q78" s="284">
        <f>MCF!R77</f>
        <v>1</v>
      </c>
      <c r="R78" s="67">
        <f t="shared" si="13"/>
        <v>0</v>
      </c>
      <c r="S78" s="67">
        <f t="shared" si="7"/>
        <v>0</v>
      </c>
      <c r="T78" s="67">
        <f t="shared" si="8"/>
        <v>0</v>
      </c>
      <c r="U78" s="67">
        <f t="shared" si="9"/>
        <v>5.7212583845369445E-2</v>
      </c>
      <c r="V78" s="67">
        <f t="shared" si="10"/>
        <v>4.148380399482102E-3</v>
      </c>
      <c r="W78" s="100">
        <f t="shared" si="11"/>
        <v>2.7655869329880679E-3</v>
      </c>
    </row>
    <row r="79" spans="2:23">
      <c r="B79" s="96">
        <f>Amnt_Deposited!B74</f>
        <v>2060</v>
      </c>
      <c r="C79" s="99">
        <f>Amnt_Deposited!D74</f>
        <v>0</v>
      </c>
      <c r="D79" s="418">
        <f>Dry_Matter_Content!D66</f>
        <v>0.44</v>
      </c>
      <c r="E79" s="284">
        <f>MCF!R78</f>
        <v>1</v>
      </c>
      <c r="F79" s="67">
        <f t="shared" si="12"/>
        <v>0</v>
      </c>
      <c r="G79" s="67">
        <f t="shared" si="1"/>
        <v>0</v>
      </c>
      <c r="H79" s="67">
        <f t="shared" si="2"/>
        <v>0</v>
      </c>
      <c r="I79" s="67">
        <f t="shared" si="3"/>
        <v>2.581881524556431E-2</v>
      </c>
      <c r="J79" s="67">
        <f t="shared" si="4"/>
        <v>1.8720753355945035E-3</v>
      </c>
      <c r="K79" s="100">
        <f t="shared" si="6"/>
        <v>1.248050223729669E-3</v>
      </c>
      <c r="O79" s="96">
        <f>Amnt_Deposited!B74</f>
        <v>2060</v>
      </c>
      <c r="P79" s="99">
        <f>Amnt_Deposited!D74</f>
        <v>0</v>
      </c>
      <c r="Q79" s="284">
        <f>MCF!R78</f>
        <v>1</v>
      </c>
      <c r="R79" s="67">
        <f t="shared" si="13"/>
        <v>0</v>
      </c>
      <c r="S79" s="67">
        <f t="shared" si="7"/>
        <v>0</v>
      </c>
      <c r="T79" s="67">
        <f t="shared" si="8"/>
        <v>0</v>
      </c>
      <c r="U79" s="67">
        <f t="shared" si="9"/>
        <v>5.3344659598273364E-2</v>
      </c>
      <c r="V79" s="67">
        <f t="shared" si="10"/>
        <v>3.867924247096081E-3</v>
      </c>
      <c r="W79" s="100">
        <f t="shared" si="11"/>
        <v>2.5786161647307205E-3</v>
      </c>
    </row>
    <row r="80" spans="2:23">
      <c r="B80" s="96">
        <f>Amnt_Deposited!B75</f>
        <v>2061</v>
      </c>
      <c r="C80" s="99">
        <f>Amnt_Deposited!D75</f>
        <v>0</v>
      </c>
      <c r="D80" s="418">
        <f>Dry_Matter_Content!D67</f>
        <v>0.44</v>
      </c>
      <c r="E80" s="284">
        <f>MCF!R79</f>
        <v>1</v>
      </c>
      <c r="F80" s="67">
        <f t="shared" si="12"/>
        <v>0</v>
      </c>
      <c r="G80" s="67">
        <f t="shared" si="1"/>
        <v>0</v>
      </c>
      <c r="H80" s="67">
        <f t="shared" si="2"/>
        <v>0</v>
      </c>
      <c r="I80" s="67">
        <f t="shared" si="3"/>
        <v>2.4073303772257641E-2</v>
      </c>
      <c r="J80" s="67">
        <f t="shared" si="4"/>
        <v>1.7455114733066692E-3</v>
      </c>
      <c r="K80" s="100">
        <f t="shared" si="6"/>
        <v>1.1636743155377795E-3</v>
      </c>
      <c r="O80" s="96">
        <f>Amnt_Deposited!B75</f>
        <v>2061</v>
      </c>
      <c r="P80" s="99">
        <f>Amnt_Deposited!D75</f>
        <v>0</v>
      </c>
      <c r="Q80" s="284">
        <f>MCF!R79</f>
        <v>1</v>
      </c>
      <c r="R80" s="67">
        <f t="shared" si="13"/>
        <v>0</v>
      </c>
      <c r="S80" s="67">
        <f t="shared" si="7"/>
        <v>0</v>
      </c>
      <c r="T80" s="67">
        <f t="shared" si="8"/>
        <v>0</v>
      </c>
      <c r="U80" s="67">
        <f t="shared" si="9"/>
        <v>4.9738230934416608E-2</v>
      </c>
      <c r="V80" s="67">
        <f t="shared" si="10"/>
        <v>3.6064286638567539E-3</v>
      </c>
      <c r="W80" s="100">
        <f t="shared" si="11"/>
        <v>2.4042857759045025E-3</v>
      </c>
    </row>
    <row r="81" spans="2:23">
      <c r="B81" s="96">
        <f>Amnt_Deposited!B76</f>
        <v>2062</v>
      </c>
      <c r="C81" s="99">
        <f>Amnt_Deposited!D76</f>
        <v>0</v>
      </c>
      <c r="D81" s="418">
        <f>Dry_Matter_Content!D68</f>
        <v>0.44</v>
      </c>
      <c r="E81" s="284">
        <f>MCF!R80</f>
        <v>1</v>
      </c>
      <c r="F81" s="67">
        <f t="shared" si="12"/>
        <v>0</v>
      </c>
      <c r="G81" s="67">
        <f t="shared" si="1"/>
        <v>0</v>
      </c>
      <c r="H81" s="67">
        <f t="shared" si="2"/>
        <v>0</v>
      </c>
      <c r="I81" s="67">
        <f t="shared" si="3"/>
        <v>2.2445799661971577E-2</v>
      </c>
      <c r="J81" s="67">
        <f t="shared" si="4"/>
        <v>1.6275041102860649E-3</v>
      </c>
      <c r="K81" s="100">
        <f t="shared" si="6"/>
        <v>1.0850027401907098E-3</v>
      </c>
      <c r="O81" s="96">
        <f>Amnt_Deposited!B76</f>
        <v>2062</v>
      </c>
      <c r="P81" s="99">
        <f>Amnt_Deposited!D76</f>
        <v>0</v>
      </c>
      <c r="Q81" s="284">
        <f>MCF!R80</f>
        <v>1</v>
      </c>
      <c r="R81" s="67">
        <f t="shared" si="13"/>
        <v>0</v>
      </c>
      <c r="S81" s="67">
        <f t="shared" si="7"/>
        <v>0</v>
      </c>
      <c r="T81" s="67">
        <f t="shared" si="8"/>
        <v>0</v>
      </c>
      <c r="U81" s="67">
        <f t="shared" si="9"/>
        <v>4.6375619136304905E-2</v>
      </c>
      <c r="V81" s="67">
        <f t="shared" si="10"/>
        <v>3.3626117981117041E-3</v>
      </c>
      <c r="W81" s="100">
        <f t="shared" si="11"/>
        <v>2.2417411987411357E-3</v>
      </c>
    </row>
    <row r="82" spans="2:23">
      <c r="B82" s="96">
        <f>Amnt_Deposited!B77</f>
        <v>2063</v>
      </c>
      <c r="C82" s="99">
        <f>Amnt_Deposited!D77</f>
        <v>0</v>
      </c>
      <c r="D82" s="418">
        <f>Dry_Matter_Content!D69</f>
        <v>0.44</v>
      </c>
      <c r="E82" s="284">
        <f>MCF!R81</f>
        <v>1</v>
      </c>
      <c r="F82" s="67">
        <f t="shared" si="12"/>
        <v>0</v>
      </c>
      <c r="G82" s="67">
        <f t="shared" si="1"/>
        <v>0</v>
      </c>
      <c r="H82" s="67">
        <f t="shared" si="2"/>
        <v>0</v>
      </c>
      <c r="I82" s="67">
        <f t="shared" si="3"/>
        <v>2.0928324887669322E-2</v>
      </c>
      <c r="J82" s="67">
        <f t="shared" si="4"/>
        <v>1.5174747743022558E-3</v>
      </c>
      <c r="K82" s="100">
        <f t="shared" si="6"/>
        <v>1.0116498495348371E-3</v>
      </c>
      <c r="O82" s="96">
        <f>Amnt_Deposited!B77</f>
        <v>2063</v>
      </c>
      <c r="P82" s="99">
        <f>Amnt_Deposited!D77</f>
        <v>0</v>
      </c>
      <c r="Q82" s="284">
        <f>MCF!R81</f>
        <v>1</v>
      </c>
      <c r="R82" s="67">
        <f t="shared" si="13"/>
        <v>0</v>
      </c>
      <c r="S82" s="67">
        <f t="shared" si="7"/>
        <v>0</v>
      </c>
      <c r="T82" s="67">
        <f t="shared" si="8"/>
        <v>0</v>
      </c>
      <c r="U82" s="67">
        <f t="shared" si="9"/>
        <v>4.3240340677002727E-2</v>
      </c>
      <c r="V82" s="67">
        <f t="shared" si="10"/>
        <v>3.1352784593021809E-3</v>
      </c>
      <c r="W82" s="100">
        <f t="shared" si="11"/>
        <v>2.0901856395347872E-3</v>
      </c>
    </row>
    <row r="83" spans="2:23">
      <c r="B83" s="96">
        <f>Amnt_Deposited!B78</f>
        <v>2064</v>
      </c>
      <c r="C83" s="99">
        <f>Amnt_Deposited!D78</f>
        <v>0</v>
      </c>
      <c r="D83" s="418">
        <f>Dry_Matter_Content!D70</f>
        <v>0.44</v>
      </c>
      <c r="E83" s="284">
        <f>MCF!R82</f>
        <v>1</v>
      </c>
      <c r="F83" s="67">
        <f t="shared" ref="F83:F99" si="14">C83*D83*$K$6*DOCF*E83</f>
        <v>0</v>
      </c>
      <c r="G83" s="67">
        <f t="shared" ref="G83:G99" si="15">F83*$K$12</f>
        <v>0</v>
      </c>
      <c r="H83" s="67">
        <f t="shared" ref="H83:H99" si="16">F83*(1-$K$12)</f>
        <v>0</v>
      </c>
      <c r="I83" s="67">
        <f t="shared" ref="I83:I99" si="17">G83+I82*$K$10</f>
        <v>1.9513440786246724E-2</v>
      </c>
      <c r="J83" s="67">
        <f t="shared" ref="J83:J99" si="18">I82*(1-$K$10)+H83</f>
        <v>1.414884101422597E-3</v>
      </c>
      <c r="K83" s="100">
        <f t="shared" si="6"/>
        <v>9.4325606761506465E-4</v>
      </c>
      <c r="O83" s="96">
        <f>Amnt_Deposited!B78</f>
        <v>2064</v>
      </c>
      <c r="P83" s="99">
        <f>Amnt_Deposited!D78</f>
        <v>0</v>
      </c>
      <c r="Q83" s="284">
        <f>MCF!R82</f>
        <v>1</v>
      </c>
      <c r="R83" s="67">
        <f t="shared" ref="R83:R99" si="19">P83*$W$6*DOCF*Q83</f>
        <v>0</v>
      </c>
      <c r="S83" s="67">
        <f t="shared" si="7"/>
        <v>0</v>
      </c>
      <c r="T83" s="67">
        <f t="shared" si="8"/>
        <v>0</v>
      </c>
      <c r="U83" s="67">
        <f t="shared" si="9"/>
        <v>4.031702641786513E-2</v>
      </c>
      <c r="V83" s="67">
        <f t="shared" si="10"/>
        <v>2.923314259137597E-3</v>
      </c>
      <c r="W83" s="100">
        <f t="shared" si="11"/>
        <v>1.9488761727583979E-3</v>
      </c>
    </row>
    <row r="84" spans="2:23">
      <c r="B84" s="96">
        <f>Amnt_Deposited!B79</f>
        <v>2065</v>
      </c>
      <c r="C84" s="99">
        <f>Amnt_Deposited!D79</f>
        <v>0</v>
      </c>
      <c r="D84" s="418">
        <f>Dry_Matter_Content!D71</f>
        <v>0.44</v>
      </c>
      <c r="E84" s="284">
        <f>MCF!R83</f>
        <v>1</v>
      </c>
      <c r="F84" s="67">
        <f t="shared" si="14"/>
        <v>0</v>
      </c>
      <c r="G84" s="67">
        <f t="shared" si="15"/>
        <v>0</v>
      </c>
      <c r="H84" s="67">
        <f t="shared" si="16"/>
        <v>0</v>
      </c>
      <c r="I84" s="67">
        <f t="shared" si="17"/>
        <v>1.8194211594197113E-2</v>
      </c>
      <c r="J84" s="67">
        <f t="shared" si="18"/>
        <v>1.3192291920496103E-3</v>
      </c>
      <c r="K84" s="100">
        <f t="shared" si="6"/>
        <v>8.7948612803307347E-4</v>
      </c>
      <c r="O84" s="96">
        <f>Amnt_Deposited!B79</f>
        <v>2065</v>
      </c>
      <c r="P84" s="99">
        <f>Amnt_Deposited!D79</f>
        <v>0</v>
      </c>
      <c r="Q84" s="284">
        <f>MCF!R83</f>
        <v>1</v>
      </c>
      <c r="R84" s="67">
        <f t="shared" si="19"/>
        <v>0</v>
      </c>
      <c r="S84" s="67">
        <f t="shared" si="7"/>
        <v>0</v>
      </c>
      <c r="T84" s="67">
        <f t="shared" si="8"/>
        <v>0</v>
      </c>
      <c r="U84" s="67">
        <f t="shared" si="9"/>
        <v>3.7591346269002297E-2</v>
      </c>
      <c r="V84" s="67">
        <f t="shared" si="10"/>
        <v>2.7256801488628312E-3</v>
      </c>
      <c r="W84" s="100">
        <f t="shared" si="11"/>
        <v>1.8171200992418875E-3</v>
      </c>
    </row>
    <row r="85" spans="2:23">
      <c r="B85" s="96">
        <f>Amnt_Deposited!B80</f>
        <v>2066</v>
      </c>
      <c r="C85" s="99">
        <f>Amnt_Deposited!D80</f>
        <v>0</v>
      </c>
      <c r="D85" s="418">
        <f>Dry_Matter_Content!D72</f>
        <v>0.44</v>
      </c>
      <c r="E85" s="284">
        <f>MCF!R84</f>
        <v>1</v>
      </c>
      <c r="F85" s="67">
        <f t="shared" si="14"/>
        <v>0</v>
      </c>
      <c r="G85" s="67">
        <f t="shared" si="15"/>
        <v>0</v>
      </c>
      <c r="H85" s="67">
        <f t="shared" si="16"/>
        <v>0</v>
      </c>
      <c r="I85" s="67">
        <f t="shared" si="17"/>
        <v>1.696417044849054E-2</v>
      </c>
      <c r="J85" s="67">
        <f t="shared" si="18"/>
        <v>1.2300411457065741E-3</v>
      </c>
      <c r="K85" s="100">
        <f t="shared" ref="K85:K99" si="20">J85*CH4_fraction*conv</f>
        <v>8.200274304710493E-4</v>
      </c>
      <c r="O85" s="96">
        <f>Amnt_Deposited!B80</f>
        <v>2066</v>
      </c>
      <c r="P85" s="99">
        <f>Amnt_Deposited!D80</f>
        <v>0</v>
      </c>
      <c r="Q85" s="284">
        <f>MCF!R84</f>
        <v>1</v>
      </c>
      <c r="R85" s="67">
        <f t="shared" si="19"/>
        <v>0</v>
      </c>
      <c r="S85" s="67">
        <f t="shared" ref="S85:S98" si="21">R85*$W$12</f>
        <v>0</v>
      </c>
      <c r="T85" s="67">
        <f t="shared" ref="T85:T98" si="22">R85*(1-$W$12)</f>
        <v>0</v>
      </c>
      <c r="U85" s="67">
        <f t="shared" ref="U85:U98" si="23">S85+U84*$W$10</f>
        <v>3.5049938943162266E-2</v>
      </c>
      <c r="V85" s="67">
        <f t="shared" ref="V85:V98" si="24">U84*(1-$W$10)+T85</f>
        <v>2.5414073258400289E-3</v>
      </c>
      <c r="W85" s="100">
        <f t="shared" ref="W85:W99" si="25">V85*CH4_fraction*conv</f>
        <v>1.6942715505600192E-3</v>
      </c>
    </row>
    <row r="86" spans="2:23">
      <c r="B86" s="96">
        <f>Amnt_Deposited!B81</f>
        <v>2067</v>
      </c>
      <c r="C86" s="99">
        <f>Amnt_Deposited!D81</f>
        <v>0</v>
      </c>
      <c r="D86" s="418">
        <f>Dry_Matter_Content!D73</f>
        <v>0.44</v>
      </c>
      <c r="E86" s="284">
        <f>MCF!R85</f>
        <v>1</v>
      </c>
      <c r="F86" s="67">
        <f t="shared" si="14"/>
        <v>0</v>
      </c>
      <c r="G86" s="67">
        <f t="shared" si="15"/>
        <v>0</v>
      </c>
      <c r="H86" s="67">
        <f t="shared" si="16"/>
        <v>0</v>
      </c>
      <c r="I86" s="67">
        <f t="shared" si="17"/>
        <v>1.5817287686003698E-2</v>
      </c>
      <c r="J86" s="67">
        <f t="shared" si="18"/>
        <v>1.1468827624868418E-3</v>
      </c>
      <c r="K86" s="100">
        <f t="shared" si="20"/>
        <v>7.6458850832456112E-4</v>
      </c>
      <c r="O86" s="96">
        <f>Amnt_Deposited!B81</f>
        <v>2067</v>
      </c>
      <c r="P86" s="99">
        <f>Amnt_Deposited!D81</f>
        <v>0</v>
      </c>
      <c r="Q86" s="284">
        <f>MCF!R85</f>
        <v>1</v>
      </c>
      <c r="R86" s="67">
        <f t="shared" si="19"/>
        <v>0</v>
      </c>
      <c r="S86" s="67">
        <f t="shared" si="21"/>
        <v>0</v>
      </c>
      <c r="T86" s="67">
        <f t="shared" si="22"/>
        <v>0</v>
      </c>
      <c r="U86" s="67">
        <f t="shared" si="23"/>
        <v>3.2680346458685318E-2</v>
      </c>
      <c r="V86" s="67">
        <f t="shared" si="24"/>
        <v>2.3695924844769453E-3</v>
      </c>
      <c r="W86" s="100">
        <f t="shared" si="25"/>
        <v>1.5797283229846302E-3</v>
      </c>
    </row>
    <row r="87" spans="2:23">
      <c r="B87" s="96">
        <f>Amnt_Deposited!B82</f>
        <v>2068</v>
      </c>
      <c r="C87" s="99">
        <f>Amnt_Deposited!D82</f>
        <v>0</v>
      </c>
      <c r="D87" s="418">
        <f>Dry_Matter_Content!D74</f>
        <v>0.44</v>
      </c>
      <c r="E87" s="284">
        <f>MCF!R86</f>
        <v>1</v>
      </c>
      <c r="F87" s="67">
        <f t="shared" si="14"/>
        <v>0</v>
      </c>
      <c r="G87" s="67">
        <f t="shared" si="15"/>
        <v>0</v>
      </c>
      <c r="H87" s="67">
        <f t="shared" si="16"/>
        <v>0</v>
      </c>
      <c r="I87" s="67">
        <f t="shared" si="17"/>
        <v>1.4747941286104306E-2</v>
      </c>
      <c r="J87" s="67">
        <f t="shared" si="18"/>
        <v>1.0693463998993928E-3</v>
      </c>
      <c r="K87" s="100">
        <f t="shared" si="20"/>
        <v>7.1289759993292852E-4</v>
      </c>
      <c r="O87" s="96">
        <f>Amnt_Deposited!B82</f>
        <v>2068</v>
      </c>
      <c r="P87" s="99">
        <f>Amnt_Deposited!D82</f>
        <v>0</v>
      </c>
      <c r="Q87" s="284">
        <f>MCF!R86</f>
        <v>1</v>
      </c>
      <c r="R87" s="67">
        <f t="shared" si="19"/>
        <v>0</v>
      </c>
      <c r="S87" s="67">
        <f t="shared" si="21"/>
        <v>0</v>
      </c>
      <c r="T87" s="67">
        <f t="shared" si="22"/>
        <v>0</v>
      </c>
      <c r="U87" s="67">
        <f t="shared" si="23"/>
        <v>3.0470953070463432E-2</v>
      </c>
      <c r="V87" s="67">
        <f t="shared" si="24"/>
        <v>2.2093933882218852E-3</v>
      </c>
      <c r="W87" s="100">
        <f t="shared" si="25"/>
        <v>1.4729289254812568E-3</v>
      </c>
    </row>
    <row r="88" spans="2:23">
      <c r="B88" s="96">
        <f>Amnt_Deposited!B83</f>
        <v>2069</v>
      </c>
      <c r="C88" s="99">
        <f>Amnt_Deposited!D83</f>
        <v>0</v>
      </c>
      <c r="D88" s="418">
        <f>Dry_Matter_Content!D75</f>
        <v>0.44</v>
      </c>
      <c r="E88" s="284">
        <f>MCF!R87</f>
        <v>1</v>
      </c>
      <c r="F88" s="67">
        <f t="shared" si="14"/>
        <v>0</v>
      </c>
      <c r="G88" s="67">
        <f t="shared" si="15"/>
        <v>0</v>
      </c>
      <c r="H88" s="67">
        <f t="shared" si="16"/>
        <v>0</v>
      </c>
      <c r="I88" s="67">
        <f t="shared" si="17"/>
        <v>1.3750889311499438E-2</v>
      </c>
      <c r="J88" s="67">
        <f t="shared" si="18"/>
        <v>9.9705197460486848E-4</v>
      </c>
      <c r="K88" s="100">
        <f t="shared" si="20"/>
        <v>6.6470131640324558E-4</v>
      </c>
      <c r="O88" s="96">
        <f>Amnt_Deposited!B83</f>
        <v>2069</v>
      </c>
      <c r="P88" s="99">
        <f>Amnt_Deposited!D83</f>
        <v>0</v>
      </c>
      <c r="Q88" s="284">
        <f>MCF!R87</f>
        <v>1</v>
      </c>
      <c r="R88" s="67">
        <f t="shared" si="19"/>
        <v>0</v>
      </c>
      <c r="S88" s="67">
        <f t="shared" si="21"/>
        <v>0</v>
      </c>
      <c r="T88" s="67">
        <f t="shared" si="22"/>
        <v>0</v>
      </c>
      <c r="U88" s="67">
        <f t="shared" si="23"/>
        <v>2.8410928329544283E-2</v>
      </c>
      <c r="V88" s="67">
        <f t="shared" si="24"/>
        <v>2.0600247409191491E-3</v>
      </c>
      <c r="W88" s="100">
        <f t="shared" si="25"/>
        <v>1.3733498272794327E-3</v>
      </c>
    </row>
    <row r="89" spans="2:23">
      <c r="B89" s="96">
        <f>Amnt_Deposited!B84</f>
        <v>2070</v>
      </c>
      <c r="C89" s="99">
        <f>Amnt_Deposited!D84</f>
        <v>0</v>
      </c>
      <c r="D89" s="418">
        <f>Dry_Matter_Content!D76</f>
        <v>0.44</v>
      </c>
      <c r="E89" s="284">
        <f>MCF!R88</f>
        <v>1</v>
      </c>
      <c r="F89" s="67">
        <f t="shared" si="14"/>
        <v>0</v>
      </c>
      <c r="G89" s="67">
        <f t="shared" si="15"/>
        <v>0</v>
      </c>
      <c r="H89" s="67">
        <f t="shared" si="16"/>
        <v>0</v>
      </c>
      <c r="I89" s="67">
        <f t="shared" si="17"/>
        <v>1.2821244212252836E-2</v>
      </c>
      <c r="J89" s="67">
        <f t="shared" si="18"/>
        <v>9.2964509924660192E-4</v>
      </c>
      <c r="K89" s="100">
        <f t="shared" si="20"/>
        <v>6.1976339949773454E-4</v>
      </c>
      <c r="O89" s="96">
        <f>Amnt_Deposited!B84</f>
        <v>2070</v>
      </c>
      <c r="P89" s="99">
        <f>Amnt_Deposited!D84</f>
        <v>0</v>
      </c>
      <c r="Q89" s="284">
        <f>MCF!R88</f>
        <v>1</v>
      </c>
      <c r="R89" s="67">
        <f t="shared" si="19"/>
        <v>0</v>
      </c>
      <c r="S89" s="67">
        <f t="shared" si="21"/>
        <v>0</v>
      </c>
      <c r="T89" s="67">
        <f t="shared" si="22"/>
        <v>0</v>
      </c>
      <c r="U89" s="67">
        <f t="shared" si="23"/>
        <v>2.6490173992257917E-2</v>
      </c>
      <c r="V89" s="67">
        <f t="shared" si="24"/>
        <v>1.920754337286367E-3</v>
      </c>
      <c r="W89" s="100">
        <f t="shared" si="25"/>
        <v>1.2805028915242446E-3</v>
      </c>
    </row>
    <row r="90" spans="2:23">
      <c r="B90" s="96">
        <f>Amnt_Deposited!B85</f>
        <v>2071</v>
      </c>
      <c r="C90" s="99">
        <f>Amnt_Deposited!D85</f>
        <v>0</v>
      </c>
      <c r="D90" s="418">
        <f>Dry_Matter_Content!D77</f>
        <v>0.44</v>
      </c>
      <c r="E90" s="284">
        <f>MCF!R89</f>
        <v>1</v>
      </c>
      <c r="F90" s="67">
        <f t="shared" si="14"/>
        <v>0</v>
      </c>
      <c r="G90" s="67">
        <f t="shared" si="15"/>
        <v>0</v>
      </c>
      <c r="H90" s="67">
        <f t="shared" si="16"/>
        <v>0</v>
      </c>
      <c r="I90" s="67">
        <f t="shared" si="17"/>
        <v>1.1954448867009452E-2</v>
      </c>
      <c r="J90" s="67">
        <f t="shared" si="18"/>
        <v>8.6679534524338353E-4</v>
      </c>
      <c r="K90" s="100">
        <f t="shared" si="20"/>
        <v>5.7786356349558902E-4</v>
      </c>
      <c r="O90" s="96">
        <f>Amnt_Deposited!B85</f>
        <v>2071</v>
      </c>
      <c r="P90" s="99">
        <f>Amnt_Deposited!D85</f>
        <v>0</v>
      </c>
      <c r="Q90" s="284">
        <f>MCF!R89</f>
        <v>1</v>
      </c>
      <c r="R90" s="67">
        <f t="shared" si="19"/>
        <v>0</v>
      </c>
      <c r="S90" s="67">
        <f t="shared" si="21"/>
        <v>0</v>
      </c>
      <c r="T90" s="67">
        <f t="shared" si="22"/>
        <v>0</v>
      </c>
      <c r="U90" s="67">
        <f t="shared" si="23"/>
        <v>2.4699274518614565E-2</v>
      </c>
      <c r="V90" s="67">
        <f t="shared" si="24"/>
        <v>1.790899473643354E-3</v>
      </c>
      <c r="W90" s="100">
        <f t="shared" si="25"/>
        <v>1.1939329824289025E-3</v>
      </c>
    </row>
    <row r="91" spans="2:23">
      <c r="B91" s="96">
        <f>Amnt_Deposited!B86</f>
        <v>2072</v>
      </c>
      <c r="C91" s="99">
        <f>Amnt_Deposited!D86</f>
        <v>0</v>
      </c>
      <c r="D91" s="418">
        <f>Dry_Matter_Content!D78</f>
        <v>0.44</v>
      </c>
      <c r="E91" s="284">
        <f>MCF!R90</f>
        <v>1</v>
      </c>
      <c r="F91" s="67">
        <f t="shared" si="14"/>
        <v>0</v>
      </c>
      <c r="G91" s="67">
        <f t="shared" si="15"/>
        <v>0</v>
      </c>
      <c r="H91" s="67">
        <f t="shared" si="16"/>
        <v>0</v>
      </c>
      <c r="I91" s="67">
        <f t="shared" si="17"/>
        <v>1.1146254243981277E-2</v>
      </c>
      <c r="J91" s="67">
        <f t="shared" si="18"/>
        <v>8.0819462302817357E-4</v>
      </c>
      <c r="K91" s="100">
        <f t="shared" si="20"/>
        <v>5.3879641535211568E-4</v>
      </c>
      <c r="O91" s="96">
        <f>Amnt_Deposited!B86</f>
        <v>2072</v>
      </c>
      <c r="P91" s="99">
        <f>Amnt_Deposited!D86</f>
        <v>0</v>
      </c>
      <c r="Q91" s="284">
        <f>MCF!R90</f>
        <v>1</v>
      </c>
      <c r="R91" s="67">
        <f t="shared" si="19"/>
        <v>0</v>
      </c>
      <c r="S91" s="67">
        <f t="shared" si="21"/>
        <v>0</v>
      </c>
      <c r="T91" s="67">
        <f t="shared" si="22"/>
        <v>0</v>
      </c>
      <c r="U91" s="67">
        <f t="shared" si="23"/>
        <v>2.3029450917316684E-2</v>
      </c>
      <c r="V91" s="67">
        <f t="shared" si="24"/>
        <v>1.6698236012978791E-3</v>
      </c>
      <c r="W91" s="100">
        <f t="shared" si="25"/>
        <v>1.1132157341985859E-3</v>
      </c>
    </row>
    <row r="92" spans="2:23">
      <c r="B92" s="96">
        <f>Amnt_Deposited!B87</f>
        <v>2073</v>
      </c>
      <c r="C92" s="99">
        <f>Amnt_Deposited!D87</f>
        <v>0</v>
      </c>
      <c r="D92" s="418">
        <f>Dry_Matter_Content!D79</f>
        <v>0.44</v>
      </c>
      <c r="E92" s="284">
        <f>MCF!R91</f>
        <v>1</v>
      </c>
      <c r="F92" s="67">
        <f t="shared" si="14"/>
        <v>0</v>
      </c>
      <c r="G92" s="67">
        <f t="shared" si="15"/>
        <v>0</v>
      </c>
      <c r="H92" s="67">
        <f t="shared" si="16"/>
        <v>0</v>
      </c>
      <c r="I92" s="67">
        <f t="shared" si="17"/>
        <v>1.039269857218859E-2</v>
      </c>
      <c r="J92" s="67">
        <f t="shared" si="18"/>
        <v>7.5355567179268663E-4</v>
      </c>
      <c r="K92" s="100">
        <f t="shared" si="20"/>
        <v>5.0237044786179109E-4</v>
      </c>
      <c r="O92" s="96">
        <f>Amnt_Deposited!B87</f>
        <v>2073</v>
      </c>
      <c r="P92" s="99">
        <f>Amnt_Deposited!D87</f>
        <v>0</v>
      </c>
      <c r="Q92" s="284">
        <f>MCF!R91</f>
        <v>1</v>
      </c>
      <c r="R92" s="67">
        <f t="shared" si="19"/>
        <v>0</v>
      </c>
      <c r="S92" s="67">
        <f t="shared" si="21"/>
        <v>0</v>
      </c>
      <c r="T92" s="67">
        <f t="shared" si="22"/>
        <v>0</v>
      </c>
      <c r="U92" s="67">
        <f t="shared" si="23"/>
        <v>2.1472517711133447E-2</v>
      </c>
      <c r="V92" s="67">
        <f t="shared" si="24"/>
        <v>1.5569332061832364E-3</v>
      </c>
      <c r="W92" s="100">
        <f t="shared" si="25"/>
        <v>1.0379554707888243E-3</v>
      </c>
    </row>
    <row r="93" spans="2:23">
      <c r="B93" s="96">
        <f>Amnt_Deposited!B88</f>
        <v>2074</v>
      </c>
      <c r="C93" s="99">
        <f>Amnt_Deposited!D88</f>
        <v>0</v>
      </c>
      <c r="D93" s="418">
        <f>Dry_Matter_Content!D80</f>
        <v>0.44</v>
      </c>
      <c r="E93" s="284">
        <f>MCF!R92</f>
        <v>1</v>
      </c>
      <c r="F93" s="67">
        <f t="shared" si="14"/>
        <v>0</v>
      </c>
      <c r="G93" s="67">
        <f t="shared" si="15"/>
        <v>0</v>
      </c>
      <c r="H93" s="67">
        <f t="shared" si="16"/>
        <v>0</v>
      </c>
      <c r="I93" s="67">
        <f t="shared" si="17"/>
        <v>9.6900879208540146E-3</v>
      </c>
      <c r="J93" s="67">
        <f t="shared" si="18"/>
        <v>7.0261065133457611E-4</v>
      </c>
      <c r="K93" s="100">
        <f t="shared" si="20"/>
        <v>4.6840710088971737E-4</v>
      </c>
      <c r="O93" s="96">
        <f>Amnt_Deposited!B88</f>
        <v>2074</v>
      </c>
      <c r="P93" s="99">
        <f>Amnt_Deposited!D88</f>
        <v>0</v>
      </c>
      <c r="Q93" s="284">
        <f>MCF!R92</f>
        <v>1</v>
      </c>
      <c r="R93" s="67">
        <f t="shared" si="19"/>
        <v>0</v>
      </c>
      <c r="S93" s="67">
        <f t="shared" si="21"/>
        <v>0</v>
      </c>
      <c r="T93" s="67">
        <f t="shared" si="22"/>
        <v>0</v>
      </c>
      <c r="U93" s="67">
        <f t="shared" si="23"/>
        <v>2.0020842811681844E-2</v>
      </c>
      <c r="V93" s="67">
        <f t="shared" si="24"/>
        <v>1.4516748994516033E-3</v>
      </c>
      <c r="W93" s="100">
        <f t="shared" si="25"/>
        <v>9.6778326630106882E-4</v>
      </c>
    </row>
    <row r="94" spans="2:23">
      <c r="B94" s="96">
        <f>Amnt_Deposited!B89</f>
        <v>2075</v>
      </c>
      <c r="C94" s="99">
        <f>Amnt_Deposited!D89</f>
        <v>0</v>
      </c>
      <c r="D94" s="418">
        <f>Dry_Matter_Content!D81</f>
        <v>0.44</v>
      </c>
      <c r="E94" s="284">
        <f>MCF!R93</f>
        <v>1</v>
      </c>
      <c r="F94" s="67">
        <f t="shared" si="14"/>
        <v>0</v>
      </c>
      <c r="G94" s="67">
        <f t="shared" si="15"/>
        <v>0</v>
      </c>
      <c r="H94" s="67">
        <f t="shared" si="16"/>
        <v>0</v>
      </c>
      <c r="I94" s="67">
        <f t="shared" si="17"/>
        <v>9.0349780917495636E-3</v>
      </c>
      <c r="J94" s="67">
        <f t="shared" si="18"/>
        <v>6.5510982910445173E-4</v>
      </c>
      <c r="K94" s="100">
        <f t="shared" si="20"/>
        <v>4.3673988606963445E-4</v>
      </c>
      <c r="O94" s="96">
        <f>Amnt_Deposited!B89</f>
        <v>2075</v>
      </c>
      <c r="P94" s="99">
        <f>Amnt_Deposited!D89</f>
        <v>0</v>
      </c>
      <c r="Q94" s="284">
        <f>MCF!R93</f>
        <v>1</v>
      </c>
      <c r="R94" s="67">
        <f t="shared" si="19"/>
        <v>0</v>
      </c>
      <c r="S94" s="67">
        <f t="shared" si="21"/>
        <v>0</v>
      </c>
      <c r="T94" s="67">
        <f t="shared" si="22"/>
        <v>0</v>
      </c>
      <c r="U94" s="67">
        <f t="shared" si="23"/>
        <v>1.8667310106920579E-2</v>
      </c>
      <c r="V94" s="67">
        <f t="shared" si="24"/>
        <v>1.3535327047612636E-3</v>
      </c>
      <c r="W94" s="100">
        <f t="shared" si="25"/>
        <v>9.0235513650750905E-4</v>
      </c>
    </row>
    <row r="95" spans="2:23">
      <c r="B95" s="96">
        <f>Amnt_Deposited!B90</f>
        <v>2076</v>
      </c>
      <c r="C95" s="99">
        <f>Amnt_Deposited!D90</f>
        <v>0</v>
      </c>
      <c r="D95" s="418">
        <f>Dry_Matter_Content!D82</f>
        <v>0.44</v>
      </c>
      <c r="E95" s="284">
        <f>MCF!R94</f>
        <v>1</v>
      </c>
      <c r="F95" s="67">
        <f t="shared" si="14"/>
        <v>0</v>
      </c>
      <c r="G95" s="67">
        <f t="shared" si="15"/>
        <v>0</v>
      </c>
      <c r="H95" s="67">
        <f t="shared" si="16"/>
        <v>0</v>
      </c>
      <c r="I95" s="67">
        <f t="shared" si="17"/>
        <v>8.424157735732931E-3</v>
      </c>
      <c r="J95" s="67">
        <f t="shared" si="18"/>
        <v>6.1082035601663282E-4</v>
      </c>
      <c r="K95" s="100">
        <f t="shared" si="20"/>
        <v>4.0721357067775518E-4</v>
      </c>
      <c r="O95" s="96">
        <f>Amnt_Deposited!B90</f>
        <v>2076</v>
      </c>
      <c r="P95" s="99">
        <f>Amnt_Deposited!D90</f>
        <v>0</v>
      </c>
      <c r="Q95" s="284">
        <f>MCF!R94</f>
        <v>1</v>
      </c>
      <c r="R95" s="67">
        <f t="shared" si="19"/>
        <v>0</v>
      </c>
      <c r="S95" s="67">
        <f t="shared" si="21"/>
        <v>0</v>
      </c>
      <c r="T95" s="67">
        <f t="shared" si="22"/>
        <v>0</v>
      </c>
      <c r="U95" s="67">
        <f t="shared" si="23"/>
        <v>1.7405284577960596E-2</v>
      </c>
      <c r="V95" s="67">
        <f t="shared" si="24"/>
        <v>1.2620255289599847E-3</v>
      </c>
      <c r="W95" s="100">
        <f t="shared" si="25"/>
        <v>8.4135035263998973E-4</v>
      </c>
    </row>
    <row r="96" spans="2:23">
      <c r="B96" s="96">
        <f>Amnt_Deposited!B91</f>
        <v>2077</v>
      </c>
      <c r="C96" s="99">
        <f>Amnt_Deposited!D91</f>
        <v>0</v>
      </c>
      <c r="D96" s="418">
        <f>Dry_Matter_Content!D83</f>
        <v>0.44</v>
      </c>
      <c r="E96" s="284">
        <f>MCF!R95</f>
        <v>1</v>
      </c>
      <c r="F96" s="67">
        <f t="shared" si="14"/>
        <v>0</v>
      </c>
      <c r="G96" s="67">
        <f t="shared" si="15"/>
        <v>0</v>
      </c>
      <c r="H96" s="67">
        <f t="shared" si="16"/>
        <v>0</v>
      </c>
      <c r="I96" s="67">
        <f t="shared" si="17"/>
        <v>7.8546326107102708E-3</v>
      </c>
      <c r="J96" s="67">
        <f t="shared" si="18"/>
        <v>5.6952512502265952E-4</v>
      </c>
      <c r="K96" s="100">
        <f t="shared" si="20"/>
        <v>3.7968341668177298E-4</v>
      </c>
      <c r="O96" s="96">
        <f>Amnt_Deposited!B91</f>
        <v>2077</v>
      </c>
      <c r="P96" s="99">
        <f>Amnt_Deposited!D91</f>
        <v>0</v>
      </c>
      <c r="Q96" s="284">
        <f>MCF!R95</f>
        <v>1</v>
      </c>
      <c r="R96" s="67">
        <f t="shared" si="19"/>
        <v>0</v>
      </c>
      <c r="S96" s="67">
        <f t="shared" si="21"/>
        <v>0</v>
      </c>
      <c r="T96" s="67">
        <f t="shared" si="22"/>
        <v>0</v>
      </c>
      <c r="U96" s="67">
        <f t="shared" si="23"/>
        <v>1.6228579774194771E-2</v>
      </c>
      <c r="V96" s="67">
        <f t="shared" si="24"/>
        <v>1.1767048037658252E-3</v>
      </c>
      <c r="W96" s="100">
        <f t="shared" si="25"/>
        <v>7.8446986917721673E-4</v>
      </c>
    </row>
    <row r="97" spans="2:23">
      <c r="B97" s="96">
        <f>Amnt_Deposited!B92</f>
        <v>2078</v>
      </c>
      <c r="C97" s="99">
        <f>Amnt_Deposited!D92</f>
        <v>0</v>
      </c>
      <c r="D97" s="418">
        <f>Dry_Matter_Content!D84</f>
        <v>0.44</v>
      </c>
      <c r="E97" s="284">
        <f>MCF!R96</f>
        <v>1</v>
      </c>
      <c r="F97" s="67">
        <f t="shared" si="14"/>
        <v>0</v>
      </c>
      <c r="G97" s="67">
        <f t="shared" si="15"/>
        <v>0</v>
      </c>
      <c r="H97" s="67">
        <f t="shared" si="16"/>
        <v>0</v>
      </c>
      <c r="I97" s="67">
        <f t="shared" si="17"/>
        <v>7.3236109038579801E-3</v>
      </c>
      <c r="J97" s="67">
        <f t="shared" si="18"/>
        <v>5.3102170685229025E-4</v>
      </c>
      <c r="K97" s="100">
        <f t="shared" si="20"/>
        <v>3.5401447123486015E-4</v>
      </c>
      <c r="O97" s="96">
        <f>Amnt_Deposited!B92</f>
        <v>2078</v>
      </c>
      <c r="P97" s="99">
        <f>Amnt_Deposited!D92</f>
        <v>0</v>
      </c>
      <c r="Q97" s="284">
        <f>MCF!R96</f>
        <v>1</v>
      </c>
      <c r="R97" s="67">
        <f t="shared" si="19"/>
        <v>0</v>
      </c>
      <c r="S97" s="67">
        <f t="shared" si="21"/>
        <v>0</v>
      </c>
      <c r="T97" s="67">
        <f t="shared" si="22"/>
        <v>0</v>
      </c>
      <c r="U97" s="67">
        <f t="shared" si="23"/>
        <v>1.5131427487309874E-2</v>
      </c>
      <c r="V97" s="67">
        <f t="shared" si="24"/>
        <v>1.097152286884897E-3</v>
      </c>
      <c r="W97" s="100">
        <f t="shared" si="25"/>
        <v>7.3143485792326465E-4</v>
      </c>
    </row>
    <row r="98" spans="2:23">
      <c r="B98" s="96">
        <f>Amnt_Deposited!B93</f>
        <v>2079</v>
      </c>
      <c r="C98" s="99">
        <f>Amnt_Deposited!D93</f>
        <v>0</v>
      </c>
      <c r="D98" s="418">
        <f>Dry_Matter_Content!D85</f>
        <v>0.44</v>
      </c>
      <c r="E98" s="284">
        <f>MCF!R97</f>
        <v>1</v>
      </c>
      <c r="F98" s="67">
        <f t="shared" si="14"/>
        <v>0</v>
      </c>
      <c r="G98" s="67">
        <f t="shared" si="15"/>
        <v>0</v>
      </c>
      <c r="H98" s="67">
        <f t="shared" si="16"/>
        <v>0</v>
      </c>
      <c r="I98" s="67">
        <f t="shared" si="17"/>
        <v>6.8284895461529962E-3</v>
      </c>
      <c r="J98" s="67">
        <f t="shared" si="18"/>
        <v>4.9512135770498353E-4</v>
      </c>
      <c r="K98" s="100">
        <f t="shared" si="20"/>
        <v>3.3008090513665569E-4</v>
      </c>
      <c r="O98" s="96">
        <f>Amnt_Deposited!B93</f>
        <v>2079</v>
      </c>
      <c r="P98" s="99">
        <f>Amnt_Deposited!D93</f>
        <v>0</v>
      </c>
      <c r="Q98" s="284">
        <f>MCF!R97</f>
        <v>1</v>
      </c>
      <c r="R98" s="67">
        <f t="shared" si="19"/>
        <v>0</v>
      </c>
      <c r="S98" s="67">
        <f t="shared" si="21"/>
        <v>0</v>
      </c>
      <c r="T98" s="67">
        <f t="shared" si="22"/>
        <v>0</v>
      </c>
      <c r="U98" s="67">
        <f t="shared" si="23"/>
        <v>1.4108449475522719E-2</v>
      </c>
      <c r="V98" s="67">
        <f t="shared" si="24"/>
        <v>1.022978011787156E-3</v>
      </c>
      <c r="W98" s="100">
        <f t="shared" si="25"/>
        <v>6.8198534119143727E-4</v>
      </c>
    </row>
    <row r="99" spans="2:23" ht="13.5" thickBot="1">
      <c r="B99" s="97">
        <f>Amnt_Deposited!B94</f>
        <v>2080</v>
      </c>
      <c r="C99" s="101">
        <f>Amnt_Deposited!D94</f>
        <v>0</v>
      </c>
      <c r="D99" s="419">
        <f>Dry_Matter_Content!D86</f>
        <v>0.44</v>
      </c>
      <c r="E99" s="285">
        <f>MCF!R98</f>
        <v>1</v>
      </c>
      <c r="F99" s="68">
        <f t="shared" si="14"/>
        <v>0</v>
      </c>
      <c r="G99" s="68">
        <f t="shared" si="15"/>
        <v>0</v>
      </c>
      <c r="H99" s="68">
        <f t="shared" si="16"/>
        <v>0</v>
      </c>
      <c r="I99" s="68">
        <f t="shared" si="17"/>
        <v>6.3668414521254272E-3</v>
      </c>
      <c r="J99" s="68">
        <f t="shared" si="18"/>
        <v>4.6164809402756898E-4</v>
      </c>
      <c r="K99" s="102">
        <f t="shared" si="20"/>
        <v>3.0776539601837932E-4</v>
      </c>
      <c r="O99" s="97">
        <f>Amnt_Deposited!B94</f>
        <v>2080</v>
      </c>
      <c r="P99" s="101">
        <f>Amnt_Deposited!D94</f>
        <v>0</v>
      </c>
      <c r="Q99" s="285">
        <f>MCF!R98</f>
        <v>1</v>
      </c>
      <c r="R99" s="68">
        <f t="shared" si="19"/>
        <v>0</v>
      </c>
      <c r="S99" s="68">
        <f>R99*$W$12</f>
        <v>0</v>
      </c>
      <c r="T99" s="68">
        <f>R99*(1-$W$12)</f>
        <v>0</v>
      </c>
      <c r="U99" s="68">
        <f>S99+U98*$W$10</f>
        <v>1.31546310994327E-2</v>
      </c>
      <c r="V99" s="68">
        <f>U98*(1-$W$10)+T99</f>
        <v>9.5381837609001855E-4</v>
      </c>
      <c r="W99" s="102">
        <f t="shared" si="25"/>
        <v>6.3587891739334563E-4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0.89074619681300016</v>
      </c>
      <c r="D19" s="416">
        <f>Dry_Matter_Content!E6</f>
        <v>0.44</v>
      </c>
      <c r="E19" s="283">
        <f>MCF!R18</f>
        <v>1</v>
      </c>
      <c r="F19" s="130">
        <f t="shared" ref="F19:F82" si="0">C19*D19*$K$6*DOCF*E19</f>
        <v>0.11757849797931602</v>
      </c>
      <c r="G19" s="65">
        <f t="shared" ref="G19:G82" si="1">F19*$K$12</f>
        <v>0.11757849797931602</v>
      </c>
      <c r="H19" s="65">
        <f t="shared" ref="H19:H82" si="2">F19*(1-$K$12)</f>
        <v>0</v>
      </c>
      <c r="I19" s="65">
        <f t="shared" ref="I19:I82" si="3">G19+I18*$K$10</f>
        <v>0.11757849797931602</v>
      </c>
      <c r="J19" s="65">
        <f t="shared" ref="J19:J82" si="4">I18*(1-$K$10)+H19</f>
        <v>0</v>
      </c>
      <c r="K19" s="66">
        <f>J19*CH4_fraction*conv</f>
        <v>0</v>
      </c>
      <c r="O19" s="95">
        <f>Amnt_Deposited!B14</f>
        <v>2000</v>
      </c>
      <c r="P19" s="98">
        <f>Amnt_Deposited!E14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0.9544966695110001</v>
      </c>
      <c r="D20" s="418">
        <f>Dry_Matter_Content!E7</f>
        <v>0.44</v>
      </c>
      <c r="E20" s="284">
        <f>MCF!R19</f>
        <v>1</v>
      </c>
      <c r="F20" s="67">
        <f t="shared" si="0"/>
        <v>0.12599356037545201</v>
      </c>
      <c r="G20" s="67">
        <f t="shared" si="1"/>
        <v>0.12599356037545201</v>
      </c>
      <c r="H20" s="67">
        <f t="shared" si="2"/>
        <v>0</v>
      </c>
      <c r="I20" s="67">
        <f t="shared" si="3"/>
        <v>0.22519040230884993</v>
      </c>
      <c r="J20" s="67">
        <f t="shared" si="4"/>
        <v>1.8381656045918099E-2</v>
      </c>
      <c r="K20" s="100">
        <f>J20*CH4_fraction*conv</f>
        <v>1.2254437363945398E-2</v>
      </c>
      <c r="M20" s="393"/>
      <c r="O20" s="96">
        <f>Amnt_Deposited!B15</f>
        <v>2001</v>
      </c>
      <c r="P20" s="99">
        <f>Amnt_Deposited!E15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0.94451499331199995</v>
      </c>
      <c r="D21" s="418">
        <f>Dry_Matter_Content!E8</f>
        <v>0.44</v>
      </c>
      <c r="E21" s="284">
        <f>MCF!R20</f>
        <v>1</v>
      </c>
      <c r="F21" s="67">
        <f t="shared" si="0"/>
        <v>0.12467597911718398</v>
      </c>
      <c r="G21" s="67">
        <f t="shared" si="1"/>
        <v>0.12467597911718398</v>
      </c>
      <c r="H21" s="67">
        <f t="shared" si="2"/>
        <v>0</v>
      </c>
      <c r="I21" s="67">
        <f t="shared" si="3"/>
        <v>0.31466119858034569</v>
      </c>
      <c r="J21" s="67">
        <f t="shared" si="4"/>
        <v>3.5205182845688195E-2</v>
      </c>
      <c r="K21" s="100">
        <f t="shared" ref="K21:K84" si="6">J21*CH4_fraction*conv</f>
        <v>2.3470121897125461E-2</v>
      </c>
      <c r="O21" s="96">
        <f>Amnt_Deposited!B16</f>
        <v>2002</v>
      </c>
      <c r="P21" s="99">
        <f>Amnt_Deposited!E16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1.01219737069</v>
      </c>
      <c r="D22" s="418">
        <f>Dry_Matter_Content!E9</f>
        <v>0.44</v>
      </c>
      <c r="E22" s="284">
        <f>MCF!R21</f>
        <v>1</v>
      </c>
      <c r="F22" s="67">
        <f t="shared" si="0"/>
        <v>0.13361005293108</v>
      </c>
      <c r="G22" s="67">
        <f t="shared" si="1"/>
        <v>0.13361005293108</v>
      </c>
      <c r="H22" s="67">
        <f t="shared" si="2"/>
        <v>0</v>
      </c>
      <c r="I22" s="67">
        <f t="shared" si="3"/>
        <v>0.39907863532136567</v>
      </c>
      <c r="J22" s="67">
        <f t="shared" si="4"/>
        <v>4.9192616190060073E-2</v>
      </c>
      <c r="K22" s="100">
        <f t="shared" si="6"/>
        <v>3.2795077460040047E-2</v>
      </c>
      <c r="N22" s="258"/>
      <c r="O22" s="96">
        <f>Amnt_Deposited!B17</f>
        <v>2003</v>
      </c>
      <c r="P22" s="99">
        <f>Amnt_Deposited!E17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1.0392917683939999</v>
      </c>
      <c r="D23" s="418">
        <f>Dry_Matter_Content!E10</f>
        <v>0.44</v>
      </c>
      <c r="E23" s="284">
        <f>MCF!R22</f>
        <v>1</v>
      </c>
      <c r="F23" s="67">
        <f t="shared" si="0"/>
        <v>0.137186513428008</v>
      </c>
      <c r="G23" s="67">
        <f t="shared" si="1"/>
        <v>0.137186513428008</v>
      </c>
      <c r="H23" s="67">
        <f t="shared" si="2"/>
        <v>0</v>
      </c>
      <c r="I23" s="67">
        <f t="shared" si="3"/>
        <v>0.47387511710394303</v>
      </c>
      <c r="J23" s="67">
        <f t="shared" si="4"/>
        <v>6.2390031645430603E-2</v>
      </c>
      <c r="K23" s="100">
        <f t="shared" si="6"/>
        <v>4.1593354430287069E-2</v>
      </c>
      <c r="N23" s="258"/>
      <c r="O23" s="96">
        <f>Amnt_Deposited!B18</f>
        <v>2004</v>
      </c>
      <c r="P23" s="99">
        <f>Amnt_Deposited!E18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1.0929533311290001</v>
      </c>
      <c r="D24" s="418">
        <f>Dry_Matter_Content!E11</f>
        <v>0.44</v>
      </c>
      <c r="E24" s="284">
        <f>MCF!R23</f>
        <v>1</v>
      </c>
      <c r="F24" s="67">
        <f t="shared" si="0"/>
        <v>0.14426983970902799</v>
      </c>
      <c r="G24" s="67">
        <f t="shared" si="1"/>
        <v>0.14426983970902799</v>
      </c>
      <c r="H24" s="67">
        <f t="shared" si="2"/>
        <v>0</v>
      </c>
      <c r="I24" s="67">
        <f t="shared" si="3"/>
        <v>0.5440616034701159</v>
      </c>
      <c r="J24" s="67">
        <f t="shared" si="4"/>
        <v>7.4083353342855082E-2</v>
      </c>
      <c r="K24" s="100">
        <f t="shared" si="6"/>
        <v>4.938890222857005E-2</v>
      </c>
      <c r="N24" s="258"/>
      <c r="O24" s="96">
        <f>Amnt_Deposited!B19</f>
        <v>2005</v>
      </c>
      <c r="P24" s="99">
        <f>Amnt_Deposited!E19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1.127312816344</v>
      </c>
      <c r="D25" s="418">
        <f>Dry_Matter_Content!E12</f>
        <v>0.44</v>
      </c>
      <c r="E25" s="284">
        <f>MCF!R24</f>
        <v>1</v>
      </c>
      <c r="F25" s="67">
        <f t="shared" si="0"/>
        <v>0.148805291757408</v>
      </c>
      <c r="G25" s="67">
        <f t="shared" si="1"/>
        <v>0.148805291757408</v>
      </c>
      <c r="H25" s="67">
        <f t="shared" si="2"/>
        <v>0</v>
      </c>
      <c r="I25" s="67">
        <f t="shared" si="3"/>
        <v>0.60781092466615771</v>
      </c>
      <c r="J25" s="67">
        <f t="shared" si="4"/>
        <v>8.5055970561366129E-2</v>
      </c>
      <c r="K25" s="100">
        <f t="shared" si="6"/>
        <v>5.6703980374244081E-2</v>
      </c>
      <c r="N25" s="258"/>
      <c r="O25" s="96">
        <f>Amnt_Deposited!B20</f>
        <v>2006</v>
      </c>
      <c r="P25" s="99">
        <f>Amnt_Deposited!E20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1.162271023408</v>
      </c>
      <c r="D26" s="418">
        <f>Dry_Matter_Content!E13</f>
        <v>0.44</v>
      </c>
      <c r="E26" s="284">
        <f>MCF!R25</f>
        <v>1</v>
      </c>
      <c r="F26" s="67">
        <f t="shared" si="0"/>
        <v>0.15341977508985602</v>
      </c>
      <c r="G26" s="67">
        <f t="shared" si="1"/>
        <v>0.15341977508985602</v>
      </c>
      <c r="H26" s="67">
        <f t="shared" si="2"/>
        <v>0</v>
      </c>
      <c r="I26" s="67">
        <f t="shared" si="3"/>
        <v>0.66620846737360839</v>
      </c>
      <c r="J26" s="67">
        <f t="shared" si="4"/>
        <v>9.5022232382405369E-2</v>
      </c>
      <c r="K26" s="100">
        <f t="shared" si="6"/>
        <v>6.3348154921603575E-2</v>
      </c>
      <c r="N26" s="258"/>
      <c r="O26" s="96">
        <f>Amnt_Deposited!B21</f>
        <v>2007</v>
      </c>
      <c r="P26" s="99">
        <f>Amnt_Deposited!E21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1.1976849739690001</v>
      </c>
      <c r="D27" s="418">
        <f>Dry_Matter_Content!E14</f>
        <v>0.44</v>
      </c>
      <c r="E27" s="284">
        <f>MCF!R26</f>
        <v>1</v>
      </c>
      <c r="F27" s="67">
        <f t="shared" si="0"/>
        <v>0.15809441656390799</v>
      </c>
      <c r="G27" s="67">
        <f t="shared" si="1"/>
        <v>0.15809441656390799</v>
      </c>
      <c r="H27" s="67">
        <f t="shared" si="2"/>
        <v>0</v>
      </c>
      <c r="I27" s="67">
        <f t="shared" si="3"/>
        <v>0.72015106100562121</v>
      </c>
      <c r="J27" s="67">
        <f t="shared" si="4"/>
        <v>0.10415182293189519</v>
      </c>
      <c r="K27" s="100">
        <f t="shared" si="6"/>
        <v>6.9434548621263456E-2</v>
      </c>
      <c r="N27" s="258"/>
      <c r="O27" s="96">
        <f>Amnt_Deposited!B22</f>
        <v>2008</v>
      </c>
      <c r="P27" s="99">
        <f>Amnt_Deposited!E22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1.2333759450869999</v>
      </c>
      <c r="D28" s="418">
        <f>Dry_Matter_Content!E15</f>
        <v>0.44</v>
      </c>
      <c r="E28" s="284">
        <f>MCF!R27</f>
        <v>1</v>
      </c>
      <c r="F28" s="67">
        <f t="shared" si="0"/>
        <v>0.162805624751484</v>
      </c>
      <c r="G28" s="67">
        <f t="shared" si="1"/>
        <v>0.162805624751484</v>
      </c>
      <c r="H28" s="67">
        <f t="shared" si="2"/>
        <v>0</v>
      </c>
      <c r="I28" s="67">
        <f t="shared" si="3"/>
        <v>0.77037173755648247</v>
      </c>
      <c r="J28" s="67">
        <f t="shared" si="4"/>
        <v>0.11258494820062266</v>
      </c>
      <c r="K28" s="100">
        <f t="shared" si="6"/>
        <v>7.5056632133748441E-2</v>
      </c>
      <c r="N28" s="258"/>
      <c r="O28" s="96">
        <f>Amnt_Deposited!B23</f>
        <v>2009</v>
      </c>
      <c r="P28" s="99">
        <f>Amnt_Deposited!E23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1.2839724094009999</v>
      </c>
      <c r="D29" s="418">
        <f>Dry_Matter_Content!E16</f>
        <v>0.44</v>
      </c>
      <c r="E29" s="284">
        <f>MCF!R28</f>
        <v>1</v>
      </c>
      <c r="F29" s="67">
        <f t="shared" si="0"/>
        <v>0.16948435804093198</v>
      </c>
      <c r="G29" s="67">
        <f t="shared" si="1"/>
        <v>0.16948435804093198</v>
      </c>
      <c r="H29" s="67">
        <f t="shared" si="2"/>
        <v>0</v>
      </c>
      <c r="I29" s="67">
        <f t="shared" si="3"/>
        <v>0.81941988871755922</v>
      </c>
      <c r="J29" s="67">
        <f t="shared" si="4"/>
        <v>0.12043620687985525</v>
      </c>
      <c r="K29" s="100">
        <f t="shared" si="6"/>
        <v>8.0290804586570161E-2</v>
      </c>
      <c r="O29" s="96">
        <f>Amnt_Deposited!B24</f>
        <v>2010</v>
      </c>
      <c r="P29" s="99">
        <f>Amnt_Deposited!E24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0</v>
      </c>
      <c r="D30" s="418">
        <f>Dry_Matter_Content!E17</f>
        <v>0.44</v>
      </c>
      <c r="E30" s="284">
        <f>MCF!R29</f>
        <v>1</v>
      </c>
      <c r="F30" s="67">
        <f t="shared" si="0"/>
        <v>0</v>
      </c>
      <c r="G30" s="67">
        <f t="shared" si="1"/>
        <v>0</v>
      </c>
      <c r="H30" s="67">
        <f t="shared" si="2"/>
        <v>0</v>
      </c>
      <c r="I30" s="67">
        <f t="shared" si="3"/>
        <v>0.69131573013032876</v>
      </c>
      <c r="J30" s="67">
        <f t="shared" si="4"/>
        <v>0.12810415858723048</v>
      </c>
      <c r="K30" s="100">
        <f t="shared" si="6"/>
        <v>8.5402772391486984E-2</v>
      </c>
      <c r="O30" s="96">
        <f>Amnt_Deposited!B25</f>
        <v>2011</v>
      </c>
      <c r="P30" s="99">
        <f>Amnt_Deposited!E25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0</v>
      </c>
      <c r="D31" s="418">
        <f>Dry_Matter_Content!E18</f>
        <v>0.44</v>
      </c>
      <c r="E31" s="284">
        <f>MCF!R30</f>
        <v>1</v>
      </c>
      <c r="F31" s="67">
        <f t="shared" si="0"/>
        <v>0</v>
      </c>
      <c r="G31" s="67">
        <f t="shared" si="1"/>
        <v>0</v>
      </c>
      <c r="H31" s="67">
        <f t="shared" si="2"/>
        <v>0</v>
      </c>
      <c r="I31" s="67">
        <f t="shared" si="3"/>
        <v>0.58323875867059893</v>
      </c>
      <c r="J31" s="67">
        <f t="shared" si="4"/>
        <v>0.10807697145972986</v>
      </c>
      <c r="K31" s="100">
        <f t="shared" si="6"/>
        <v>7.2051314306486564E-2</v>
      </c>
      <c r="O31" s="96">
        <f>Amnt_Deposited!B26</f>
        <v>2012</v>
      </c>
      <c r="P31" s="99">
        <f>Amnt_Deposited!E26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0</v>
      </c>
      <c r="D32" s="418">
        <f>Dry_Matter_Content!E19</f>
        <v>0.44</v>
      </c>
      <c r="E32" s="284">
        <f>MCF!R31</f>
        <v>1</v>
      </c>
      <c r="F32" s="67">
        <f t="shared" si="0"/>
        <v>0</v>
      </c>
      <c r="G32" s="67">
        <f t="shared" si="1"/>
        <v>0</v>
      </c>
      <c r="H32" s="67">
        <f t="shared" si="2"/>
        <v>0</v>
      </c>
      <c r="I32" s="67">
        <f t="shared" si="3"/>
        <v>0.49205802036573337</v>
      </c>
      <c r="J32" s="67">
        <f t="shared" si="4"/>
        <v>9.1180738304865588E-2</v>
      </c>
      <c r="K32" s="100">
        <f t="shared" si="6"/>
        <v>6.0787158869910388E-2</v>
      </c>
      <c r="O32" s="96">
        <f>Amnt_Deposited!B27</f>
        <v>2013</v>
      </c>
      <c r="P32" s="99">
        <f>Amnt_Deposited!E27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0</v>
      </c>
      <c r="D33" s="418">
        <f>Dry_Matter_Content!E20</f>
        <v>0.44</v>
      </c>
      <c r="E33" s="284">
        <f>MCF!R32</f>
        <v>1</v>
      </c>
      <c r="F33" s="67">
        <f t="shared" si="0"/>
        <v>0</v>
      </c>
      <c r="G33" s="67">
        <f t="shared" si="1"/>
        <v>0</v>
      </c>
      <c r="H33" s="67">
        <f t="shared" si="2"/>
        <v>0</v>
      </c>
      <c r="I33" s="67">
        <f t="shared" si="3"/>
        <v>0.41513203950663607</v>
      </c>
      <c r="J33" s="67">
        <f t="shared" si="4"/>
        <v>7.6925980859097284E-2</v>
      </c>
      <c r="K33" s="100">
        <f t="shared" si="6"/>
        <v>5.1283987239398185E-2</v>
      </c>
      <c r="O33" s="96">
        <f>Amnt_Deposited!B28</f>
        <v>2014</v>
      </c>
      <c r="P33" s="99">
        <f>Amnt_Deposited!E28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0</v>
      </c>
      <c r="D34" s="418">
        <f>Dry_Matter_Content!E21</f>
        <v>0.44</v>
      </c>
      <c r="E34" s="284">
        <f>MCF!R33</f>
        <v>1</v>
      </c>
      <c r="F34" s="67">
        <f t="shared" si="0"/>
        <v>0</v>
      </c>
      <c r="G34" s="67">
        <f t="shared" si="1"/>
        <v>0</v>
      </c>
      <c r="H34" s="67">
        <f t="shared" si="2"/>
        <v>0</v>
      </c>
      <c r="I34" s="67">
        <f t="shared" si="3"/>
        <v>0.35023229597364886</v>
      </c>
      <c r="J34" s="67">
        <f t="shared" si="4"/>
        <v>6.4899743532987234E-2</v>
      </c>
      <c r="K34" s="100">
        <f t="shared" si="6"/>
        <v>4.3266495688658153E-2</v>
      </c>
      <c r="O34" s="96">
        <f>Amnt_Deposited!B29</f>
        <v>2015</v>
      </c>
      <c r="P34" s="99">
        <f>Amnt_Deposited!E29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0</v>
      </c>
      <c r="D35" s="418">
        <f>Dry_Matter_Content!E22</f>
        <v>0.44</v>
      </c>
      <c r="E35" s="284">
        <f>MCF!R34</f>
        <v>1</v>
      </c>
      <c r="F35" s="67">
        <f t="shared" si="0"/>
        <v>0</v>
      </c>
      <c r="G35" s="67">
        <f t="shared" si="1"/>
        <v>0</v>
      </c>
      <c r="H35" s="67">
        <f t="shared" si="2"/>
        <v>0</v>
      </c>
      <c r="I35" s="67">
        <f t="shared" si="3"/>
        <v>0.29547866574873882</v>
      </c>
      <c r="J35" s="67">
        <f t="shared" si="4"/>
        <v>5.4753630224910019E-2</v>
      </c>
      <c r="K35" s="100">
        <f t="shared" si="6"/>
        <v>3.6502420149940012E-2</v>
      </c>
      <c r="O35" s="96">
        <f>Amnt_Deposited!B30</f>
        <v>2016</v>
      </c>
      <c r="P35" s="99">
        <f>Amnt_Deposited!E30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0</v>
      </c>
      <c r="D36" s="418">
        <f>Dry_Matter_Content!E23</f>
        <v>0.44</v>
      </c>
      <c r="E36" s="284">
        <f>MCF!R35</f>
        <v>1</v>
      </c>
      <c r="F36" s="67">
        <f t="shared" si="0"/>
        <v>0</v>
      </c>
      <c r="G36" s="67">
        <f t="shared" si="1"/>
        <v>0</v>
      </c>
      <c r="H36" s="67">
        <f t="shared" si="2"/>
        <v>0</v>
      </c>
      <c r="I36" s="67">
        <f t="shared" si="3"/>
        <v>0.24928495434705389</v>
      </c>
      <c r="J36" s="67">
        <f t="shared" si="4"/>
        <v>4.619371140168492E-2</v>
      </c>
      <c r="K36" s="100">
        <f t="shared" si="6"/>
        <v>3.0795807601123278E-2</v>
      </c>
      <c r="O36" s="96">
        <f>Amnt_Deposited!B31</f>
        <v>2017</v>
      </c>
      <c r="P36" s="99">
        <f>Amnt_Deposited!E31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0</v>
      </c>
      <c r="D37" s="418">
        <f>Dry_Matter_Content!E24</f>
        <v>0.44</v>
      </c>
      <c r="E37" s="284">
        <f>MCF!R36</f>
        <v>1</v>
      </c>
      <c r="F37" s="67">
        <f t="shared" si="0"/>
        <v>0</v>
      </c>
      <c r="G37" s="67">
        <f t="shared" si="1"/>
        <v>0</v>
      </c>
      <c r="H37" s="67">
        <f t="shared" si="2"/>
        <v>0</v>
      </c>
      <c r="I37" s="67">
        <f t="shared" si="3"/>
        <v>0.21031294528944511</v>
      </c>
      <c r="J37" s="67">
        <f t="shared" si="4"/>
        <v>3.8972009057608788E-2</v>
      </c>
      <c r="K37" s="100">
        <f t="shared" si="6"/>
        <v>2.5981339371739191E-2</v>
      </c>
      <c r="O37" s="96">
        <f>Amnt_Deposited!B32</f>
        <v>2018</v>
      </c>
      <c r="P37" s="99">
        <f>Amnt_Deposited!E32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0</v>
      </c>
      <c r="D38" s="418">
        <f>Dry_Matter_Content!E25</f>
        <v>0.44</v>
      </c>
      <c r="E38" s="284">
        <f>MCF!R37</f>
        <v>1</v>
      </c>
      <c r="F38" s="67">
        <f t="shared" si="0"/>
        <v>0</v>
      </c>
      <c r="G38" s="67">
        <f t="shared" si="1"/>
        <v>0</v>
      </c>
      <c r="H38" s="67">
        <f t="shared" si="2"/>
        <v>0</v>
      </c>
      <c r="I38" s="67">
        <f t="shared" si="3"/>
        <v>0.17743363241546498</v>
      </c>
      <c r="J38" s="67">
        <f t="shared" si="4"/>
        <v>3.2879312873980118E-2</v>
      </c>
      <c r="K38" s="100">
        <f t="shared" si="6"/>
        <v>2.1919541915986746E-2</v>
      </c>
      <c r="O38" s="96">
        <f>Amnt_Deposited!B33</f>
        <v>2019</v>
      </c>
      <c r="P38" s="99">
        <f>Amnt_Deposited!E33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0</v>
      </c>
      <c r="D39" s="418">
        <f>Dry_Matter_Content!E26</f>
        <v>0.44</v>
      </c>
      <c r="E39" s="284">
        <f>MCF!R38</f>
        <v>1</v>
      </c>
      <c r="F39" s="67">
        <f t="shared" si="0"/>
        <v>0</v>
      </c>
      <c r="G39" s="67">
        <f t="shared" si="1"/>
        <v>0</v>
      </c>
      <c r="H39" s="67">
        <f t="shared" si="2"/>
        <v>0</v>
      </c>
      <c r="I39" s="67">
        <f t="shared" si="3"/>
        <v>0.14969451294982342</v>
      </c>
      <c r="J39" s="67">
        <f t="shared" si="4"/>
        <v>2.7739119465641556E-2</v>
      </c>
      <c r="K39" s="100">
        <f t="shared" si="6"/>
        <v>1.8492746310427702E-2</v>
      </c>
      <c r="O39" s="96">
        <f>Amnt_Deposited!B34</f>
        <v>2020</v>
      </c>
      <c r="P39" s="99">
        <f>Amnt_Deposited!E34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0</v>
      </c>
      <c r="D40" s="418">
        <f>Dry_Matter_Content!E27</f>
        <v>0.44</v>
      </c>
      <c r="E40" s="284">
        <f>MCF!R39</f>
        <v>1</v>
      </c>
      <c r="F40" s="67">
        <f t="shared" si="0"/>
        <v>0</v>
      </c>
      <c r="G40" s="67">
        <f t="shared" si="1"/>
        <v>0</v>
      </c>
      <c r="H40" s="67">
        <f t="shared" si="2"/>
        <v>0</v>
      </c>
      <c r="I40" s="67">
        <f t="shared" si="3"/>
        <v>0.12629199381329775</v>
      </c>
      <c r="J40" s="67">
        <f t="shared" si="4"/>
        <v>2.3402519136525659E-2</v>
      </c>
      <c r="K40" s="100">
        <f t="shared" si="6"/>
        <v>1.5601679424350439E-2</v>
      </c>
      <c r="O40" s="96">
        <f>Amnt_Deposited!B35</f>
        <v>2021</v>
      </c>
      <c r="P40" s="99">
        <f>Amnt_Deposited!E35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0</v>
      </c>
      <c r="D41" s="418">
        <f>Dry_Matter_Content!E28</f>
        <v>0.44</v>
      </c>
      <c r="E41" s="284">
        <f>MCF!R40</f>
        <v>1</v>
      </c>
      <c r="F41" s="67">
        <f t="shared" si="0"/>
        <v>0</v>
      </c>
      <c r="G41" s="67">
        <f t="shared" si="1"/>
        <v>0</v>
      </c>
      <c r="H41" s="67">
        <f t="shared" si="2"/>
        <v>0</v>
      </c>
      <c r="I41" s="67">
        <f t="shared" si="3"/>
        <v>0.10654811179808747</v>
      </c>
      <c r="J41" s="67">
        <f t="shared" si="4"/>
        <v>1.9743882015210278E-2</v>
      </c>
      <c r="K41" s="100">
        <f t="shared" si="6"/>
        <v>1.3162588010140185E-2</v>
      </c>
      <c r="O41" s="96">
        <f>Amnt_Deposited!B36</f>
        <v>2022</v>
      </c>
      <c r="P41" s="99">
        <f>Amnt_Deposited!E36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0</v>
      </c>
      <c r="D42" s="418">
        <f>Dry_Matter_Content!E29</f>
        <v>0.44</v>
      </c>
      <c r="E42" s="284">
        <f>MCF!R41</f>
        <v>1</v>
      </c>
      <c r="F42" s="67">
        <f t="shared" si="0"/>
        <v>0</v>
      </c>
      <c r="G42" s="67">
        <f t="shared" si="1"/>
        <v>0</v>
      </c>
      <c r="H42" s="67">
        <f t="shared" si="2"/>
        <v>0</v>
      </c>
      <c r="I42" s="67">
        <f t="shared" si="3"/>
        <v>8.9890893198824456E-2</v>
      </c>
      <c r="J42" s="67">
        <f t="shared" si="4"/>
        <v>1.6657218599263019E-2</v>
      </c>
      <c r="K42" s="100">
        <f t="shared" si="6"/>
        <v>1.1104812399508678E-2</v>
      </c>
      <c r="O42" s="96">
        <f>Amnt_Deposited!B37</f>
        <v>2023</v>
      </c>
      <c r="P42" s="99">
        <f>Amnt_Deposited!E37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0</v>
      </c>
      <c r="D43" s="418">
        <f>Dry_Matter_Content!E30</f>
        <v>0.44</v>
      </c>
      <c r="E43" s="284">
        <f>MCF!R42</f>
        <v>1</v>
      </c>
      <c r="F43" s="67">
        <f t="shared" si="0"/>
        <v>0</v>
      </c>
      <c r="G43" s="67">
        <f t="shared" si="1"/>
        <v>0</v>
      </c>
      <c r="H43" s="67">
        <f t="shared" si="2"/>
        <v>0</v>
      </c>
      <c r="I43" s="67">
        <f t="shared" si="3"/>
        <v>7.5837783924271346E-2</v>
      </c>
      <c r="J43" s="67">
        <f t="shared" si="4"/>
        <v>1.4053109274553105E-2</v>
      </c>
      <c r="K43" s="100">
        <f t="shared" si="6"/>
        <v>9.3687395163687369E-3</v>
      </c>
      <c r="O43" s="96">
        <f>Amnt_Deposited!B38</f>
        <v>2024</v>
      </c>
      <c r="P43" s="99">
        <f>Amnt_Deposited!E38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0</v>
      </c>
      <c r="D44" s="418">
        <f>Dry_Matter_Content!E31</f>
        <v>0.44</v>
      </c>
      <c r="E44" s="284">
        <f>MCF!R43</f>
        <v>1</v>
      </c>
      <c r="F44" s="67">
        <f t="shared" si="0"/>
        <v>0</v>
      </c>
      <c r="G44" s="67">
        <f t="shared" si="1"/>
        <v>0</v>
      </c>
      <c r="H44" s="67">
        <f t="shared" si="2"/>
        <v>0</v>
      </c>
      <c r="I44" s="67">
        <f t="shared" si="3"/>
        <v>6.3981670065546559E-2</v>
      </c>
      <c r="J44" s="67">
        <f t="shared" si="4"/>
        <v>1.1856113858724784E-2</v>
      </c>
      <c r="K44" s="100">
        <f t="shared" si="6"/>
        <v>7.9040759058165225E-3</v>
      </c>
      <c r="O44" s="96">
        <f>Amnt_Deposited!B39</f>
        <v>2025</v>
      </c>
      <c r="P44" s="99">
        <f>Amnt_Deposited!E39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0</v>
      </c>
      <c r="D45" s="418">
        <f>Dry_Matter_Content!E32</f>
        <v>0.44</v>
      </c>
      <c r="E45" s="284">
        <f>MCF!R44</f>
        <v>1</v>
      </c>
      <c r="F45" s="67">
        <f t="shared" si="0"/>
        <v>0</v>
      </c>
      <c r="G45" s="67">
        <f t="shared" si="1"/>
        <v>0</v>
      </c>
      <c r="H45" s="67">
        <f t="shared" si="2"/>
        <v>0</v>
      </c>
      <c r="I45" s="67">
        <f t="shared" si="3"/>
        <v>5.3979083941379673E-2</v>
      </c>
      <c r="J45" s="67">
        <f t="shared" si="4"/>
        <v>1.0002586124166888E-2</v>
      </c>
      <c r="K45" s="100">
        <f t="shared" si="6"/>
        <v>6.6683907494445912E-3</v>
      </c>
      <c r="O45" s="96">
        <f>Amnt_Deposited!B40</f>
        <v>2026</v>
      </c>
      <c r="P45" s="99">
        <f>Amnt_Deposited!E40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0</v>
      </c>
      <c r="D46" s="418">
        <f>Dry_Matter_Content!E33</f>
        <v>0.44</v>
      </c>
      <c r="E46" s="284">
        <f>MCF!R45</f>
        <v>1</v>
      </c>
      <c r="F46" s="67">
        <f t="shared" si="0"/>
        <v>0</v>
      </c>
      <c r="G46" s="67">
        <f t="shared" si="1"/>
        <v>0</v>
      </c>
      <c r="H46" s="67">
        <f t="shared" si="2"/>
        <v>0</v>
      </c>
      <c r="I46" s="67">
        <f t="shared" si="3"/>
        <v>4.5540253953444881E-2</v>
      </c>
      <c r="J46" s="67">
        <f t="shared" si="4"/>
        <v>8.4388299879347897E-3</v>
      </c>
      <c r="K46" s="100">
        <f t="shared" si="6"/>
        <v>5.6258866586231925E-3</v>
      </c>
      <c r="O46" s="96">
        <f>Amnt_Deposited!B41</f>
        <v>2027</v>
      </c>
      <c r="P46" s="99">
        <f>Amnt_Deposited!E41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0</v>
      </c>
      <c r="D47" s="418">
        <f>Dry_Matter_Content!E34</f>
        <v>0.44</v>
      </c>
      <c r="E47" s="284">
        <f>MCF!R46</f>
        <v>1</v>
      </c>
      <c r="F47" s="67">
        <f t="shared" si="0"/>
        <v>0</v>
      </c>
      <c r="G47" s="67">
        <f t="shared" si="1"/>
        <v>0</v>
      </c>
      <c r="H47" s="67">
        <f t="shared" si="2"/>
        <v>0</v>
      </c>
      <c r="I47" s="67">
        <f t="shared" si="3"/>
        <v>3.8420709999385814E-2</v>
      </c>
      <c r="J47" s="67">
        <f t="shared" si="4"/>
        <v>7.1195439540590677E-3</v>
      </c>
      <c r="K47" s="100">
        <f t="shared" si="6"/>
        <v>4.7463626360393779E-3</v>
      </c>
      <c r="O47" s="96">
        <f>Amnt_Deposited!B42</f>
        <v>2028</v>
      </c>
      <c r="P47" s="99">
        <f>Amnt_Deposited!E42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0</v>
      </c>
      <c r="D48" s="418">
        <f>Dry_Matter_Content!E35</f>
        <v>0.44</v>
      </c>
      <c r="E48" s="284">
        <f>MCF!R47</f>
        <v>1</v>
      </c>
      <c r="F48" s="67">
        <f t="shared" si="0"/>
        <v>0</v>
      </c>
      <c r="G48" s="67">
        <f t="shared" si="1"/>
        <v>0</v>
      </c>
      <c r="H48" s="67">
        <f t="shared" si="2"/>
        <v>0</v>
      </c>
      <c r="I48" s="67">
        <f t="shared" si="3"/>
        <v>3.2414201255134681E-2</v>
      </c>
      <c r="J48" s="67">
        <f t="shared" si="4"/>
        <v>6.0065087442511362E-3</v>
      </c>
      <c r="K48" s="100">
        <f t="shared" si="6"/>
        <v>4.0043391628340908E-3</v>
      </c>
      <c r="O48" s="96">
        <f>Amnt_Deposited!B43</f>
        <v>2029</v>
      </c>
      <c r="P48" s="99">
        <f>Amnt_Deposited!E43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0</v>
      </c>
      <c r="D49" s="418">
        <f>Dry_Matter_Content!E36</f>
        <v>0.44</v>
      </c>
      <c r="E49" s="284">
        <f>MCF!R48</f>
        <v>1</v>
      </c>
      <c r="F49" s="67">
        <f t="shared" si="0"/>
        <v>0</v>
      </c>
      <c r="G49" s="67">
        <f t="shared" si="1"/>
        <v>0</v>
      </c>
      <c r="H49" s="67">
        <f t="shared" si="2"/>
        <v>0</v>
      </c>
      <c r="I49" s="67">
        <f t="shared" si="3"/>
        <v>2.7346721157031472E-2</v>
      </c>
      <c r="J49" s="67">
        <f t="shared" si="4"/>
        <v>5.0674800981032097E-3</v>
      </c>
      <c r="K49" s="100">
        <f t="shared" si="6"/>
        <v>3.3783200654021396E-3</v>
      </c>
      <c r="O49" s="96">
        <f>Amnt_Deposited!B44</f>
        <v>2030</v>
      </c>
      <c r="P49" s="99">
        <f>Amnt_Deposited!E44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1</v>
      </c>
      <c r="F50" s="67">
        <f t="shared" si="0"/>
        <v>0</v>
      </c>
      <c r="G50" s="67">
        <f t="shared" si="1"/>
        <v>0</v>
      </c>
      <c r="H50" s="67">
        <f t="shared" si="2"/>
        <v>0</v>
      </c>
      <c r="I50" s="67">
        <f t="shared" si="3"/>
        <v>2.3071466489459402E-2</v>
      </c>
      <c r="J50" s="67">
        <f t="shared" si="4"/>
        <v>4.2752546675720688E-3</v>
      </c>
      <c r="K50" s="100">
        <f t="shared" si="6"/>
        <v>2.8501697783813789E-3</v>
      </c>
      <c r="O50" s="96">
        <f>Amnt_Deposited!B45</f>
        <v>2031</v>
      </c>
      <c r="P50" s="99">
        <f>Amnt_Deposited!E45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1</v>
      </c>
      <c r="F51" s="67">
        <f t="shared" si="0"/>
        <v>0</v>
      </c>
      <c r="G51" s="67">
        <f t="shared" si="1"/>
        <v>0</v>
      </c>
      <c r="H51" s="67">
        <f t="shared" si="2"/>
        <v>0</v>
      </c>
      <c r="I51" s="67">
        <f t="shared" si="3"/>
        <v>1.9464584544439379E-2</v>
      </c>
      <c r="J51" s="67">
        <f t="shared" si="4"/>
        <v>3.6068819450200229E-3</v>
      </c>
      <c r="K51" s="100">
        <f t="shared" si="6"/>
        <v>2.4045879633466816E-3</v>
      </c>
      <c r="O51" s="96">
        <f>Amnt_Deposited!B46</f>
        <v>2032</v>
      </c>
      <c r="P51" s="99">
        <f>Amnt_Deposited!E46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1</v>
      </c>
      <c r="F52" s="67">
        <f t="shared" si="0"/>
        <v>0</v>
      </c>
      <c r="G52" s="67">
        <f t="shared" si="1"/>
        <v>0</v>
      </c>
      <c r="H52" s="67">
        <f t="shared" si="2"/>
        <v>0</v>
      </c>
      <c r="I52" s="67">
        <f t="shared" si="3"/>
        <v>1.6421585149809254E-2</v>
      </c>
      <c r="J52" s="67">
        <f t="shared" si="4"/>
        <v>3.0429993946301257E-3</v>
      </c>
      <c r="K52" s="100">
        <f t="shared" si="6"/>
        <v>2.0286662630867505E-3</v>
      </c>
      <c r="O52" s="96">
        <f>Amnt_Deposited!B47</f>
        <v>2033</v>
      </c>
      <c r="P52" s="99">
        <f>Amnt_Deposited!E47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1</v>
      </c>
      <c r="F53" s="67">
        <f t="shared" si="0"/>
        <v>0</v>
      </c>
      <c r="G53" s="67">
        <f t="shared" si="1"/>
        <v>0</v>
      </c>
      <c r="H53" s="67">
        <f t="shared" si="2"/>
        <v>0</v>
      </c>
      <c r="I53" s="67">
        <f t="shared" si="3"/>
        <v>1.3854313623635723E-2</v>
      </c>
      <c r="J53" s="67">
        <f t="shared" si="4"/>
        <v>2.5672715261735317E-3</v>
      </c>
      <c r="K53" s="100">
        <f t="shared" si="6"/>
        <v>1.7115143507823545E-3</v>
      </c>
      <c r="O53" s="96">
        <f>Amnt_Deposited!B48</f>
        <v>2034</v>
      </c>
      <c r="P53" s="99">
        <f>Amnt_Deposited!E48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1</v>
      </c>
      <c r="F54" s="67">
        <f t="shared" si="0"/>
        <v>0</v>
      </c>
      <c r="G54" s="67">
        <f t="shared" si="1"/>
        <v>0</v>
      </c>
      <c r="H54" s="67">
        <f t="shared" si="2"/>
        <v>0</v>
      </c>
      <c r="I54" s="67">
        <f t="shared" si="3"/>
        <v>1.1688396962353412E-2</v>
      </c>
      <c r="J54" s="67">
        <f t="shared" si="4"/>
        <v>2.1659166612823105E-3</v>
      </c>
      <c r="K54" s="100">
        <f t="shared" si="6"/>
        <v>1.4439444408548736E-3</v>
      </c>
      <c r="O54" s="96">
        <f>Amnt_Deposited!B49</f>
        <v>2035</v>
      </c>
      <c r="P54" s="99">
        <f>Amnt_Deposited!E49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1</v>
      </c>
      <c r="F55" s="67">
        <f t="shared" si="0"/>
        <v>0</v>
      </c>
      <c r="G55" s="67">
        <f t="shared" si="1"/>
        <v>0</v>
      </c>
      <c r="H55" s="67">
        <f t="shared" si="2"/>
        <v>0</v>
      </c>
      <c r="I55" s="67">
        <f t="shared" si="3"/>
        <v>9.8610892795496195E-3</v>
      </c>
      <c r="J55" s="67">
        <f t="shared" si="4"/>
        <v>1.8273076828037923E-3</v>
      </c>
      <c r="K55" s="100">
        <f t="shared" si="6"/>
        <v>1.2182051218691948E-3</v>
      </c>
      <c r="O55" s="96">
        <f>Amnt_Deposited!B50</f>
        <v>2036</v>
      </c>
      <c r="P55" s="99">
        <f>Amnt_Deposited!E50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1</v>
      </c>
      <c r="F56" s="67">
        <f t="shared" si="0"/>
        <v>0</v>
      </c>
      <c r="G56" s="67">
        <f t="shared" si="1"/>
        <v>0</v>
      </c>
      <c r="H56" s="67">
        <f t="shared" si="2"/>
        <v>0</v>
      </c>
      <c r="I56" s="67">
        <f t="shared" si="3"/>
        <v>8.3194540784717955E-3</v>
      </c>
      <c r="J56" s="67">
        <f t="shared" si="4"/>
        <v>1.5416352010778243E-3</v>
      </c>
      <c r="K56" s="100">
        <f t="shared" si="6"/>
        <v>1.0277568007185495E-3</v>
      </c>
      <c r="O56" s="96">
        <f>Amnt_Deposited!B51</f>
        <v>2037</v>
      </c>
      <c r="P56" s="99">
        <f>Amnt_Deposited!E51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1</v>
      </c>
      <c r="F57" s="67">
        <f t="shared" si="0"/>
        <v>0</v>
      </c>
      <c r="G57" s="67">
        <f t="shared" si="1"/>
        <v>0</v>
      </c>
      <c r="H57" s="67">
        <f t="shared" si="2"/>
        <v>0</v>
      </c>
      <c r="I57" s="67">
        <f t="shared" si="3"/>
        <v>7.0188306992959434E-3</v>
      </c>
      <c r="J57" s="67">
        <f t="shared" si="4"/>
        <v>1.3006233791758518E-3</v>
      </c>
      <c r="K57" s="100">
        <f t="shared" si="6"/>
        <v>8.6708225278390116E-4</v>
      </c>
      <c r="O57" s="96">
        <f>Amnt_Deposited!B52</f>
        <v>2038</v>
      </c>
      <c r="P57" s="99">
        <f>Amnt_Deposited!E52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1</v>
      </c>
      <c r="F58" s="67">
        <f t="shared" si="0"/>
        <v>0</v>
      </c>
      <c r="G58" s="67">
        <f t="shared" si="1"/>
        <v>0</v>
      </c>
      <c r="H58" s="67">
        <f t="shared" si="2"/>
        <v>0</v>
      </c>
      <c r="I58" s="67">
        <f t="shared" si="3"/>
        <v>5.9215405146425797E-3</v>
      </c>
      <c r="J58" s="67">
        <f t="shared" si="4"/>
        <v>1.0972901846533637E-3</v>
      </c>
      <c r="K58" s="100">
        <f t="shared" si="6"/>
        <v>7.3152678976890905E-4</v>
      </c>
      <c r="O58" s="96">
        <f>Amnt_Deposited!B53</f>
        <v>2039</v>
      </c>
      <c r="P58" s="99">
        <f>Amnt_Deposited!E53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1</v>
      </c>
      <c r="F59" s="67">
        <f t="shared" si="0"/>
        <v>0</v>
      </c>
      <c r="G59" s="67">
        <f t="shared" si="1"/>
        <v>0</v>
      </c>
      <c r="H59" s="67">
        <f t="shared" si="2"/>
        <v>0</v>
      </c>
      <c r="I59" s="67">
        <f t="shared" si="3"/>
        <v>4.9957953922539879E-3</v>
      </c>
      <c r="J59" s="67">
        <f t="shared" si="4"/>
        <v>9.2574512238859216E-4</v>
      </c>
      <c r="K59" s="100">
        <f t="shared" si="6"/>
        <v>6.1716341492572811E-4</v>
      </c>
      <c r="O59" s="96">
        <f>Amnt_Deposited!B54</f>
        <v>2040</v>
      </c>
      <c r="P59" s="99">
        <f>Amnt_Deposited!E54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1</v>
      </c>
      <c r="F60" s="67">
        <f t="shared" si="0"/>
        <v>0</v>
      </c>
      <c r="G60" s="67">
        <f t="shared" si="1"/>
        <v>0</v>
      </c>
      <c r="H60" s="67">
        <f t="shared" si="2"/>
        <v>0</v>
      </c>
      <c r="I60" s="67">
        <f t="shared" si="3"/>
        <v>4.2147768033590199E-3</v>
      </c>
      <c r="J60" s="67">
        <f t="shared" si="4"/>
        <v>7.8101858889496846E-4</v>
      </c>
      <c r="K60" s="100">
        <f t="shared" si="6"/>
        <v>5.2067905926331227E-4</v>
      </c>
      <c r="O60" s="96">
        <f>Amnt_Deposited!B55</f>
        <v>2041</v>
      </c>
      <c r="P60" s="99">
        <f>Amnt_Deposited!E55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1</v>
      </c>
      <c r="F61" s="67">
        <f t="shared" si="0"/>
        <v>0</v>
      </c>
      <c r="G61" s="67">
        <f t="shared" si="1"/>
        <v>0</v>
      </c>
      <c r="H61" s="67">
        <f t="shared" si="2"/>
        <v>0</v>
      </c>
      <c r="I61" s="67">
        <f t="shared" si="3"/>
        <v>3.5558588988005798E-3</v>
      </c>
      <c r="J61" s="67">
        <f t="shared" si="4"/>
        <v>6.5891790455843994E-4</v>
      </c>
      <c r="K61" s="100">
        <f t="shared" si="6"/>
        <v>4.3927860303895995E-4</v>
      </c>
      <c r="O61" s="96">
        <f>Amnt_Deposited!B56</f>
        <v>2042</v>
      </c>
      <c r="P61" s="99">
        <f>Amnt_Deposited!E56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1</v>
      </c>
      <c r="F62" s="67">
        <f t="shared" si="0"/>
        <v>0</v>
      </c>
      <c r="G62" s="67">
        <f t="shared" si="1"/>
        <v>0</v>
      </c>
      <c r="H62" s="67">
        <f t="shared" si="2"/>
        <v>0</v>
      </c>
      <c r="I62" s="67">
        <f t="shared" si="3"/>
        <v>2.9999530456992101E-3</v>
      </c>
      <c r="J62" s="67">
        <f t="shared" si="4"/>
        <v>5.559058531013697E-4</v>
      </c>
      <c r="K62" s="100">
        <f t="shared" si="6"/>
        <v>3.7060390206757976E-4</v>
      </c>
      <c r="O62" s="96">
        <f>Amnt_Deposited!B57</f>
        <v>2043</v>
      </c>
      <c r="P62" s="99">
        <f>Amnt_Deposited!E57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1</v>
      </c>
      <c r="F63" s="67">
        <f t="shared" si="0"/>
        <v>0</v>
      </c>
      <c r="G63" s="67">
        <f t="shared" si="1"/>
        <v>0</v>
      </c>
      <c r="H63" s="67">
        <f t="shared" si="2"/>
        <v>0</v>
      </c>
      <c r="I63" s="67">
        <f t="shared" si="3"/>
        <v>2.5309548360975868E-3</v>
      </c>
      <c r="J63" s="67">
        <f t="shared" si="4"/>
        <v>4.6899820960162331E-4</v>
      </c>
      <c r="K63" s="100">
        <f t="shared" si="6"/>
        <v>3.1266547306774888E-4</v>
      </c>
      <c r="O63" s="96">
        <f>Amnt_Deposited!B58</f>
        <v>2044</v>
      </c>
      <c r="P63" s="99">
        <f>Amnt_Deposited!E58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1</v>
      </c>
      <c r="F64" s="67">
        <f t="shared" si="0"/>
        <v>0</v>
      </c>
      <c r="G64" s="67">
        <f t="shared" si="1"/>
        <v>0</v>
      </c>
      <c r="H64" s="67">
        <f t="shared" si="2"/>
        <v>0</v>
      </c>
      <c r="I64" s="67">
        <f t="shared" si="3"/>
        <v>2.1352775476100008E-3</v>
      </c>
      <c r="J64" s="67">
        <f t="shared" si="4"/>
        <v>3.9567728848758586E-4</v>
      </c>
      <c r="K64" s="100">
        <f t="shared" si="6"/>
        <v>2.6378485899172387E-4</v>
      </c>
      <c r="O64" s="96">
        <f>Amnt_Deposited!B59</f>
        <v>2045</v>
      </c>
      <c r="P64" s="99">
        <f>Amnt_Deposited!E59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1</v>
      </c>
      <c r="F65" s="67">
        <f t="shared" si="0"/>
        <v>0</v>
      </c>
      <c r="G65" s="67">
        <f t="shared" si="1"/>
        <v>0</v>
      </c>
      <c r="H65" s="67">
        <f t="shared" si="2"/>
        <v>0</v>
      </c>
      <c r="I65" s="67">
        <f t="shared" si="3"/>
        <v>1.8014585405867673E-3</v>
      </c>
      <c r="J65" s="67">
        <f t="shared" si="4"/>
        <v>3.3381900702323351E-4</v>
      </c>
      <c r="K65" s="100">
        <f t="shared" si="6"/>
        <v>2.2254600468215566E-4</v>
      </c>
      <c r="O65" s="96">
        <f>Amnt_Deposited!B60</f>
        <v>2046</v>
      </c>
      <c r="P65" s="99">
        <f>Amnt_Deposited!E60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1</v>
      </c>
      <c r="F66" s="67">
        <f t="shared" si="0"/>
        <v>0</v>
      </c>
      <c r="G66" s="67">
        <f t="shared" si="1"/>
        <v>0</v>
      </c>
      <c r="H66" s="67">
        <f t="shared" si="2"/>
        <v>0</v>
      </c>
      <c r="I66" s="67">
        <f t="shared" si="3"/>
        <v>1.5198271892501241E-3</v>
      </c>
      <c r="J66" s="67">
        <f t="shared" si="4"/>
        <v>2.8163135133664322E-4</v>
      </c>
      <c r="K66" s="100">
        <f t="shared" si="6"/>
        <v>1.877542342244288E-4</v>
      </c>
      <c r="O66" s="96">
        <f>Amnt_Deposited!B61</f>
        <v>2047</v>
      </c>
      <c r="P66" s="99">
        <f>Amnt_Deposited!E61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1</v>
      </c>
      <c r="F67" s="67">
        <f t="shared" si="0"/>
        <v>0</v>
      </c>
      <c r="G67" s="67">
        <f t="shared" si="1"/>
        <v>0</v>
      </c>
      <c r="H67" s="67">
        <f t="shared" si="2"/>
        <v>0</v>
      </c>
      <c r="I67" s="67">
        <f t="shared" si="3"/>
        <v>1.2822247268769033E-3</v>
      </c>
      <c r="J67" s="67">
        <f t="shared" si="4"/>
        <v>2.376024623732208E-4</v>
      </c>
      <c r="K67" s="100">
        <f t="shared" si="6"/>
        <v>1.5840164158214718E-4</v>
      </c>
      <c r="O67" s="96">
        <f>Amnt_Deposited!B62</f>
        <v>2048</v>
      </c>
      <c r="P67" s="99">
        <f>Amnt_Deposited!E62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1</v>
      </c>
      <c r="F68" s="67">
        <f t="shared" si="0"/>
        <v>0</v>
      </c>
      <c r="G68" s="67">
        <f t="shared" si="1"/>
        <v>0</v>
      </c>
      <c r="H68" s="67">
        <f t="shared" si="2"/>
        <v>0</v>
      </c>
      <c r="I68" s="67">
        <f t="shared" si="3"/>
        <v>1.0817678890359507E-3</v>
      </c>
      <c r="J68" s="67">
        <f t="shared" si="4"/>
        <v>2.0045683784095249E-4</v>
      </c>
      <c r="K68" s="100">
        <f t="shared" si="6"/>
        <v>1.3363789189396833E-4</v>
      </c>
      <c r="O68" s="96">
        <f>Amnt_Deposited!B63</f>
        <v>2049</v>
      </c>
      <c r="P68" s="99">
        <f>Amnt_Deposited!E63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1</v>
      </c>
      <c r="F69" s="67">
        <f t="shared" si="0"/>
        <v>0</v>
      </c>
      <c r="G69" s="67">
        <f t="shared" si="1"/>
        <v>0</v>
      </c>
      <c r="H69" s="67">
        <f t="shared" si="2"/>
        <v>0</v>
      </c>
      <c r="I69" s="67">
        <f t="shared" si="3"/>
        <v>9.1264950770337258E-4</v>
      </c>
      <c r="J69" s="67">
        <f t="shared" si="4"/>
        <v>1.691183813325782E-4</v>
      </c>
      <c r="K69" s="100">
        <f t="shared" si="6"/>
        <v>1.1274558755505213E-4</v>
      </c>
      <c r="O69" s="96">
        <f>Amnt_Deposited!B64</f>
        <v>2050</v>
      </c>
      <c r="P69" s="99">
        <f>Amnt_Deposited!E64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1</v>
      </c>
      <c r="F70" s="67">
        <f t="shared" si="0"/>
        <v>0</v>
      </c>
      <c r="G70" s="67">
        <f t="shared" si="1"/>
        <v>0</v>
      </c>
      <c r="H70" s="67">
        <f t="shared" si="2"/>
        <v>0</v>
      </c>
      <c r="I70" s="67">
        <f t="shared" si="3"/>
        <v>7.6997027953334572E-4</v>
      </c>
      <c r="J70" s="67">
        <f t="shared" si="4"/>
        <v>1.4267922817002687E-4</v>
      </c>
      <c r="K70" s="100">
        <f t="shared" si="6"/>
        <v>9.5119485446684568E-5</v>
      </c>
      <c r="O70" s="96">
        <f>Amnt_Deposited!B65</f>
        <v>2051</v>
      </c>
      <c r="P70" s="99">
        <f>Amnt_Deposited!E65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1</v>
      </c>
      <c r="F71" s="67">
        <f t="shared" si="0"/>
        <v>0</v>
      </c>
      <c r="G71" s="67">
        <f t="shared" si="1"/>
        <v>0</v>
      </c>
      <c r="H71" s="67">
        <f t="shared" si="2"/>
        <v>0</v>
      </c>
      <c r="I71" s="67">
        <f t="shared" si="3"/>
        <v>6.4959683466716644E-4</v>
      </c>
      <c r="J71" s="67">
        <f t="shared" si="4"/>
        <v>1.2037344486617932E-4</v>
      </c>
      <c r="K71" s="100">
        <f t="shared" si="6"/>
        <v>8.024896324411954E-5</v>
      </c>
      <c r="O71" s="96">
        <f>Amnt_Deposited!B66</f>
        <v>2052</v>
      </c>
      <c r="P71" s="99">
        <f>Amnt_Deposited!E66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1</v>
      </c>
      <c r="F72" s="67">
        <f t="shared" si="0"/>
        <v>0</v>
      </c>
      <c r="G72" s="67">
        <f t="shared" si="1"/>
        <v>0</v>
      </c>
      <c r="H72" s="67">
        <f t="shared" si="2"/>
        <v>0</v>
      </c>
      <c r="I72" s="67">
        <f t="shared" si="3"/>
        <v>5.480419943810664E-4</v>
      </c>
      <c r="J72" s="67">
        <f t="shared" si="4"/>
        <v>1.0155484028610008E-4</v>
      </c>
      <c r="K72" s="100">
        <f t="shared" si="6"/>
        <v>6.7703226857400051E-5</v>
      </c>
      <c r="O72" s="96">
        <f>Amnt_Deposited!B67</f>
        <v>2053</v>
      </c>
      <c r="P72" s="99">
        <f>Amnt_Deposited!E67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1</v>
      </c>
      <c r="F73" s="67">
        <f t="shared" si="0"/>
        <v>0</v>
      </c>
      <c r="G73" s="67">
        <f t="shared" si="1"/>
        <v>0</v>
      </c>
      <c r="H73" s="67">
        <f t="shared" si="2"/>
        <v>0</v>
      </c>
      <c r="I73" s="67">
        <f t="shared" si="3"/>
        <v>4.6236374867661872E-4</v>
      </c>
      <c r="J73" s="67">
        <f t="shared" si="4"/>
        <v>8.5678245704447662E-5</v>
      </c>
      <c r="K73" s="100">
        <f t="shared" si="6"/>
        <v>5.7118830469631774E-5</v>
      </c>
      <c r="O73" s="96">
        <f>Amnt_Deposited!B68</f>
        <v>2054</v>
      </c>
      <c r="P73" s="99">
        <f>Amnt_Deposited!E68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1</v>
      </c>
      <c r="F74" s="67">
        <f t="shared" si="0"/>
        <v>0</v>
      </c>
      <c r="G74" s="67">
        <f t="shared" si="1"/>
        <v>0</v>
      </c>
      <c r="H74" s="67">
        <f t="shared" si="2"/>
        <v>0</v>
      </c>
      <c r="I74" s="67">
        <f t="shared" si="3"/>
        <v>3.9008002722807597E-4</v>
      </c>
      <c r="J74" s="67">
        <f t="shared" si="4"/>
        <v>7.2283721448542738E-5</v>
      </c>
      <c r="K74" s="100">
        <f t="shared" si="6"/>
        <v>4.8189147632361823E-5</v>
      </c>
      <c r="O74" s="96">
        <f>Amnt_Deposited!B69</f>
        <v>2055</v>
      </c>
      <c r="P74" s="99">
        <f>Amnt_Deposited!E69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1</v>
      </c>
      <c r="F75" s="67">
        <f t="shared" si="0"/>
        <v>0</v>
      </c>
      <c r="G75" s="67">
        <f t="shared" si="1"/>
        <v>0</v>
      </c>
      <c r="H75" s="67">
        <f t="shared" si="2"/>
        <v>0</v>
      </c>
      <c r="I75" s="67">
        <f t="shared" si="3"/>
        <v>3.2909679462928709E-4</v>
      </c>
      <c r="J75" s="67">
        <f t="shared" si="4"/>
        <v>6.0983232598788898E-5</v>
      </c>
      <c r="K75" s="100">
        <f t="shared" si="6"/>
        <v>4.0655488399192599E-5</v>
      </c>
      <c r="O75" s="96">
        <f>Amnt_Deposited!B70</f>
        <v>2056</v>
      </c>
      <c r="P75" s="99">
        <f>Amnt_Deposited!E70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1</v>
      </c>
      <c r="F76" s="67">
        <f t="shared" si="0"/>
        <v>0</v>
      </c>
      <c r="G76" s="67">
        <f t="shared" si="1"/>
        <v>0</v>
      </c>
      <c r="H76" s="67">
        <f t="shared" si="2"/>
        <v>0</v>
      </c>
      <c r="I76" s="67">
        <f t="shared" si="3"/>
        <v>2.7764738688337522E-4</v>
      </c>
      <c r="J76" s="67">
        <f t="shared" si="4"/>
        <v>5.1449407745911845E-5</v>
      </c>
      <c r="K76" s="100">
        <f t="shared" si="6"/>
        <v>3.4299605163941228E-5</v>
      </c>
      <c r="O76" s="96">
        <f>Amnt_Deposited!B71</f>
        <v>2057</v>
      </c>
      <c r="P76" s="99">
        <f>Amnt_Deposited!E71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1</v>
      </c>
      <c r="F77" s="67">
        <f t="shared" si="0"/>
        <v>0</v>
      </c>
      <c r="G77" s="67">
        <f t="shared" si="1"/>
        <v>0</v>
      </c>
      <c r="H77" s="67">
        <f t="shared" si="2"/>
        <v>0</v>
      </c>
      <c r="I77" s="67">
        <f t="shared" si="3"/>
        <v>2.3424133173342794E-4</v>
      </c>
      <c r="J77" s="67">
        <f t="shared" si="4"/>
        <v>4.3406055149947276E-5</v>
      </c>
      <c r="K77" s="100">
        <f t="shared" si="6"/>
        <v>2.8937370099964849E-5</v>
      </c>
      <c r="O77" s="96">
        <f>Amnt_Deposited!B72</f>
        <v>2058</v>
      </c>
      <c r="P77" s="99">
        <f>Amnt_Deposited!E72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1</v>
      </c>
      <c r="F78" s="67">
        <f t="shared" si="0"/>
        <v>0</v>
      </c>
      <c r="G78" s="67">
        <f t="shared" si="1"/>
        <v>0</v>
      </c>
      <c r="H78" s="67">
        <f t="shared" si="2"/>
        <v>0</v>
      </c>
      <c r="I78" s="67">
        <f t="shared" si="3"/>
        <v>1.9762117017617516E-4</v>
      </c>
      <c r="J78" s="67">
        <f t="shared" si="4"/>
        <v>3.6620161557252783E-5</v>
      </c>
      <c r="K78" s="100">
        <f t="shared" si="6"/>
        <v>2.4413441038168522E-5</v>
      </c>
      <c r="O78" s="96">
        <f>Amnt_Deposited!B73</f>
        <v>2059</v>
      </c>
      <c r="P78" s="99">
        <f>Amnt_Deposited!E73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1</v>
      </c>
      <c r="F79" s="67">
        <f t="shared" si="0"/>
        <v>0</v>
      </c>
      <c r="G79" s="67">
        <f t="shared" si="1"/>
        <v>0</v>
      </c>
      <c r="H79" s="67">
        <f t="shared" si="2"/>
        <v>0</v>
      </c>
      <c r="I79" s="67">
        <f t="shared" si="3"/>
        <v>1.6672602829224554E-4</v>
      </c>
      <c r="J79" s="67">
        <f t="shared" si="4"/>
        <v>3.0895141883929608E-5</v>
      </c>
      <c r="K79" s="100">
        <f t="shared" si="6"/>
        <v>2.0596761255953071E-5</v>
      </c>
      <c r="O79" s="96">
        <f>Amnt_Deposited!B74</f>
        <v>2060</v>
      </c>
      <c r="P79" s="99">
        <f>Amnt_Deposited!E74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1</v>
      </c>
      <c r="F80" s="67">
        <f t="shared" si="0"/>
        <v>0</v>
      </c>
      <c r="G80" s="67">
        <f t="shared" si="1"/>
        <v>0</v>
      </c>
      <c r="H80" s="67">
        <f t="shared" si="2"/>
        <v>0</v>
      </c>
      <c r="I80" s="67">
        <f t="shared" si="3"/>
        <v>1.4066088408102082E-4</v>
      </c>
      <c r="J80" s="67">
        <f t="shared" si="4"/>
        <v>2.6065144211224727E-5</v>
      </c>
      <c r="K80" s="100">
        <f t="shared" si="6"/>
        <v>1.7376762807483151E-5</v>
      </c>
      <c r="O80" s="96">
        <f>Amnt_Deposited!B75</f>
        <v>2061</v>
      </c>
      <c r="P80" s="99">
        <f>Amnt_Deposited!E75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1</v>
      </c>
      <c r="F81" s="67">
        <f t="shared" si="0"/>
        <v>0</v>
      </c>
      <c r="G81" s="67">
        <f t="shared" si="1"/>
        <v>0</v>
      </c>
      <c r="H81" s="67">
        <f t="shared" si="2"/>
        <v>0</v>
      </c>
      <c r="I81" s="67">
        <f t="shared" si="3"/>
        <v>1.1867063897049961E-4</v>
      </c>
      <c r="J81" s="67">
        <f t="shared" si="4"/>
        <v>2.1990245110521203E-5</v>
      </c>
      <c r="K81" s="100">
        <f t="shared" si="6"/>
        <v>1.4660163407014135E-5</v>
      </c>
      <c r="O81" s="96">
        <f>Amnt_Deposited!B76</f>
        <v>2062</v>
      </c>
      <c r="P81" s="99">
        <f>Amnt_Deposited!E76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1</v>
      </c>
      <c r="F82" s="67">
        <f t="shared" si="0"/>
        <v>0</v>
      </c>
      <c r="G82" s="67">
        <f t="shared" si="1"/>
        <v>0</v>
      </c>
      <c r="H82" s="67">
        <f t="shared" si="2"/>
        <v>0</v>
      </c>
      <c r="I82" s="67">
        <f t="shared" si="3"/>
        <v>1.0011824286242222E-4</v>
      </c>
      <c r="J82" s="67">
        <f t="shared" si="4"/>
        <v>1.8552396108077394E-5</v>
      </c>
      <c r="K82" s="100">
        <f t="shared" si="6"/>
        <v>1.2368264072051595E-5</v>
      </c>
      <c r="O82" s="96">
        <f>Amnt_Deposited!B77</f>
        <v>2063</v>
      </c>
      <c r="P82" s="99">
        <f>Amnt_Deposited!E77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1</v>
      </c>
      <c r="F83" s="67">
        <f t="shared" ref="F83:F99" si="12">C83*D83*$K$6*DOCF*E83</f>
        <v>0</v>
      </c>
      <c r="G83" s="67">
        <f t="shared" ref="G83:G99" si="13">F83*$K$12</f>
        <v>0</v>
      </c>
      <c r="H83" s="67">
        <f t="shared" ref="H83:H99" si="14">F83*(1-$K$12)</f>
        <v>0</v>
      </c>
      <c r="I83" s="67">
        <f t="shared" ref="I83:I99" si="15">G83+I82*$K$10</f>
        <v>8.446623900247764E-5</v>
      </c>
      <c r="J83" s="67">
        <f t="shared" ref="J83:J99" si="16">I82*(1-$K$10)+H83</f>
        <v>1.5652003859944576E-5</v>
      </c>
      <c r="K83" s="100">
        <f t="shared" si="6"/>
        <v>1.043466923996305E-5</v>
      </c>
      <c r="O83" s="96">
        <f>Amnt_Deposited!B78</f>
        <v>2064</v>
      </c>
      <c r="P83" s="99">
        <f>Amnt_Deposited!E78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1</v>
      </c>
      <c r="F84" s="67">
        <f t="shared" si="12"/>
        <v>0</v>
      </c>
      <c r="G84" s="67">
        <f t="shared" si="13"/>
        <v>0</v>
      </c>
      <c r="H84" s="67">
        <f t="shared" si="14"/>
        <v>0</v>
      </c>
      <c r="I84" s="67">
        <f t="shared" si="15"/>
        <v>7.1261194036611615E-5</v>
      </c>
      <c r="J84" s="67">
        <f t="shared" si="16"/>
        <v>1.320504496586603E-5</v>
      </c>
      <c r="K84" s="100">
        <f t="shared" si="6"/>
        <v>8.8033633105773524E-6</v>
      </c>
      <c r="O84" s="96">
        <f>Amnt_Deposited!B79</f>
        <v>2065</v>
      </c>
      <c r="P84" s="99">
        <f>Amnt_Deposited!E79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1</v>
      </c>
      <c r="F85" s="67">
        <f t="shared" si="12"/>
        <v>0</v>
      </c>
      <c r="G85" s="67">
        <f t="shared" si="13"/>
        <v>0</v>
      </c>
      <c r="H85" s="67">
        <f t="shared" si="14"/>
        <v>0</v>
      </c>
      <c r="I85" s="67">
        <f t="shared" si="15"/>
        <v>6.0120562197337248E-5</v>
      </c>
      <c r="J85" s="67">
        <f t="shared" si="16"/>
        <v>1.1140631839274366E-5</v>
      </c>
      <c r="K85" s="100">
        <f t="shared" ref="K85:K99" si="18">J85*CH4_fraction*conv</f>
        <v>7.4270878928495767E-6</v>
      </c>
      <c r="O85" s="96">
        <f>Amnt_Deposited!B80</f>
        <v>2066</v>
      </c>
      <c r="P85" s="99">
        <f>Amnt_Deposited!E80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1</v>
      </c>
      <c r="F86" s="67">
        <f t="shared" si="12"/>
        <v>0</v>
      </c>
      <c r="G86" s="67">
        <f t="shared" si="13"/>
        <v>0</v>
      </c>
      <c r="H86" s="67">
        <f t="shared" si="14"/>
        <v>0</v>
      </c>
      <c r="I86" s="67">
        <f t="shared" si="15"/>
        <v>5.0721603079888008E-5</v>
      </c>
      <c r="J86" s="67">
        <f t="shared" si="16"/>
        <v>9.39895911744924E-6</v>
      </c>
      <c r="K86" s="100">
        <f t="shared" si="18"/>
        <v>6.2659727449661597E-6</v>
      </c>
      <c r="O86" s="96">
        <f>Amnt_Deposited!B81</f>
        <v>2067</v>
      </c>
      <c r="P86" s="99">
        <f>Amnt_Deposited!E81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1</v>
      </c>
      <c r="F87" s="67">
        <f t="shared" si="12"/>
        <v>0</v>
      </c>
      <c r="G87" s="67">
        <f t="shared" si="13"/>
        <v>0</v>
      </c>
      <c r="H87" s="67">
        <f t="shared" si="14"/>
        <v>0</v>
      </c>
      <c r="I87" s="67">
        <f t="shared" si="15"/>
        <v>4.2792031959868284E-5</v>
      </c>
      <c r="J87" s="67">
        <f t="shared" si="16"/>
        <v>7.9295711200197203E-6</v>
      </c>
      <c r="K87" s="100">
        <f t="shared" si="18"/>
        <v>5.2863807466798135E-6</v>
      </c>
      <c r="O87" s="96">
        <f>Amnt_Deposited!B82</f>
        <v>2068</v>
      </c>
      <c r="P87" s="99">
        <f>Amnt_Deposited!E82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1</v>
      </c>
      <c r="F88" s="67">
        <f t="shared" si="12"/>
        <v>0</v>
      </c>
      <c r="G88" s="67">
        <f t="shared" si="13"/>
        <v>0</v>
      </c>
      <c r="H88" s="67">
        <f t="shared" si="14"/>
        <v>0</v>
      </c>
      <c r="I88" s="67">
        <f t="shared" si="15"/>
        <v>3.6102131795208869E-5</v>
      </c>
      <c r="J88" s="67">
        <f t="shared" si="16"/>
        <v>6.689900164659418E-6</v>
      </c>
      <c r="K88" s="100">
        <f t="shared" si="18"/>
        <v>4.4599334431062786E-6</v>
      </c>
      <c r="O88" s="96">
        <f>Amnt_Deposited!B83</f>
        <v>2069</v>
      </c>
      <c r="P88" s="99">
        <f>Amnt_Deposited!E83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1</v>
      </c>
      <c r="F89" s="67">
        <f t="shared" si="12"/>
        <v>0</v>
      </c>
      <c r="G89" s="67">
        <f t="shared" si="13"/>
        <v>0</v>
      </c>
      <c r="H89" s="67">
        <f t="shared" si="14"/>
        <v>0</v>
      </c>
      <c r="I89" s="67">
        <f t="shared" si="15"/>
        <v>3.0458098399743363E-5</v>
      </c>
      <c r="J89" s="67">
        <f t="shared" si="16"/>
        <v>5.6440333954655054E-6</v>
      </c>
      <c r="K89" s="100">
        <f t="shared" si="18"/>
        <v>3.7626889303103366E-6</v>
      </c>
      <c r="O89" s="96">
        <f>Amnt_Deposited!B84</f>
        <v>2070</v>
      </c>
      <c r="P89" s="99">
        <f>Amnt_Deposited!E84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1</v>
      </c>
      <c r="F90" s="67">
        <f t="shared" si="12"/>
        <v>0</v>
      </c>
      <c r="G90" s="67">
        <f t="shared" si="13"/>
        <v>0</v>
      </c>
      <c r="H90" s="67">
        <f t="shared" si="14"/>
        <v>0</v>
      </c>
      <c r="I90" s="67">
        <f t="shared" si="15"/>
        <v>2.5696426000294091E-5</v>
      </c>
      <c r="J90" s="67">
        <f t="shared" si="16"/>
        <v>4.7616723994492705E-6</v>
      </c>
      <c r="K90" s="100">
        <f t="shared" si="18"/>
        <v>3.1744482662995134E-6</v>
      </c>
      <c r="O90" s="96">
        <f>Amnt_Deposited!B85</f>
        <v>2071</v>
      </c>
      <c r="P90" s="99">
        <f>Amnt_Deposited!E85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1</v>
      </c>
      <c r="F91" s="67">
        <f t="shared" si="12"/>
        <v>0</v>
      </c>
      <c r="G91" s="67">
        <f t="shared" si="13"/>
        <v>0</v>
      </c>
      <c r="H91" s="67">
        <f t="shared" si="14"/>
        <v>0</v>
      </c>
      <c r="I91" s="67">
        <f t="shared" si="15"/>
        <v>2.1679170528720661E-5</v>
      </c>
      <c r="J91" s="67">
        <f t="shared" si="16"/>
        <v>4.0172554715734307E-6</v>
      </c>
      <c r="K91" s="100">
        <f t="shared" si="18"/>
        <v>2.6781703143822869E-6</v>
      </c>
      <c r="O91" s="96">
        <f>Amnt_Deposited!B86</f>
        <v>2072</v>
      </c>
      <c r="P91" s="99">
        <f>Amnt_Deposited!E86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1</v>
      </c>
      <c r="F92" s="67">
        <f t="shared" si="12"/>
        <v>0</v>
      </c>
      <c r="G92" s="67">
        <f t="shared" si="13"/>
        <v>0</v>
      </c>
      <c r="H92" s="67">
        <f t="shared" si="14"/>
        <v>0</v>
      </c>
      <c r="I92" s="67">
        <f t="shared" si="15"/>
        <v>1.8289953428074843E-5</v>
      </c>
      <c r="J92" s="67">
        <f t="shared" si="16"/>
        <v>3.389217100645818E-6</v>
      </c>
      <c r="K92" s="100">
        <f t="shared" si="18"/>
        <v>2.2594780670972117E-6</v>
      </c>
      <c r="O92" s="96">
        <f>Amnt_Deposited!B87</f>
        <v>2073</v>
      </c>
      <c r="P92" s="99">
        <f>Amnt_Deposited!E87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1</v>
      </c>
      <c r="F93" s="67">
        <f t="shared" si="12"/>
        <v>0</v>
      </c>
      <c r="G93" s="67">
        <f t="shared" si="13"/>
        <v>0</v>
      </c>
      <c r="H93" s="67">
        <f t="shared" si="14"/>
        <v>0</v>
      </c>
      <c r="I93" s="67">
        <f t="shared" si="15"/>
        <v>1.5430590204453161E-5</v>
      </c>
      <c r="J93" s="67">
        <f t="shared" si="16"/>
        <v>2.8593632236216813E-6</v>
      </c>
      <c r="K93" s="100">
        <f t="shared" si="18"/>
        <v>1.9062421490811207E-6</v>
      </c>
      <c r="O93" s="96">
        <f>Amnt_Deposited!B88</f>
        <v>2074</v>
      </c>
      <c r="P93" s="99">
        <f>Amnt_Deposited!E88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1</v>
      </c>
      <c r="F94" s="67">
        <f t="shared" si="12"/>
        <v>0</v>
      </c>
      <c r="G94" s="67">
        <f t="shared" si="13"/>
        <v>0</v>
      </c>
      <c r="H94" s="67">
        <f t="shared" si="14"/>
        <v>0</v>
      </c>
      <c r="I94" s="67">
        <f t="shared" si="15"/>
        <v>1.3018246054813931E-5</v>
      </c>
      <c r="J94" s="67">
        <f t="shared" si="16"/>
        <v>2.4123441496392301E-6</v>
      </c>
      <c r="K94" s="100">
        <f t="shared" si="18"/>
        <v>1.60822943309282E-6</v>
      </c>
      <c r="O94" s="96">
        <f>Amnt_Deposited!B89</f>
        <v>2075</v>
      </c>
      <c r="P94" s="99">
        <f>Amnt_Deposited!E89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1</v>
      </c>
      <c r="F95" s="67">
        <f t="shared" si="12"/>
        <v>0</v>
      </c>
      <c r="G95" s="67">
        <f t="shared" si="13"/>
        <v>0</v>
      </c>
      <c r="H95" s="67">
        <f t="shared" si="14"/>
        <v>0</v>
      </c>
      <c r="I95" s="67">
        <f t="shared" si="15"/>
        <v>1.0983036170241191E-5</v>
      </c>
      <c r="J95" s="67">
        <f t="shared" si="16"/>
        <v>2.0352098845727403E-6</v>
      </c>
      <c r="K95" s="100">
        <f t="shared" si="18"/>
        <v>1.35680658971516E-6</v>
      </c>
      <c r="O95" s="96">
        <f>Amnt_Deposited!B90</f>
        <v>2076</v>
      </c>
      <c r="P95" s="99">
        <f>Amnt_Deposited!E90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1</v>
      </c>
      <c r="F96" s="67">
        <f t="shared" si="12"/>
        <v>0</v>
      </c>
      <c r="G96" s="67">
        <f t="shared" si="13"/>
        <v>0</v>
      </c>
      <c r="H96" s="67">
        <f t="shared" si="14"/>
        <v>0</v>
      </c>
      <c r="I96" s="67">
        <f t="shared" si="15"/>
        <v>9.2660011962379828E-6</v>
      </c>
      <c r="J96" s="67">
        <f t="shared" si="16"/>
        <v>1.7170349740032082E-6</v>
      </c>
      <c r="K96" s="100">
        <f t="shared" si="18"/>
        <v>1.1446899826688055E-6</v>
      </c>
      <c r="O96" s="96">
        <f>Amnt_Deposited!B91</f>
        <v>2077</v>
      </c>
      <c r="P96" s="99">
        <f>Amnt_Deposited!E91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1</v>
      </c>
      <c r="F97" s="67">
        <f t="shared" si="12"/>
        <v>0</v>
      </c>
      <c r="G97" s="67">
        <f t="shared" si="13"/>
        <v>0</v>
      </c>
      <c r="H97" s="67">
        <f t="shared" si="14"/>
        <v>0</v>
      </c>
      <c r="I97" s="67">
        <f t="shared" si="15"/>
        <v>7.81739919980599E-6</v>
      </c>
      <c r="J97" s="67">
        <f t="shared" si="16"/>
        <v>1.448601996431993E-6</v>
      </c>
      <c r="K97" s="100">
        <f t="shared" si="18"/>
        <v>9.6573466428799532E-7</v>
      </c>
      <c r="O97" s="96">
        <f>Amnt_Deposited!B92</f>
        <v>2078</v>
      </c>
      <c r="P97" s="99">
        <f>Amnt_Deposited!E92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1</v>
      </c>
      <c r="F98" s="67">
        <f t="shared" si="12"/>
        <v>0</v>
      </c>
      <c r="G98" s="67">
        <f t="shared" si="13"/>
        <v>0</v>
      </c>
      <c r="H98" s="67">
        <f t="shared" si="14"/>
        <v>0</v>
      </c>
      <c r="I98" s="67">
        <f t="shared" si="15"/>
        <v>6.5952646621650377E-6</v>
      </c>
      <c r="J98" s="67">
        <f t="shared" si="16"/>
        <v>1.2221345376409527E-6</v>
      </c>
      <c r="K98" s="100">
        <f t="shared" si="18"/>
        <v>8.1475635842730175E-7</v>
      </c>
      <c r="O98" s="96">
        <f>Amnt_Deposited!B93</f>
        <v>2079</v>
      </c>
      <c r="P98" s="99">
        <f>Amnt_Deposited!E93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1</v>
      </c>
      <c r="F99" s="68">
        <f t="shared" si="12"/>
        <v>0</v>
      </c>
      <c r="G99" s="68">
        <f t="shared" si="13"/>
        <v>0</v>
      </c>
      <c r="H99" s="68">
        <f t="shared" si="14"/>
        <v>0</v>
      </c>
      <c r="I99" s="68">
        <f t="shared" si="15"/>
        <v>5.5641927516100768E-6</v>
      </c>
      <c r="J99" s="68">
        <f t="shared" si="16"/>
        <v>1.0310719105549607E-6</v>
      </c>
      <c r="K99" s="102">
        <f t="shared" si="18"/>
        <v>6.8738127370330704E-7</v>
      </c>
      <c r="O99" s="97">
        <f>Amnt_Deposited!B94</f>
        <v>2080</v>
      </c>
      <c r="P99" s="99">
        <f>Amnt_Deposited!E94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1</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1</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1</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1</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1</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1</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1</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1</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1</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1</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1</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1</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1</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1</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1</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1</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1</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1</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1</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1</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1</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1</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1</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1</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1</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1</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1</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1</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1</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1</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1</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1</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1</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1</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1</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1</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1</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1</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1</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1</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1</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1</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1</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1</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1</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1</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1</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1</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1</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1</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1</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1</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1</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1</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1</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1</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1</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1</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1</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1</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1</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1</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1</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1</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1</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1</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1</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1</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1</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1</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1</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1</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1</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1</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1</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1</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1</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1</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1</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1</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1</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1</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1</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1</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1</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1</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1</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1</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1</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1</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1</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1</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1</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1</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1</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1</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1</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1</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Dry_Matter_Content!G7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Dry_Matter_Content!G8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Dry_Matter_Content!G9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Amnt_Deposited!G17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Dry_Matter_Content!G10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Amnt_Deposited!G18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Dry_Matter_Content!G11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Amnt_Deposited!G19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Dry_Matter_Content!G12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Amnt_Deposited!G20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Dry_Matter_Content!G13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Amnt_Deposited!G21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Dry_Matter_Content!G14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Amnt_Deposited!G22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Dry_Matter_Content!G15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Amnt_Deposited!G23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Dry_Matter_Content!G16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Amnt_Deposited!G24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Dry_Matter_Content!G17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Amnt_Deposited!G25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Dry_Matter_Content!G18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Amnt_Deposited!G26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Dry_Matter_Content!G19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Amnt_Deposited!G27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Dry_Matter_Content!G20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Amnt_Deposited!G28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Dry_Matter_Content!G21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Amnt_Deposited!G29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Dry_Matter_Content!G22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Amnt_Deposited!G30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Dry_Matter_Content!G23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Amnt_Deposited!G31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Dry_Matter_Content!G24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Amnt_Deposited!G32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Dry_Matter_Content!G25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Amnt_Deposited!G33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Dry_Matter_Content!G26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Amnt_Deposited!G34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Dry_Matter_Content!G27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Amnt_Deposited!G35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Dry_Matter_Content!G28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Amnt_Deposited!G36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Dry_Matter_Content!G29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Amnt_Deposited!G37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Dry_Matter_Content!G30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Amnt_Deposited!G38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Dry_Matter_Content!G31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Amnt_Deposited!G39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Dry_Matter_Content!G32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Amnt_Deposited!G40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Dry_Matter_Content!G33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Amnt_Deposited!G41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Dry_Matter_Content!G34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Amnt_Deposited!G42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Dry_Matter_Content!G35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Amnt_Deposited!G43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Dry_Matter_Content!G36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Amnt_Deposited!G44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Dry_Matter_Content!G37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Dry_Matter_Content!G38</f>
        <v>0.56999999999999995</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Dry_Matter_Content!G39</f>
        <v>0.56999999999999995</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Dry_Matter_Content!G40</f>
        <v>0.56999999999999995</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Dry_Matter_Content!G41</f>
        <v>0.56999999999999995</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Dry_Matter_Content!G42</f>
        <v>0.56999999999999995</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Dry_Matter_Content!G43</f>
        <v>0.56999999999999995</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Dry_Matter_Content!G44</f>
        <v>0.56999999999999995</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Dry_Matter_Content!G45</f>
        <v>0.56999999999999995</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Dry_Matter_Content!G46</f>
        <v>0.56999999999999995</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Dry_Matter_Content!G47</f>
        <v>0.56999999999999995</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Dry_Matter_Content!G48</f>
        <v>0.56999999999999995</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Dry_Matter_Content!G49</f>
        <v>0.56999999999999995</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Dry_Matter_Content!G50</f>
        <v>0.56999999999999995</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Dry_Matter_Content!G51</f>
        <v>0.56999999999999995</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Dry_Matter_Content!G52</f>
        <v>0.56999999999999995</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Dry_Matter_Content!G53</f>
        <v>0.56999999999999995</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Dry_Matter_Content!G54</f>
        <v>0.56999999999999995</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Dry_Matter_Content!G55</f>
        <v>0.56999999999999995</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Dry_Matter_Content!G56</f>
        <v>0.56999999999999995</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Dry_Matter_Content!G57</f>
        <v>0.56999999999999995</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Dry_Matter_Content!G58</f>
        <v>0.56999999999999995</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Dry_Matter_Content!G59</f>
        <v>0.56999999999999995</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Dry_Matter_Content!G60</f>
        <v>0.56999999999999995</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Dry_Matter_Content!G61</f>
        <v>0.56999999999999995</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Dry_Matter_Content!G62</f>
        <v>0.56999999999999995</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Dry_Matter_Content!G63</f>
        <v>0.56999999999999995</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Dry_Matter_Content!G64</f>
        <v>0.56999999999999995</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Dry_Matter_Content!G65</f>
        <v>0.56999999999999995</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Dry_Matter_Content!G66</f>
        <v>0.56999999999999995</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Dry_Matter_Content!G67</f>
        <v>0.56999999999999995</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Dry_Matter_Content!G68</f>
        <v>0.56999999999999995</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Dry_Matter_Content!G69</f>
        <v>0.56999999999999995</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Dry_Matter_Content!G70</f>
        <v>0.56999999999999995</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Dry_Matter_Content!G71</f>
        <v>0.56999999999999995</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Dry_Matter_Content!G72</f>
        <v>0.56999999999999995</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Amnt_Deposited!F81</f>
        <v>0</v>
      </c>
      <c r="D86" s="418">
        <f>Dry_Matter_Content!G73</f>
        <v>0.56999999999999995</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Amnt_Deposited!F82</f>
        <v>0</v>
      </c>
      <c r="D87" s="418">
        <f>Dry_Matter_Content!G74</f>
        <v>0.56999999999999995</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Amnt_Deposited!F83</f>
        <v>0</v>
      </c>
      <c r="D88" s="418">
        <f>Dry_Matter_Content!G75</f>
        <v>0.56999999999999995</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Amnt_Deposited!F84</f>
        <v>0</v>
      </c>
      <c r="D89" s="418">
        <f>Dry_Matter_Content!G76</f>
        <v>0.56999999999999995</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Amnt_Deposited!F85</f>
        <v>0</v>
      </c>
      <c r="D90" s="418">
        <f>Dry_Matter_Content!G77</f>
        <v>0.56999999999999995</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Amnt_Deposited!F86</f>
        <v>0</v>
      </c>
      <c r="D91" s="418">
        <f>Dry_Matter_Content!G78</f>
        <v>0.56999999999999995</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Amnt_Deposited!F87</f>
        <v>0</v>
      </c>
      <c r="D92" s="418">
        <f>Dry_Matter_Content!G79</f>
        <v>0.56999999999999995</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Amnt_Deposited!F88</f>
        <v>0</v>
      </c>
      <c r="D93" s="418">
        <f>Dry_Matter_Content!G80</f>
        <v>0.56999999999999995</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Amnt_Deposited!F89</f>
        <v>0</v>
      </c>
      <c r="D94" s="418">
        <f>Dry_Matter_Content!G81</f>
        <v>0.56999999999999995</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Amnt_Deposited!F90</f>
        <v>0</v>
      </c>
      <c r="D95" s="418">
        <f>Dry_Matter_Content!G82</f>
        <v>0.56999999999999995</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Amnt_Deposited!F91</f>
        <v>0</v>
      </c>
      <c r="D96" s="418">
        <f>Dry_Matter_Content!G83</f>
        <v>0.56999999999999995</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Amnt_Deposited!F92</f>
        <v>0</v>
      </c>
      <c r="D97" s="418">
        <f>Dry_Matter_Content!G84</f>
        <v>0.56999999999999995</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Amnt_Deposited!F93</f>
        <v>0</v>
      </c>
      <c r="D98" s="418">
        <f>Dry_Matter_Content!G85</f>
        <v>0.56999999999999995</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Amnt_Deposited!F94</f>
        <v>0</v>
      </c>
      <c r="D99" s="418">
        <f>Dry_Matter_Content!G86</f>
        <v>0.56999999999999995</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5.61482038458E-2</v>
      </c>
      <c r="D19" s="416">
        <f>Dry_Matter_Content!H6</f>
        <v>0.73</v>
      </c>
      <c r="E19" s="283">
        <f>MCF!R18</f>
        <v>1</v>
      </c>
      <c r="F19" s="130">
        <f t="shared" ref="F19:F50" si="0">C19*D19*$K$6*DOCF*E19</f>
        <v>6.1482283211150993E-3</v>
      </c>
      <c r="G19" s="65">
        <f t="shared" ref="G19:G82" si="1">F19*$K$12</f>
        <v>6.1482283211150993E-3</v>
      </c>
      <c r="H19" s="65">
        <f t="shared" ref="H19:H82" si="2">F19*(1-$K$12)</f>
        <v>0</v>
      </c>
      <c r="I19" s="65">
        <f t="shared" ref="I19:I82" si="3">G19+I18*$K$10</f>
        <v>6.1482283211150993E-3</v>
      </c>
      <c r="J19" s="65">
        <f t="shared" ref="J19:J82" si="4">I18*(1-$K$10)+H19</f>
        <v>0</v>
      </c>
      <c r="K19" s="66">
        <f>J19*CH4_fraction*conv</f>
        <v>0</v>
      </c>
      <c r="O19" s="95">
        <f>Amnt_Deposited!B14</f>
        <v>2000</v>
      </c>
      <c r="P19" s="98">
        <f>Amnt_Deposited!H14</f>
        <v>5.61482038458E-2</v>
      </c>
      <c r="Q19" s="283">
        <f>MCF!R18</f>
        <v>1</v>
      </c>
      <c r="R19" s="130">
        <f t="shared" ref="R19:R50" si="5">P19*$W$6*DOCF*Q19</f>
        <v>6.7377844614959995E-3</v>
      </c>
      <c r="S19" s="65">
        <f>R19*$W$12</f>
        <v>6.7377844614959995E-3</v>
      </c>
      <c r="T19" s="65">
        <f>R19*(1-$W$12)</f>
        <v>0</v>
      </c>
      <c r="U19" s="65">
        <f>S19+U18*$W$10</f>
        <v>6.7377844614959995E-3</v>
      </c>
      <c r="V19" s="65">
        <f>U18*(1-$W$10)+T19</f>
        <v>0</v>
      </c>
      <c r="W19" s="66">
        <f>V19*CH4_fraction*conv</f>
        <v>0</v>
      </c>
    </row>
    <row r="20" spans="2:23">
      <c r="B20" s="96">
        <f>Amnt_Deposited!B15</f>
        <v>2001</v>
      </c>
      <c r="C20" s="99">
        <f>Amnt_Deposited!H15</f>
        <v>6.0166716132600002E-2</v>
      </c>
      <c r="D20" s="418">
        <f>Dry_Matter_Content!H7</f>
        <v>0.73</v>
      </c>
      <c r="E20" s="284">
        <f>MCF!R19</f>
        <v>1</v>
      </c>
      <c r="F20" s="67">
        <f t="shared" si="0"/>
        <v>6.5882554165197001E-3</v>
      </c>
      <c r="G20" s="67">
        <f t="shared" si="1"/>
        <v>6.5882554165197001E-3</v>
      </c>
      <c r="H20" s="67">
        <f t="shared" si="2"/>
        <v>0</v>
      </c>
      <c r="I20" s="67">
        <f t="shared" si="3"/>
        <v>1.2320825506498143E-2</v>
      </c>
      <c r="J20" s="67">
        <f t="shared" si="4"/>
        <v>4.156582311366567E-4</v>
      </c>
      <c r="K20" s="100">
        <f>J20*CH4_fraction*conv</f>
        <v>2.7710548742443776E-4</v>
      </c>
      <c r="M20" s="393"/>
      <c r="O20" s="96">
        <f>Amnt_Deposited!B15</f>
        <v>2001</v>
      </c>
      <c r="P20" s="99">
        <f>Amnt_Deposited!H15</f>
        <v>6.0166716132600002E-2</v>
      </c>
      <c r="Q20" s="284">
        <f>MCF!R19</f>
        <v>1</v>
      </c>
      <c r="R20" s="67">
        <f t="shared" si="5"/>
        <v>7.2200059359119996E-3</v>
      </c>
      <c r="S20" s="67">
        <f>R20*$W$12</f>
        <v>7.2200059359119996E-3</v>
      </c>
      <c r="T20" s="67">
        <f>R20*(1-$W$12)</f>
        <v>0</v>
      </c>
      <c r="U20" s="67">
        <f>S20+U19*$W$10</f>
        <v>1.3502274527669198E-2</v>
      </c>
      <c r="V20" s="67">
        <f>U19*(1-$W$10)+T20</f>
        <v>4.555158697388019E-4</v>
      </c>
      <c r="W20" s="100">
        <f>V20*CH4_fraction*conv</f>
        <v>3.0367724649253458E-4</v>
      </c>
    </row>
    <row r="21" spans="2:23">
      <c r="B21" s="96">
        <f>Amnt_Deposited!B16</f>
        <v>2002</v>
      </c>
      <c r="C21" s="99">
        <f>Amnt_Deposited!H16</f>
        <v>5.9537520979199988E-2</v>
      </c>
      <c r="D21" s="418">
        <f>Dry_Matter_Content!H8</f>
        <v>0.73</v>
      </c>
      <c r="E21" s="284">
        <f>MCF!R20</f>
        <v>1</v>
      </c>
      <c r="F21" s="67">
        <f t="shared" si="0"/>
        <v>6.5193585472223979E-3</v>
      </c>
      <c r="G21" s="67">
        <f t="shared" si="1"/>
        <v>6.5193585472223979E-3</v>
      </c>
      <c r="H21" s="67">
        <f t="shared" si="2"/>
        <v>0</v>
      </c>
      <c r="I21" s="67">
        <f t="shared" si="3"/>
        <v>1.8007220105620839E-2</v>
      </c>
      <c r="J21" s="67">
        <f t="shared" si="4"/>
        <v>8.3296394809969948E-4</v>
      </c>
      <c r="K21" s="100">
        <f t="shared" ref="K21:K84" si="6">J21*CH4_fraction*conv</f>
        <v>5.5530929873313299E-4</v>
      </c>
      <c r="O21" s="96">
        <f>Amnt_Deposited!B16</f>
        <v>2002</v>
      </c>
      <c r="P21" s="99">
        <f>Amnt_Deposited!H16</f>
        <v>5.9537520979199988E-2</v>
      </c>
      <c r="Q21" s="284">
        <f>MCF!R20</f>
        <v>1</v>
      </c>
      <c r="R21" s="67">
        <f t="shared" si="5"/>
        <v>7.1445025175039985E-3</v>
      </c>
      <c r="S21" s="67">
        <f t="shared" ref="S21:S84" si="7">R21*$W$12</f>
        <v>7.1445025175039985E-3</v>
      </c>
      <c r="T21" s="67">
        <f t="shared" ref="T21:T84" si="8">R21*(1-$W$12)</f>
        <v>0</v>
      </c>
      <c r="U21" s="67">
        <f t="shared" ref="U21:U84" si="9">S21+U20*$W$10</f>
        <v>1.9733939841776266E-2</v>
      </c>
      <c r="V21" s="67">
        <f t="shared" ref="V21:V84" si="10">U20*(1-$W$10)+T21</f>
        <v>9.1283720339693103E-4</v>
      </c>
      <c r="W21" s="100">
        <f t="shared" ref="W21:W84" si="11">V21*CH4_fraction*conv</f>
        <v>6.0855813559795402E-4</v>
      </c>
    </row>
    <row r="22" spans="2:23">
      <c r="B22" s="96">
        <f>Amnt_Deposited!B17</f>
        <v>2003</v>
      </c>
      <c r="C22" s="99">
        <f>Amnt_Deposited!H17</f>
        <v>6.3803880953999997E-2</v>
      </c>
      <c r="D22" s="418">
        <f>Dry_Matter_Content!H9</f>
        <v>0.73</v>
      </c>
      <c r="E22" s="284">
        <f>MCF!R21</f>
        <v>1</v>
      </c>
      <c r="F22" s="67">
        <f t="shared" si="0"/>
        <v>6.9865249644629991E-3</v>
      </c>
      <c r="G22" s="67">
        <f t="shared" si="1"/>
        <v>6.9865249644629991E-3</v>
      </c>
      <c r="H22" s="67">
        <f t="shared" si="2"/>
        <v>0</v>
      </c>
      <c r="I22" s="67">
        <f t="shared" si="3"/>
        <v>2.3776345704630008E-2</v>
      </c>
      <c r="J22" s="67">
        <f t="shared" si="4"/>
        <v>1.2173993654538316E-3</v>
      </c>
      <c r="K22" s="100">
        <f t="shared" si="6"/>
        <v>8.1159957696922097E-4</v>
      </c>
      <c r="N22" s="258"/>
      <c r="O22" s="96">
        <f>Amnt_Deposited!B17</f>
        <v>2003</v>
      </c>
      <c r="P22" s="99">
        <f>Amnt_Deposited!H17</f>
        <v>6.3803880953999997E-2</v>
      </c>
      <c r="Q22" s="284">
        <f>MCF!R21</f>
        <v>1</v>
      </c>
      <c r="R22" s="67">
        <f t="shared" si="5"/>
        <v>7.6564657144799998E-3</v>
      </c>
      <c r="S22" s="67">
        <f t="shared" si="7"/>
        <v>7.6564657144799998E-3</v>
      </c>
      <c r="T22" s="67">
        <f t="shared" si="8"/>
        <v>0</v>
      </c>
      <c r="U22" s="67">
        <f t="shared" si="9"/>
        <v>2.6056269265347959E-2</v>
      </c>
      <c r="V22" s="67">
        <f t="shared" si="10"/>
        <v>1.3341362909083088E-3</v>
      </c>
      <c r="W22" s="100">
        <f t="shared" si="11"/>
        <v>8.8942419393887254E-4</v>
      </c>
    </row>
    <row r="23" spans="2:23">
      <c r="B23" s="96">
        <f>Amnt_Deposited!B18</f>
        <v>2004</v>
      </c>
      <c r="C23" s="99">
        <f>Amnt_Deposited!H18</f>
        <v>6.5511776840399993E-2</v>
      </c>
      <c r="D23" s="418">
        <f>Dry_Matter_Content!H10</f>
        <v>0.73</v>
      </c>
      <c r="E23" s="284">
        <f>MCF!R22</f>
        <v>1</v>
      </c>
      <c r="F23" s="67">
        <f t="shared" si="0"/>
        <v>7.1735395640237986E-3</v>
      </c>
      <c r="G23" s="67">
        <f t="shared" si="1"/>
        <v>7.1735395640237986E-3</v>
      </c>
      <c r="H23" s="67">
        <f t="shared" si="2"/>
        <v>0</v>
      </c>
      <c r="I23" s="67">
        <f t="shared" si="3"/>
        <v>2.934245735896816E-2</v>
      </c>
      <c r="J23" s="67">
        <f t="shared" si="4"/>
        <v>1.6074279096856495E-3</v>
      </c>
      <c r="K23" s="100">
        <f t="shared" si="6"/>
        <v>1.0716186064570997E-3</v>
      </c>
      <c r="N23" s="258"/>
      <c r="O23" s="96">
        <f>Amnt_Deposited!B18</f>
        <v>2004</v>
      </c>
      <c r="P23" s="99">
        <f>Amnt_Deposited!H18</f>
        <v>6.5511776840399993E-2</v>
      </c>
      <c r="Q23" s="284">
        <f>MCF!R22</f>
        <v>1</v>
      </c>
      <c r="R23" s="67">
        <f t="shared" si="5"/>
        <v>7.861413220847999E-3</v>
      </c>
      <c r="S23" s="67">
        <f t="shared" si="7"/>
        <v>7.861413220847999E-3</v>
      </c>
      <c r="T23" s="67">
        <f t="shared" si="8"/>
        <v>0</v>
      </c>
      <c r="U23" s="67">
        <f t="shared" si="9"/>
        <v>3.2156117653663739E-2</v>
      </c>
      <c r="V23" s="67">
        <f t="shared" si="10"/>
        <v>1.7615648325322189E-3</v>
      </c>
      <c r="W23" s="100">
        <f t="shared" si="11"/>
        <v>1.1743765550214793E-3</v>
      </c>
    </row>
    <row r="24" spans="2:23">
      <c r="B24" s="96">
        <f>Amnt_Deposited!B19</f>
        <v>2005</v>
      </c>
      <c r="C24" s="99">
        <f>Amnt_Deposited!H19</f>
        <v>6.8894334491400006E-2</v>
      </c>
      <c r="D24" s="418">
        <f>Dry_Matter_Content!H11</f>
        <v>0.73</v>
      </c>
      <c r="E24" s="284">
        <f>MCF!R23</f>
        <v>1</v>
      </c>
      <c r="F24" s="67">
        <f t="shared" si="0"/>
        <v>7.5439296268083001E-3</v>
      </c>
      <c r="G24" s="67">
        <f t="shared" si="1"/>
        <v>7.5439296268083001E-3</v>
      </c>
      <c r="H24" s="67">
        <f t="shared" si="2"/>
        <v>0</v>
      </c>
      <c r="I24" s="67">
        <f t="shared" si="3"/>
        <v>3.4902655529164023E-2</v>
      </c>
      <c r="J24" s="67">
        <f t="shared" si="4"/>
        <v>1.9837314566124348E-3</v>
      </c>
      <c r="K24" s="100">
        <f t="shared" si="6"/>
        <v>1.3224876377416232E-3</v>
      </c>
      <c r="N24" s="258"/>
      <c r="O24" s="96">
        <f>Amnt_Deposited!B19</f>
        <v>2005</v>
      </c>
      <c r="P24" s="99">
        <f>Amnt_Deposited!H19</f>
        <v>6.8894334491400006E-2</v>
      </c>
      <c r="Q24" s="284">
        <f>MCF!R23</f>
        <v>1</v>
      </c>
      <c r="R24" s="67">
        <f t="shared" si="5"/>
        <v>8.2673201389680002E-3</v>
      </c>
      <c r="S24" s="67">
        <f t="shared" si="7"/>
        <v>8.2673201389680002E-3</v>
      </c>
      <c r="T24" s="67">
        <f t="shared" si="8"/>
        <v>0</v>
      </c>
      <c r="U24" s="67">
        <f t="shared" si="9"/>
        <v>3.8249485511412634E-2</v>
      </c>
      <c r="V24" s="67">
        <f t="shared" si="10"/>
        <v>2.1739522812191069E-3</v>
      </c>
      <c r="W24" s="100">
        <f t="shared" si="11"/>
        <v>1.4493015208127378E-3</v>
      </c>
    </row>
    <row r="25" spans="2:23">
      <c r="B25" s="96">
        <f>Amnt_Deposited!B20</f>
        <v>2006</v>
      </c>
      <c r="C25" s="99">
        <f>Amnt_Deposited!H20</f>
        <v>7.1060185310399995E-2</v>
      </c>
      <c r="D25" s="418">
        <f>Dry_Matter_Content!H12</f>
        <v>0.73</v>
      </c>
      <c r="E25" s="284">
        <f>MCF!R24</f>
        <v>1</v>
      </c>
      <c r="F25" s="67">
        <f t="shared" si="0"/>
        <v>7.7810902914887993E-3</v>
      </c>
      <c r="G25" s="67">
        <f t="shared" si="1"/>
        <v>7.7810902914887993E-3</v>
      </c>
      <c r="H25" s="67">
        <f t="shared" si="2"/>
        <v>0</v>
      </c>
      <c r="I25" s="67">
        <f t="shared" si="3"/>
        <v>4.0324110605187508E-2</v>
      </c>
      <c r="J25" s="67">
        <f t="shared" si="4"/>
        <v>2.3596352154653132E-3</v>
      </c>
      <c r="K25" s="100">
        <f t="shared" si="6"/>
        <v>1.573090143643542E-3</v>
      </c>
      <c r="N25" s="258"/>
      <c r="O25" s="96">
        <f>Amnt_Deposited!B20</f>
        <v>2006</v>
      </c>
      <c r="P25" s="99">
        <f>Amnt_Deposited!H20</f>
        <v>7.1060185310399995E-2</v>
      </c>
      <c r="Q25" s="284">
        <f>MCF!R24</f>
        <v>1</v>
      </c>
      <c r="R25" s="67">
        <f t="shared" si="5"/>
        <v>8.5272222372479983E-3</v>
      </c>
      <c r="S25" s="67">
        <f t="shared" si="7"/>
        <v>8.5272222372479983E-3</v>
      </c>
      <c r="T25" s="67">
        <f t="shared" si="8"/>
        <v>0</v>
      </c>
      <c r="U25" s="67">
        <f t="shared" si="9"/>
        <v>4.4190806142671249E-2</v>
      </c>
      <c r="V25" s="67">
        <f t="shared" si="10"/>
        <v>2.5859016059893848E-3</v>
      </c>
      <c r="W25" s="100">
        <f t="shared" si="11"/>
        <v>1.7239344039929232E-3</v>
      </c>
    </row>
    <row r="26" spans="2:23">
      <c r="B26" s="96">
        <f>Amnt_Deposited!B21</f>
        <v>2007</v>
      </c>
      <c r="C26" s="99">
        <f>Amnt_Deposited!H21</f>
        <v>7.3263776572799991E-2</v>
      </c>
      <c r="D26" s="418">
        <f>Dry_Matter_Content!H13</f>
        <v>0.73</v>
      </c>
      <c r="E26" s="284">
        <f>MCF!R25</f>
        <v>1</v>
      </c>
      <c r="F26" s="67">
        <f t="shared" si="0"/>
        <v>8.0223835347215978E-3</v>
      </c>
      <c r="G26" s="67">
        <f t="shared" si="1"/>
        <v>8.0223835347215978E-3</v>
      </c>
      <c r="H26" s="67">
        <f t="shared" si="2"/>
        <v>0</v>
      </c>
      <c r="I26" s="67">
        <f t="shared" si="3"/>
        <v>4.5620335056202332E-2</v>
      </c>
      <c r="J26" s="67">
        <f t="shared" si="4"/>
        <v>2.7261590837067678E-3</v>
      </c>
      <c r="K26" s="100">
        <f t="shared" si="6"/>
        <v>1.8174393891378451E-3</v>
      </c>
      <c r="N26" s="258"/>
      <c r="O26" s="96">
        <f>Amnt_Deposited!B21</f>
        <v>2007</v>
      </c>
      <c r="P26" s="99">
        <f>Amnt_Deposited!H21</f>
        <v>7.3263776572799991E-2</v>
      </c>
      <c r="Q26" s="284">
        <f>MCF!R25</f>
        <v>1</v>
      </c>
      <c r="R26" s="67">
        <f t="shared" si="5"/>
        <v>8.791653188735999E-3</v>
      </c>
      <c r="S26" s="67">
        <f t="shared" si="7"/>
        <v>8.791653188735999E-3</v>
      </c>
      <c r="T26" s="67">
        <f t="shared" si="8"/>
        <v>0</v>
      </c>
      <c r="U26" s="67">
        <f t="shared" si="9"/>
        <v>4.9994887732824483E-2</v>
      </c>
      <c r="V26" s="67">
        <f t="shared" si="10"/>
        <v>2.9875715985827598E-3</v>
      </c>
      <c r="W26" s="100">
        <f t="shared" si="11"/>
        <v>1.9917143990551729E-3</v>
      </c>
    </row>
    <row r="27" spans="2:23">
      <c r="B27" s="96">
        <f>Amnt_Deposited!B22</f>
        <v>2008</v>
      </c>
      <c r="C27" s="99">
        <f>Amnt_Deposited!H22</f>
        <v>7.5496095635399996E-2</v>
      </c>
      <c r="D27" s="418">
        <f>Dry_Matter_Content!H14</f>
        <v>0.73</v>
      </c>
      <c r="E27" s="284">
        <f>MCF!R26</f>
        <v>1</v>
      </c>
      <c r="F27" s="67">
        <f t="shared" si="0"/>
        <v>8.2668224720762983E-3</v>
      </c>
      <c r="G27" s="67">
        <f t="shared" si="1"/>
        <v>8.2668224720762983E-3</v>
      </c>
      <c r="H27" s="67">
        <f t="shared" si="2"/>
        <v>0</v>
      </c>
      <c r="I27" s="67">
        <f t="shared" si="3"/>
        <v>5.0802940940518029E-2</v>
      </c>
      <c r="J27" s="67">
        <f t="shared" si="4"/>
        <v>3.0842165877605961E-3</v>
      </c>
      <c r="K27" s="100">
        <f t="shared" si="6"/>
        <v>2.0561443918403971E-3</v>
      </c>
      <c r="N27" s="258"/>
      <c r="O27" s="96">
        <f>Amnt_Deposited!B22</f>
        <v>2008</v>
      </c>
      <c r="P27" s="99">
        <f>Amnt_Deposited!H22</f>
        <v>7.5496095635399996E-2</v>
      </c>
      <c r="Q27" s="284">
        <f>MCF!R26</f>
        <v>1</v>
      </c>
      <c r="R27" s="67">
        <f t="shared" si="5"/>
        <v>9.0595314762479985E-3</v>
      </c>
      <c r="S27" s="67">
        <f t="shared" si="7"/>
        <v>9.0595314762479985E-3</v>
      </c>
      <c r="T27" s="67">
        <f t="shared" si="8"/>
        <v>0</v>
      </c>
      <c r="U27" s="67">
        <f t="shared" si="9"/>
        <v>5.5674455825225247E-2</v>
      </c>
      <c r="V27" s="67">
        <f t="shared" si="10"/>
        <v>3.3799633838472293E-3</v>
      </c>
      <c r="W27" s="100">
        <f t="shared" si="11"/>
        <v>2.2533089225648196E-3</v>
      </c>
    </row>
    <row r="28" spans="2:23">
      <c r="B28" s="96">
        <f>Amnt_Deposited!B23</f>
        <v>2009</v>
      </c>
      <c r="C28" s="99">
        <f>Amnt_Deposited!H23</f>
        <v>7.7745876694199981E-2</v>
      </c>
      <c r="D28" s="418">
        <f>Dry_Matter_Content!H15</f>
        <v>0.73</v>
      </c>
      <c r="E28" s="284">
        <f>MCF!R27</f>
        <v>1</v>
      </c>
      <c r="F28" s="67">
        <f t="shared" si="0"/>
        <v>8.5131734980148973E-3</v>
      </c>
      <c r="G28" s="67">
        <f t="shared" si="1"/>
        <v>8.5131734980148973E-3</v>
      </c>
      <c r="H28" s="67">
        <f t="shared" si="2"/>
        <v>0</v>
      </c>
      <c r="I28" s="67">
        <f t="shared" si="3"/>
        <v>5.5881521664000795E-2</v>
      </c>
      <c r="J28" s="67">
        <f t="shared" si="4"/>
        <v>3.4345927745321357E-3</v>
      </c>
      <c r="K28" s="100">
        <f t="shared" si="6"/>
        <v>2.2897285163547571E-3</v>
      </c>
      <c r="N28" s="258"/>
      <c r="O28" s="96">
        <f>Amnt_Deposited!B23</f>
        <v>2009</v>
      </c>
      <c r="P28" s="99">
        <f>Amnt_Deposited!H23</f>
        <v>7.7745876694199981E-2</v>
      </c>
      <c r="Q28" s="284">
        <f>MCF!R27</f>
        <v>1</v>
      </c>
      <c r="R28" s="67">
        <f t="shared" si="5"/>
        <v>9.329505203303997E-3</v>
      </c>
      <c r="S28" s="67">
        <f t="shared" si="7"/>
        <v>9.329505203303997E-3</v>
      </c>
      <c r="T28" s="67">
        <f t="shared" si="8"/>
        <v>0</v>
      </c>
      <c r="U28" s="67">
        <f t="shared" si="9"/>
        <v>6.1240023741370733E-2</v>
      </c>
      <c r="V28" s="67">
        <f t="shared" si="10"/>
        <v>3.7639372871585055E-3</v>
      </c>
      <c r="W28" s="100">
        <f t="shared" si="11"/>
        <v>2.509291524772337E-3</v>
      </c>
    </row>
    <row r="29" spans="2:23">
      <c r="B29" s="96">
        <f>Amnt_Deposited!B24</f>
        <v>2010</v>
      </c>
      <c r="C29" s="99">
        <f>Amnt_Deposited!H24</f>
        <v>8.0935225806599981E-2</v>
      </c>
      <c r="D29" s="418">
        <f>Dry_Matter_Content!H16</f>
        <v>0.73</v>
      </c>
      <c r="E29" s="284">
        <f>MCF!R28</f>
        <v>1</v>
      </c>
      <c r="F29" s="67">
        <f t="shared" si="0"/>
        <v>8.8624072258226966E-3</v>
      </c>
      <c r="G29" s="67">
        <f t="shared" si="1"/>
        <v>8.8624072258226966E-3</v>
      </c>
      <c r="H29" s="67">
        <f t="shared" si="2"/>
        <v>0</v>
      </c>
      <c r="I29" s="67">
        <f t="shared" si="3"/>
        <v>6.0965992672277404E-2</v>
      </c>
      <c r="J29" s="67">
        <f t="shared" si="4"/>
        <v>3.7779362175460909E-3</v>
      </c>
      <c r="K29" s="100">
        <f t="shared" si="6"/>
        <v>2.5186241450307271E-3</v>
      </c>
      <c r="O29" s="96">
        <f>Amnt_Deposited!B24</f>
        <v>2010</v>
      </c>
      <c r="P29" s="99">
        <f>Amnt_Deposited!H24</f>
        <v>8.0935225806599981E-2</v>
      </c>
      <c r="Q29" s="284">
        <f>MCF!R28</f>
        <v>1</v>
      </c>
      <c r="R29" s="67">
        <f t="shared" si="5"/>
        <v>9.7122270967919967E-3</v>
      </c>
      <c r="S29" s="67">
        <f t="shared" si="7"/>
        <v>9.7122270967919967E-3</v>
      </c>
      <c r="T29" s="67">
        <f t="shared" si="8"/>
        <v>0</v>
      </c>
      <c r="U29" s="67">
        <f t="shared" si="9"/>
        <v>6.6812046764139613E-2</v>
      </c>
      <c r="V29" s="67">
        <f t="shared" si="10"/>
        <v>4.1402040740231129E-3</v>
      </c>
      <c r="W29" s="100">
        <f t="shared" si="11"/>
        <v>2.7601360493487419E-3</v>
      </c>
    </row>
    <row r="30" spans="2:23">
      <c r="B30" s="96">
        <f>Amnt_Deposited!B25</f>
        <v>2011</v>
      </c>
      <c r="C30" s="99">
        <f>Amnt_Deposited!H25</f>
        <v>0</v>
      </c>
      <c r="D30" s="418">
        <f>Dry_Matter_Content!H17</f>
        <v>0.73</v>
      </c>
      <c r="E30" s="284">
        <f>MCF!R29</f>
        <v>1</v>
      </c>
      <c r="F30" s="67">
        <f t="shared" si="0"/>
        <v>0</v>
      </c>
      <c r="G30" s="67">
        <f t="shared" si="1"/>
        <v>0</v>
      </c>
      <c r="H30" s="67">
        <f t="shared" si="2"/>
        <v>0</v>
      </c>
      <c r="I30" s="67">
        <f t="shared" si="3"/>
        <v>5.6844314792062783E-2</v>
      </c>
      <c r="J30" s="67">
        <f t="shared" si="4"/>
        <v>4.1216778802146241E-3</v>
      </c>
      <c r="K30" s="100">
        <f t="shared" si="6"/>
        <v>2.7477852534764161E-3</v>
      </c>
      <c r="O30" s="96">
        <f>Amnt_Deposited!B25</f>
        <v>2011</v>
      </c>
      <c r="P30" s="99">
        <f>Amnt_Deposited!H25</f>
        <v>0</v>
      </c>
      <c r="Q30" s="284">
        <f>MCF!R29</f>
        <v>1</v>
      </c>
      <c r="R30" s="67">
        <f t="shared" si="5"/>
        <v>0</v>
      </c>
      <c r="S30" s="67">
        <f t="shared" si="7"/>
        <v>0</v>
      </c>
      <c r="T30" s="67">
        <f t="shared" si="8"/>
        <v>0</v>
      </c>
      <c r="U30" s="67">
        <f t="shared" si="9"/>
        <v>6.2295139498150985E-2</v>
      </c>
      <c r="V30" s="67">
        <f t="shared" si="10"/>
        <v>4.5169072659886284E-3</v>
      </c>
      <c r="W30" s="100">
        <f t="shared" si="11"/>
        <v>3.0112715106590856E-3</v>
      </c>
    </row>
    <row r="31" spans="2:23">
      <c r="B31" s="96">
        <f>Amnt_Deposited!B26</f>
        <v>2012</v>
      </c>
      <c r="C31" s="99">
        <f>Amnt_Deposited!H26</f>
        <v>0</v>
      </c>
      <c r="D31" s="418">
        <f>Dry_Matter_Content!H18</f>
        <v>0.73</v>
      </c>
      <c r="E31" s="284">
        <f>MCF!R30</f>
        <v>1</v>
      </c>
      <c r="F31" s="67">
        <f t="shared" si="0"/>
        <v>0</v>
      </c>
      <c r="G31" s="67">
        <f t="shared" si="1"/>
        <v>0</v>
      </c>
      <c r="H31" s="67">
        <f t="shared" si="2"/>
        <v>0</v>
      </c>
      <c r="I31" s="67">
        <f t="shared" si="3"/>
        <v>5.3001287808907616E-2</v>
      </c>
      <c r="J31" s="67">
        <f t="shared" si="4"/>
        <v>3.8430269831551652E-3</v>
      </c>
      <c r="K31" s="100">
        <f t="shared" si="6"/>
        <v>2.5620179887701098E-3</v>
      </c>
      <c r="O31" s="96">
        <f>Amnt_Deposited!B26</f>
        <v>2012</v>
      </c>
      <c r="P31" s="99">
        <f>Amnt_Deposited!H26</f>
        <v>0</v>
      </c>
      <c r="Q31" s="284">
        <f>MCF!R30</f>
        <v>1</v>
      </c>
      <c r="R31" s="67">
        <f t="shared" si="5"/>
        <v>0</v>
      </c>
      <c r="S31" s="67">
        <f t="shared" si="7"/>
        <v>0</v>
      </c>
      <c r="T31" s="67">
        <f t="shared" si="8"/>
        <v>0</v>
      </c>
      <c r="U31" s="67">
        <f t="shared" si="9"/>
        <v>5.8083603078254914E-2</v>
      </c>
      <c r="V31" s="67">
        <f t="shared" si="10"/>
        <v>4.2115364198960703E-3</v>
      </c>
      <c r="W31" s="100">
        <f t="shared" si="11"/>
        <v>2.8076909465973802E-3</v>
      </c>
    </row>
    <row r="32" spans="2:23">
      <c r="B32" s="96">
        <f>Amnt_Deposited!B27</f>
        <v>2013</v>
      </c>
      <c r="C32" s="99">
        <f>Amnt_Deposited!H27</f>
        <v>0</v>
      </c>
      <c r="D32" s="418">
        <f>Dry_Matter_Content!H19</f>
        <v>0.73</v>
      </c>
      <c r="E32" s="284">
        <f>MCF!R31</f>
        <v>1</v>
      </c>
      <c r="F32" s="67">
        <f t="shared" si="0"/>
        <v>0</v>
      </c>
      <c r="G32" s="67">
        <f t="shared" si="1"/>
        <v>0</v>
      </c>
      <c r="H32" s="67">
        <f t="shared" si="2"/>
        <v>0</v>
      </c>
      <c r="I32" s="67">
        <f t="shared" si="3"/>
        <v>4.9418073200081937E-2</v>
      </c>
      <c r="J32" s="67">
        <f t="shared" si="4"/>
        <v>3.5832146088256764E-3</v>
      </c>
      <c r="K32" s="100">
        <f t="shared" si="6"/>
        <v>2.3888097392171176E-3</v>
      </c>
      <c r="O32" s="96">
        <f>Amnt_Deposited!B27</f>
        <v>2013</v>
      </c>
      <c r="P32" s="99">
        <f>Amnt_Deposited!H27</f>
        <v>0</v>
      </c>
      <c r="Q32" s="284">
        <f>MCF!R31</f>
        <v>1</v>
      </c>
      <c r="R32" s="67">
        <f t="shared" si="5"/>
        <v>0</v>
      </c>
      <c r="S32" s="67">
        <f t="shared" si="7"/>
        <v>0</v>
      </c>
      <c r="T32" s="67">
        <f t="shared" si="8"/>
        <v>0</v>
      </c>
      <c r="U32" s="67">
        <f t="shared" si="9"/>
        <v>5.4156792548034995E-2</v>
      </c>
      <c r="V32" s="67">
        <f t="shared" si="10"/>
        <v>3.9268105302199194E-3</v>
      </c>
      <c r="W32" s="100">
        <f t="shared" si="11"/>
        <v>2.6178736868132796E-3</v>
      </c>
    </row>
    <row r="33" spans="2:23">
      <c r="B33" s="96">
        <f>Amnt_Deposited!B28</f>
        <v>2014</v>
      </c>
      <c r="C33" s="99">
        <f>Amnt_Deposited!H28</f>
        <v>0</v>
      </c>
      <c r="D33" s="418">
        <f>Dry_Matter_Content!H20</f>
        <v>0.73</v>
      </c>
      <c r="E33" s="284">
        <f>MCF!R32</f>
        <v>1</v>
      </c>
      <c r="F33" s="67">
        <f t="shared" si="0"/>
        <v>0</v>
      </c>
      <c r="G33" s="67">
        <f t="shared" si="1"/>
        <v>0</v>
      </c>
      <c r="H33" s="67">
        <f t="shared" si="2"/>
        <v>0</v>
      </c>
      <c r="I33" s="67">
        <f t="shared" si="3"/>
        <v>4.6077106043416166E-2</v>
      </c>
      <c r="J33" s="67">
        <f t="shared" si="4"/>
        <v>3.3409671566657704E-3</v>
      </c>
      <c r="K33" s="100">
        <f t="shared" si="6"/>
        <v>2.22731143777718E-3</v>
      </c>
      <c r="O33" s="96">
        <f>Amnt_Deposited!B28</f>
        <v>2014</v>
      </c>
      <c r="P33" s="99">
        <f>Amnt_Deposited!H28</f>
        <v>0</v>
      </c>
      <c r="Q33" s="284">
        <f>MCF!R32</f>
        <v>1</v>
      </c>
      <c r="R33" s="67">
        <f t="shared" si="5"/>
        <v>0</v>
      </c>
      <c r="S33" s="67">
        <f t="shared" si="7"/>
        <v>0</v>
      </c>
      <c r="T33" s="67">
        <f t="shared" si="8"/>
        <v>0</v>
      </c>
      <c r="U33" s="67">
        <f t="shared" si="9"/>
        <v>5.0495458677716341E-2</v>
      </c>
      <c r="V33" s="67">
        <f t="shared" si="10"/>
        <v>3.6613338703186523E-3</v>
      </c>
      <c r="W33" s="100">
        <f t="shared" si="11"/>
        <v>2.4408892468791013E-3</v>
      </c>
    </row>
    <row r="34" spans="2:23">
      <c r="B34" s="96">
        <f>Amnt_Deposited!B29</f>
        <v>2015</v>
      </c>
      <c r="C34" s="99">
        <f>Amnt_Deposited!H29</f>
        <v>0</v>
      </c>
      <c r="D34" s="418">
        <f>Dry_Matter_Content!H21</f>
        <v>0.73</v>
      </c>
      <c r="E34" s="284">
        <f>MCF!R33</f>
        <v>1</v>
      </c>
      <c r="F34" s="67">
        <f t="shared" si="0"/>
        <v>0</v>
      </c>
      <c r="G34" s="67">
        <f t="shared" si="1"/>
        <v>0</v>
      </c>
      <c r="H34" s="67">
        <f t="shared" si="2"/>
        <v>0</v>
      </c>
      <c r="I34" s="67">
        <f t="shared" si="3"/>
        <v>4.2962008914032256E-2</v>
      </c>
      <c r="J34" s="67">
        <f t="shared" si="4"/>
        <v>3.1150971293839127E-3</v>
      </c>
      <c r="K34" s="100">
        <f t="shared" si="6"/>
        <v>2.0767314195892748E-3</v>
      </c>
      <c r="O34" s="96">
        <f>Amnt_Deposited!B29</f>
        <v>2015</v>
      </c>
      <c r="P34" s="99">
        <f>Amnt_Deposited!H29</f>
        <v>0</v>
      </c>
      <c r="Q34" s="284">
        <f>MCF!R33</f>
        <v>1</v>
      </c>
      <c r="R34" s="67">
        <f t="shared" si="5"/>
        <v>0</v>
      </c>
      <c r="S34" s="67">
        <f t="shared" si="7"/>
        <v>0</v>
      </c>
      <c r="T34" s="67">
        <f t="shared" si="8"/>
        <v>0</v>
      </c>
      <c r="U34" s="67">
        <f t="shared" si="9"/>
        <v>4.7081653604418905E-2</v>
      </c>
      <c r="V34" s="67">
        <f t="shared" si="10"/>
        <v>3.4138050732974382E-3</v>
      </c>
      <c r="W34" s="100">
        <f t="shared" si="11"/>
        <v>2.2758700488649587E-3</v>
      </c>
    </row>
    <row r="35" spans="2:23">
      <c r="B35" s="96">
        <f>Amnt_Deposited!B30</f>
        <v>2016</v>
      </c>
      <c r="C35" s="99">
        <f>Amnt_Deposited!H30</f>
        <v>0</v>
      </c>
      <c r="D35" s="418">
        <f>Dry_Matter_Content!H22</f>
        <v>0.73</v>
      </c>
      <c r="E35" s="284">
        <f>MCF!R34</f>
        <v>1</v>
      </c>
      <c r="F35" s="67">
        <f t="shared" si="0"/>
        <v>0</v>
      </c>
      <c r="G35" s="67">
        <f t="shared" si="1"/>
        <v>0</v>
      </c>
      <c r="H35" s="67">
        <f t="shared" si="2"/>
        <v>0</v>
      </c>
      <c r="I35" s="67">
        <f t="shared" si="3"/>
        <v>4.0057511602187935E-2</v>
      </c>
      <c r="J35" s="67">
        <f t="shared" si="4"/>
        <v>2.9044973118443201E-3</v>
      </c>
      <c r="K35" s="100">
        <f t="shared" si="6"/>
        <v>1.9363315412295468E-3</v>
      </c>
      <c r="O35" s="96">
        <f>Amnt_Deposited!B30</f>
        <v>2016</v>
      </c>
      <c r="P35" s="99">
        <f>Amnt_Deposited!H30</f>
        <v>0</v>
      </c>
      <c r="Q35" s="284">
        <f>MCF!R34</f>
        <v>1</v>
      </c>
      <c r="R35" s="67">
        <f t="shared" si="5"/>
        <v>0</v>
      </c>
      <c r="S35" s="67">
        <f t="shared" si="7"/>
        <v>0</v>
      </c>
      <c r="T35" s="67">
        <f t="shared" si="8"/>
        <v>0</v>
      </c>
      <c r="U35" s="67">
        <f t="shared" si="9"/>
        <v>4.3898642851712799E-2</v>
      </c>
      <c r="V35" s="67">
        <f t="shared" si="10"/>
        <v>3.183010752706104E-3</v>
      </c>
      <c r="W35" s="100">
        <f t="shared" si="11"/>
        <v>2.122007168470736E-3</v>
      </c>
    </row>
    <row r="36" spans="2:23">
      <c r="B36" s="96">
        <f>Amnt_Deposited!B31</f>
        <v>2017</v>
      </c>
      <c r="C36" s="99">
        <f>Amnt_Deposited!H31</f>
        <v>0</v>
      </c>
      <c r="D36" s="418">
        <f>Dry_Matter_Content!H23</f>
        <v>0.73</v>
      </c>
      <c r="E36" s="284">
        <f>MCF!R35</f>
        <v>1</v>
      </c>
      <c r="F36" s="67">
        <f t="shared" si="0"/>
        <v>0</v>
      </c>
      <c r="G36" s="67">
        <f t="shared" si="1"/>
        <v>0</v>
      </c>
      <c r="H36" s="67">
        <f t="shared" si="2"/>
        <v>0</v>
      </c>
      <c r="I36" s="67">
        <f t="shared" si="3"/>
        <v>3.734937625869085E-2</v>
      </c>
      <c r="J36" s="67">
        <f t="shared" si="4"/>
        <v>2.708135343497084E-3</v>
      </c>
      <c r="K36" s="100">
        <f t="shared" si="6"/>
        <v>1.8054235623313894E-3</v>
      </c>
      <c r="O36" s="96">
        <f>Amnt_Deposited!B31</f>
        <v>2017</v>
      </c>
      <c r="P36" s="99">
        <f>Amnt_Deposited!H31</f>
        <v>0</v>
      </c>
      <c r="Q36" s="284">
        <f>MCF!R35</f>
        <v>1</v>
      </c>
      <c r="R36" s="67">
        <f t="shared" si="5"/>
        <v>0</v>
      </c>
      <c r="S36" s="67">
        <f t="shared" si="7"/>
        <v>0</v>
      </c>
      <c r="T36" s="67">
        <f t="shared" si="8"/>
        <v>0</v>
      </c>
      <c r="U36" s="67">
        <f t="shared" si="9"/>
        <v>4.0930823297195447E-2</v>
      </c>
      <c r="V36" s="67">
        <f t="shared" si="10"/>
        <v>2.9678195545173518E-3</v>
      </c>
      <c r="W36" s="100">
        <f t="shared" si="11"/>
        <v>1.9785463696782345E-3</v>
      </c>
    </row>
    <row r="37" spans="2:23">
      <c r="B37" s="96">
        <f>Amnt_Deposited!B32</f>
        <v>2018</v>
      </c>
      <c r="C37" s="99">
        <f>Amnt_Deposited!H32</f>
        <v>0</v>
      </c>
      <c r="D37" s="418">
        <f>Dry_Matter_Content!H24</f>
        <v>0.73</v>
      </c>
      <c r="E37" s="284">
        <f>MCF!R36</f>
        <v>1</v>
      </c>
      <c r="F37" s="67">
        <f t="shared" si="0"/>
        <v>0</v>
      </c>
      <c r="G37" s="67">
        <f t="shared" si="1"/>
        <v>0</v>
      </c>
      <c r="H37" s="67">
        <f t="shared" si="2"/>
        <v>0</v>
      </c>
      <c r="I37" s="67">
        <f t="shared" si="3"/>
        <v>3.4824327600945296E-2</v>
      </c>
      <c r="J37" s="67">
        <f t="shared" si="4"/>
        <v>2.5250486577455536E-3</v>
      </c>
      <c r="K37" s="100">
        <f t="shared" si="6"/>
        <v>1.683365771830369E-3</v>
      </c>
      <c r="O37" s="96">
        <f>Amnt_Deposited!B32</f>
        <v>2018</v>
      </c>
      <c r="P37" s="99">
        <f>Amnt_Deposited!H32</f>
        <v>0</v>
      </c>
      <c r="Q37" s="284">
        <f>MCF!R36</f>
        <v>1</v>
      </c>
      <c r="R37" s="67">
        <f t="shared" si="5"/>
        <v>0</v>
      </c>
      <c r="S37" s="67">
        <f t="shared" si="7"/>
        <v>0</v>
      </c>
      <c r="T37" s="67">
        <f t="shared" si="8"/>
        <v>0</v>
      </c>
      <c r="U37" s="67">
        <f t="shared" si="9"/>
        <v>3.8163646685967445E-2</v>
      </c>
      <c r="V37" s="67">
        <f t="shared" si="10"/>
        <v>2.7671766112280036E-3</v>
      </c>
      <c r="W37" s="100">
        <f t="shared" si="11"/>
        <v>1.8447844074853358E-3</v>
      </c>
    </row>
    <row r="38" spans="2:23">
      <c r="B38" s="96">
        <f>Amnt_Deposited!B33</f>
        <v>2019</v>
      </c>
      <c r="C38" s="99">
        <f>Amnt_Deposited!H33</f>
        <v>0</v>
      </c>
      <c r="D38" s="418">
        <f>Dry_Matter_Content!H25</f>
        <v>0.73</v>
      </c>
      <c r="E38" s="284">
        <f>MCF!R37</f>
        <v>1</v>
      </c>
      <c r="F38" s="67">
        <f t="shared" si="0"/>
        <v>0</v>
      </c>
      <c r="G38" s="67">
        <f t="shared" si="1"/>
        <v>0</v>
      </c>
      <c r="H38" s="67">
        <f t="shared" si="2"/>
        <v>0</v>
      </c>
      <c r="I38" s="67">
        <f t="shared" si="3"/>
        <v>3.2469987837501532E-2</v>
      </c>
      <c r="J38" s="67">
        <f t="shared" si="4"/>
        <v>2.3543397634437639E-3</v>
      </c>
      <c r="K38" s="100">
        <f t="shared" si="6"/>
        <v>1.5695598422958426E-3</v>
      </c>
      <c r="O38" s="96">
        <f>Amnt_Deposited!B33</f>
        <v>2019</v>
      </c>
      <c r="P38" s="99">
        <f>Amnt_Deposited!H33</f>
        <v>0</v>
      </c>
      <c r="Q38" s="284">
        <f>MCF!R37</f>
        <v>1</v>
      </c>
      <c r="R38" s="67">
        <f t="shared" si="5"/>
        <v>0</v>
      </c>
      <c r="S38" s="67">
        <f t="shared" si="7"/>
        <v>0</v>
      </c>
      <c r="T38" s="67">
        <f t="shared" si="8"/>
        <v>0</v>
      </c>
      <c r="U38" s="67">
        <f t="shared" si="9"/>
        <v>3.5583548315070171E-2</v>
      </c>
      <c r="V38" s="67">
        <f t="shared" si="10"/>
        <v>2.5800983708972754E-3</v>
      </c>
      <c r="W38" s="100">
        <f t="shared" si="11"/>
        <v>1.7200655805981835E-3</v>
      </c>
    </row>
    <row r="39" spans="2:23">
      <c r="B39" s="96">
        <f>Amnt_Deposited!B34</f>
        <v>2020</v>
      </c>
      <c r="C39" s="99">
        <f>Amnt_Deposited!H34</f>
        <v>0</v>
      </c>
      <c r="D39" s="418">
        <f>Dry_Matter_Content!H26</f>
        <v>0.73</v>
      </c>
      <c r="E39" s="284">
        <f>MCF!R38</f>
        <v>1</v>
      </c>
      <c r="F39" s="67">
        <f t="shared" si="0"/>
        <v>0</v>
      </c>
      <c r="G39" s="67">
        <f t="shared" si="1"/>
        <v>0</v>
      </c>
      <c r="H39" s="67">
        <f t="shared" si="2"/>
        <v>0</v>
      </c>
      <c r="I39" s="67">
        <f t="shared" si="3"/>
        <v>3.0274815992107733E-2</v>
      </c>
      <c r="J39" s="67">
        <f t="shared" si="4"/>
        <v>2.1951718453937976E-3</v>
      </c>
      <c r="K39" s="100">
        <f t="shared" si="6"/>
        <v>1.4634478969291983E-3</v>
      </c>
      <c r="O39" s="96">
        <f>Amnt_Deposited!B34</f>
        <v>2020</v>
      </c>
      <c r="P39" s="99">
        <f>Amnt_Deposited!H34</f>
        <v>0</v>
      </c>
      <c r="Q39" s="284">
        <f>MCF!R38</f>
        <v>1</v>
      </c>
      <c r="R39" s="67">
        <f t="shared" si="5"/>
        <v>0</v>
      </c>
      <c r="S39" s="67">
        <f t="shared" si="7"/>
        <v>0</v>
      </c>
      <c r="T39" s="67">
        <f t="shared" si="8"/>
        <v>0</v>
      </c>
      <c r="U39" s="67">
        <f t="shared" si="9"/>
        <v>3.3177880539296149E-2</v>
      </c>
      <c r="V39" s="67">
        <f t="shared" si="10"/>
        <v>2.4056677757740247E-3</v>
      </c>
      <c r="W39" s="100">
        <f t="shared" si="11"/>
        <v>1.6037785171826831E-3</v>
      </c>
    </row>
    <row r="40" spans="2:23">
      <c r="B40" s="96">
        <f>Amnt_Deposited!B35</f>
        <v>2021</v>
      </c>
      <c r="C40" s="99">
        <f>Amnt_Deposited!H35</f>
        <v>0</v>
      </c>
      <c r="D40" s="418">
        <f>Dry_Matter_Content!H27</f>
        <v>0.73</v>
      </c>
      <c r="E40" s="284">
        <f>MCF!R39</f>
        <v>1</v>
      </c>
      <c r="F40" s="67">
        <f t="shared" si="0"/>
        <v>0</v>
      </c>
      <c r="G40" s="67">
        <f t="shared" si="1"/>
        <v>0</v>
      </c>
      <c r="H40" s="67">
        <f t="shared" si="2"/>
        <v>0</v>
      </c>
      <c r="I40" s="67">
        <f t="shared" si="3"/>
        <v>2.8228051329831021E-2</v>
      </c>
      <c r="J40" s="67">
        <f t="shared" si="4"/>
        <v>2.0467646622767126E-3</v>
      </c>
      <c r="K40" s="100">
        <f t="shared" si="6"/>
        <v>1.3645097748511417E-3</v>
      </c>
      <c r="O40" s="96">
        <f>Amnt_Deposited!B35</f>
        <v>2021</v>
      </c>
      <c r="P40" s="99">
        <f>Amnt_Deposited!H35</f>
        <v>0</v>
      </c>
      <c r="Q40" s="284">
        <f>MCF!R39</f>
        <v>1</v>
      </c>
      <c r="R40" s="67">
        <f t="shared" si="5"/>
        <v>0</v>
      </c>
      <c r="S40" s="67">
        <f t="shared" si="7"/>
        <v>0</v>
      </c>
      <c r="T40" s="67">
        <f t="shared" si="8"/>
        <v>0</v>
      </c>
      <c r="U40" s="67">
        <f t="shared" si="9"/>
        <v>3.093485077241756E-2</v>
      </c>
      <c r="V40" s="67">
        <f t="shared" si="10"/>
        <v>2.2430297668785894E-3</v>
      </c>
      <c r="W40" s="100">
        <f t="shared" si="11"/>
        <v>1.4953531779190595E-3</v>
      </c>
    </row>
    <row r="41" spans="2:23">
      <c r="B41" s="96">
        <f>Amnt_Deposited!B36</f>
        <v>2022</v>
      </c>
      <c r="C41" s="99">
        <f>Amnt_Deposited!H36</f>
        <v>0</v>
      </c>
      <c r="D41" s="418">
        <f>Dry_Matter_Content!H28</f>
        <v>0.73</v>
      </c>
      <c r="E41" s="284">
        <f>MCF!R40</f>
        <v>1</v>
      </c>
      <c r="F41" s="67">
        <f t="shared" si="0"/>
        <v>0</v>
      </c>
      <c r="G41" s="67">
        <f t="shared" si="1"/>
        <v>0</v>
      </c>
      <c r="H41" s="67">
        <f t="shared" si="2"/>
        <v>0</v>
      </c>
      <c r="I41" s="67">
        <f t="shared" si="3"/>
        <v>2.6319660607922329E-2</v>
      </c>
      <c r="J41" s="67">
        <f t="shared" si="4"/>
        <v>1.9083907219086924E-3</v>
      </c>
      <c r="K41" s="100">
        <f t="shared" si="6"/>
        <v>1.2722604812724614E-3</v>
      </c>
      <c r="O41" s="96">
        <f>Amnt_Deposited!B36</f>
        <v>2022</v>
      </c>
      <c r="P41" s="99">
        <f>Amnt_Deposited!H36</f>
        <v>0</v>
      </c>
      <c r="Q41" s="284">
        <f>MCF!R40</f>
        <v>1</v>
      </c>
      <c r="R41" s="67">
        <f t="shared" si="5"/>
        <v>0</v>
      </c>
      <c r="S41" s="67">
        <f t="shared" si="7"/>
        <v>0</v>
      </c>
      <c r="T41" s="67">
        <f t="shared" si="8"/>
        <v>0</v>
      </c>
      <c r="U41" s="67">
        <f t="shared" si="9"/>
        <v>2.8843463679914885E-2</v>
      </c>
      <c r="V41" s="67">
        <f t="shared" si="10"/>
        <v>2.0913870925026766E-3</v>
      </c>
      <c r="W41" s="100">
        <f t="shared" si="11"/>
        <v>1.3942580616684509E-3</v>
      </c>
    </row>
    <row r="42" spans="2:23">
      <c r="B42" s="96">
        <f>Amnt_Deposited!B37</f>
        <v>2023</v>
      </c>
      <c r="C42" s="99">
        <f>Amnt_Deposited!H37</f>
        <v>0</v>
      </c>
      <c r="D42" s="418">
        <f>Dry_Matter_Content!H29</f>
        <v>0.73</v>
      </c>
      <c r="E42" s="284">
        <f>MCF!R41</f>
        <v>1</v>
      </c>
      <c r="F42" s="67">
        <f t="shared" si="0"/>
        <v>0</v>
      </c>
      <c r="G42" s="67">
        <f t="shared" si="1"/>
        <v>0</v>
      </c>
      <c r="H42" s="67">
        <f t="shared" si="2"/>
        <v>0</v>
      </c>
      <c r="I42" s="67">
        <f t="shared" si="3"/>
        <v>2.4540288892848813E-2</v>
      </c>
      <c r="J42" s="67">
        <f t="shared" si="4"/>
        <v>1.7793717150735159E-3</v>
      </c>
      <c r="K42" s="100">
        <f t="shared" si="6"/>
        <v>1.1862478100490106E-3</v>
      </c>
      <c r="O42" s="96">
        <f>Amnt_Deposited!B37</f>
        <v>2023</v>
      </c>
      <c r="P42" s="99">
        <f>Amnt_Deposited!H37</f>
        <v>0</v>
      </c>
      <c r="Q42" s="284">
        <f>MCF!R41</f>
        <v>1</v>
      </c>
      <c r="R42" s="67">
        <f t="shared" si="5"/>
        <v>0</v>
      </c>
      <c r="S42" s="67">
        <f t="shared" si="7"/>
        <v>0</v>
      </c>
      <c r="T42" s="67">
        <f t="shared" si="8"/>
        <v>0</v>
      </c>
      <c r="U42" s="67">
        <f t="shared" si="9"/>
        <v>2.689346727983432E-2</v>
      </c>
      <c r="V42" s="67">
        <f t="shared" si="10"/>
        <v>1.9499964000805655E-3</v>
      </c>
      <c r="W42" s="100">
        <f t="shared" si="11"/>
        <v>1.2999976000537103E-3</v>
      </c>
    </row>
    <row r="43" spans="2:23">
      <c r="B43" s="96">
        <f>Amnt_Deposited!B38</f>
        <v>2024</v>
      </c>
      <c r="C43" s="99">
        <f>Amnt_Deposited!H38</f>
        <v>0</v>
      </c>
      <c r="D43" s="418">
        <f>Dry_Matter_Content!H30</f>
        <v>0.73</v>
      </c>
      <c r="E43" s="284">
        <f>MCF!R42</f>
        <v>1</v>
      </c>
      <c r="F43" s="67">
        <f t="shared" si="0"/>
        <v>0</v>
      </c>
      <c r="G43" s="67">
        <f t="shared" si="1"/>
        <v>0</v>
      </c>
      <c r="H43" s="67">
        <f t="shared" si="2"/>
        <v>0</v>
      </c>
      <c r="I43" s="67">
        <f t="shared" si="3"/>
        <v>2.2881213702398817E-2</v>
      </c>
      <c r="J43" s="67">
        <f t="shared" si="4"/>
        <v>1.659075190449994E-3</v>
      </c>
      <c r="K43" s="100">
        <f t="shared" si="6"/>
        <v>1.1060501269666626E-3</v>
      </c>
      <c r="O43" s="96">
        <f>Amnt_Deposited!B38</f>
        <v>2024</v>
      </c>
      <c r="P43" s="99">
        <f>Amnt_Deposited!H38</f>
        <v>0</v>
      </c>
      <c r="Q43" s="284">
        <f>MCF!R42</f>
        <v>1</v>
      </c>
      <c r="R43" s="67">
        <f t="shared" si="5"/>
        <v>0</v>
      </c>
      <c r="S43" s="67">
        <f t="shared" si="7"/>
        <v>0</v>
      </c>
      <c r="T43" s="67">
        <f t="shared" si="8"/>
        <v>0</v>
      </c>
      <c r="U43" s="67">
        <f t="shared" si="9"/>
        <v>2.5075302687560353E-2</v>
      </c>
      <c r="V43" s="67">
        <f t="shared" si="10"/>
        <v>1.8181645922739664E-3</v>
      </c>
      <c r="W43" s="100">
        <f t="shared" si="11"/>
        <v>1.2121097281826442E-3</v>
      </c>
    </row>
    <row r="44" spans="2:23">
      <c r="B44" s="96">
        <f>Amnt_Deposited!B39</f>
        <v>2025</v>
      </c>
      <c r="C44" s="99">
        <f>Amnt_Deposited!H39</f>
        <v>0</v>
      </c>
      <c r="D44" s="418">
        <f>Dry_Matter_Content!H31</f>
        <v>0.73</v>
      </c>
      <c r="E44" s="284">
        <f>MCF!R43</f>
        <v>1</v>
      </c>
      <c r="F44" s="67">
        <f t="shared" si="0"/>
        <v>0</v>
      </c>
      <c r="G44" s="67">
        <f t="shared" si="1"/>
        <v>0</v>
      </c>
      <c r="H44" s="67">
        <f t="shared" si="2"/>
        <v>0</v>
      </c>
      <c r="I44" s="67">
        <f t="shared" si="3"/>
        <v>2.1334302248063958E-2</v>
      </c>
      <c r="J44" s="67">
        <f t="shared" si="4"/>
        <v>1.5469114543348586E-3</v>
      </c>
      <c r="K44" s="100">
        <f t="shared" si="6"/>
        <v>1.0312743028899056E-3</v>
      </c>
      <c r="O44" s="96">
        <f>Amnt_Deposited!B39</f>
        <v>2025</v>
      </c>
      <c r="P44" s="99">
        <f>Amnt_Deposited!H39</f>
        <v>0</v>
      </c>
      <c r="Q44" s="284">
        <f>MCF!R43</f>
        <v>1</v>
      </c>
      <c r="R44" s="67">
        <f t="shared" si="5"/>
        <v>0</v>
      </c>
      <c r="S44" s="67">
        <f t="shared" si="7"/>
        <v>0</v>
      </c>
      <c r="T44" s="67">
        <f t="shared" si="8"/>
        <v>0</v>
      </c>
      <c r="U44" s="67">
        <f t="shared" si="9"/>
        <v>2.3380057258152287E-2</v>
      </c>
      <c r="V44" s="67">
        <f t="shared" si="10"/>
        <v>1.6952454294080644E-3</v>
      </c>
      <c r="W44" s="100">
        <f t="shared" si="11"/>
        <v>1.1301636196053761E-3</v>
      </c>
    </row>
    <row r="45" spans="2:23">
      <c r="B45" s="96">
        <f>Amnt_Deposited!B40</f>
        <v>2026</v>
      </c>
      <c r="C45" s="99">
        <f>Amnt_Deposited!H40</f>
        <v>0</v>
      </c>
      <c r="D45" s="418">
        <f>Dry_Matter_Content!H32</f>
        <v>0.73</v>
      </c>
      <c r="E45" s="284">
        <f>MCF!R44</f>
        <v>1</v>
      </c>
      <c r="F45" s="67">
        <f t="shared" si="0"/>
        <v>0</v>
      </c>
      <c r="G45" s="67">
        <f t="shared" si="1"/>
        <v>0</v>
      </c>
      <c r="H45" s="67">
        <f t="shared" si="2"/>
        <v>0</v>
      </c>
      <c r="I45" s="67">
        <f t="shared" si="3"/>
        <v>1.9891971568100412E-2</v>
      </c>
      <c r="J45" s="67">
        <f t="shared" si="4"/>
        <v>1.4423306799635446E-3</v>
      </c>
      <c r="K45" s="100">
        <f t="shared" si="6"/>
        <v>9.6155378664236298E-4</v>
      </c>
      <c r="O45" s="96">
        <f>Amnt_Deposited!B40</f>
        <v>2026</v>
      </c>
      <c r="P45" s="99">
        <f>Amnt_Deposited!H40</f>
        <v>0</v>
      </c>
      <c r="Q45" s="284">
        <f>MCF!R44</f>
        <v>1</v>
      </c>
      <c r="R45" s="67">
        <f t="shared" si="5"/>
        <v>0</v>
      </c>
      <c r="S45" s="67">
        <f t="shared" si="7"/>
        <v>0</v>
      </c>
      <c r="T45" s="67">
        <f t="shared" si="8"/>
        <v>0</v>
      </c>
      <c r="U45" s="67">
        <f t="shared" si="9"/>
        <v>2.1799420896548401E-2</v>
      </c>
      <c r="V45" s="67">
        <f t="shared" si="10"/>
        <v>1.5806363616038847E-3</v>
      </c>
      <c r="W45" s="100">
        <f t="shared" si="11"/>
        <v>1.0537575744025897E-3</v>
      </c>
    </row>
    <row r="46" spans="2:23">
      <c r="B46" s="96">
        <f>Amnt_Deposited!B41</f>
        <v>2027</v>
      </c>
      <c r="C46" s="99">
        <f>Amnt_Deposited!H41</f>
        <v>0</v>
      </c>
      <c r="D46" s="418">
        <f>Dry_Matter_Content!H33</f>
        <v>0.73</v>
      </c>
      <c r="E46" s="284">
        <f>MCF!R45</f>
        <v>1</v>
      </c>
      <c r="F46" s="67">
        <f t="shared" si="0"/>
        <v>0</v>
      </c>
      <c r="G46" s="67">
        <f t="shared" si="1"/>
        <v>0</v>
      </c>
      <c r="H46" s="67">
        <f t="shared" si="2"/>
        <v>0</v>
      </c>
      <c r="I46" s="67">
        <f t="shared" si="3"/>
        <v>1.854715135584166E-2</v>
      </c>
      <c r="J46" s="67">
        <f t="shared" si="4"/>
        <v>1.3448202122587529E-3</v>
      </c>
      <c r="K46" s="100">
        <f t="shared" si="6"/>
        <v>8.9654680817250192E-4</v>
      </c>
      <c r="O46" s="96">
        <f>Amnt_Deposited!B41</f>
        <v>2027</v>
      </c>
      <c r="P46" s="99">
        <f>Amnt_Deposited!H41</f>
        <v>0</v>
      </c>
      <c r="Q46" s="284">
        <f>MCF!R45</f>
        <v>1</v>
      </c>
      <c r="R46" s="67">
        <f t="shared" si="5"/>
        <v>0</v>
      </c>
      <c r="S46" s="67">
        <f t="shared" si="7"/>
        <v>0</v>
      </c>
      <c r="T46" s="67">
        <f t="shared" si="8"/>
        <v>0</v>
      </c>
      <c r="U46" s="67">
        <f t="shared" si="9"/>
        <v>2.0325645321470315E-2</v>
      </c>
      <c r="V46" s="67">
        <f t="shared" si="10"/>
        <v>1.4737755750780857E-3</v>
      </c>
      <c r="W46" s="100">
        <f t="shared" si="11"/>
        <v>9.8251705005205714E-4</v>
      </c>
    </row>
    <row r="47" spans="2:23">
      <c r="B47" s="96">
        <f>Amnt_Deposited!B42</f>
        <v>2028</v>
      </c>
      <c r="C47" s="99">
        <f>Amnt_Deposited!H42</f>
        <v>0</v>
      </c>
      <c r="D47" s="418">
        <f>Dry_Matter_Content!H34</f>
        <v>0.73</v>
      </c>
      <c r="E47" s="284">
        <f>MCF!R46</f>
        <v>1</v>
      </c>
      <c r="F47" s="67">
        <f t="shared" si="0"/>
        <v>0</v>
      </c>
      <c r="G47" s="67">
        <f t="shared" si="1"/>
        <v>0</v>
      </c>
      <c r="H47" s="67">
        <f t="shared" si="2"/>
        <v>0</v>
      </c>
      <c r="I47" s="67">
        <f t="shared" si="3"/>
        <v>1.7293249301046993E-2</v>
      </c>
      <c r="J47" s="67">
        <f t="shared" si="4"/>
        <v>1.2539020547946669E-3</v>
      </c>
      <c r="K47" s="100">
        <f t="shared" si="6"/>
        <v>8.3593470319644463E-4</v>
      </c>
      <c r="O47" s="96">
        <f>Amnt_Deposited!B42</f>
        <v>2028</v>
      </c>
      <c r="P47" s="99">
        <f>Amnt_Deposited!H42</f>
        <v>0</v>
      </c>
      <c r="Q47" s="284">
        <f>MCF!R46</f>
        <v>1</v>
      </c>
      <c r="R47" s="67">
        <f t="shared" si="5"/>
        <v>0</v>
      </c>
      <c r="S47" s="67">
        <f t="shared" si="7"/>
        <v>0</v>
      </c>
      <c r="T47" s="67">
        <f t="shared" si="8"/>
        <v>0</v>
      </c>
      <c r="U47" s="67">
        <f t="shared" si="9"/>
        <v>1.8951506083339172E-2</v>
      </c>
      <c r="V47" s="67">
        <f t="shared" si="10"/>
        <v>1.3741392381311421E-3</v>
      </c>
      <c r="W47" s="100">
        <f t="shared" si="11"/>
        <v>9.1609282542076133E-4</v>
      </c>
    </row>
    <row r="48" spans="2:23">
      <c r="B48" s="96">
        <f>Amnt_Deposited!B43</f>
        <v>2029</v>
      </c>
      <c r="C48" s="99">
        <f>Amnt_Deposited!H43</f>
        <v>0</v>
      </c>
      <c r="D48" s="418">
        <f>Dry_Matter_Content!H35</f>
        <v>0.73</v>
      </c>
      <c r="E48" s="284">
        <f>MCF!R47</f>
        <v>1</v>
      </c>
      <c r="F48" s="67">
        <f t="shared" si="0"/>
        <v>0</v>
      </c>
      <c r="G48" s="67">
        <f t="shared" si="1"/>
        <v>0</v>
      </c>
      <c r="H48" s="67">
        <f t="shared" si="2"/>
        <v>0</v>
      </c>
      <c r="I48" s="67">
        <f t="shared" si="3"/>
        <v>1.6124118774389077E-2</v>
      </c>
      <c r="J48" s="67">
        <f t="shared" si="4"/>
        <v>1.1691305266579171E-3</v>
      </c>
      <c r="K48" s="100">
        <f t="shared" si="6"/>
        <v>7.7942035110527806E-4</v>
      </c>
      <c r="O48" s="96">
        <f>Amnt_Deposited!B43</f>
        <v>2029</v>
      </c>
      <c r="P48" s="99">
        <f>Amnt_Deposited!H43</f>
        <v>0</v>
      </c>
      <c r="Q48" s="284">
        <f>MCF!R47</f>
        <v>1</v>
      </c>
      <c r="R48" s="67">
        <f t="shared" si="5"/>
        <v>0</v>
      </c>
      <c r="S48" s="67">
        <f t="shared" si="7"/>
        <v>0</v>
      </c>
      <c r="T48" s="67">
        <f t="shared" si="8"/>
        <v>0</v>
      </c>
      <c r="U48" s="67">
        <f t="shared" si="9"/>
        <v>1.7670267150015427E-2</v>
      </c>
      <c r="V48" s="67">
        <f t="shared" si="10"/>
        <v>1.281238933323745E-3</v>
      </c>
      <c r="W48" s="100">
        <f t="shared" si="11"/>
        <v>8.5415928888249665E-4</v>
      </c>
    </row>
    <row r="49" spans="2:23">
      <c r="B49" s="96">
        <f>Amnt_Deposited!B44</f>
        <v>2030</v>
      </c>
      <c r="C49" s="99">
        <f>Amnt_Deposited!H44</f>
        <v>0</v>
      </c>
      <c r="D49" s="418">
        <f>Dry_Matter_Content!H36</f>
        <v>0.73</v>
      </c>
      <c r="E49" s="284">
        <f>MCF!R48</f>
        <v>1</v>
      </c>
      <c r="F49" s="67">
        <f t="shared" si="0"/>
        <v>0</v>
      </c>
      <c r="G49" s="67">
        <f t="shared" si="1"/>
        <v>0</v>
      </c>
      <c r="H49" s="67">
        <f t="shared" si="2"/>
        <v>0</v>
      </c>
      <c r="I49" s="67">
        <f t="shared" si="3"/>
        <v>1.5034028696669848E-2</v>
      </c>
      <c r="J49" s="67">
        <f t="shared" si="4"/>
        <v>1.0900900777192286E-3</v>
      </c>
      <c r="K49" s="100">
        <f t="shared" si="6"/>
        <v>7.2672671847948567E-4</v>
      </c>
      <c r="O49" s="96">
        <f>Amnt_Deposited!B44</f>
        <v>2030</v>
      </c>
      <c r="P49" s="99">
        <f>Amnt_Deposited!H44</f>
        <v>0</v>
      </c>
      <c r="Q49" s="284">
        <f>MCF!R48</f>
        <v>1</v>
      </c>
      <c r="R49" s="67">
        <f t="shared" si="5"/>
        <v>0</v>
      </c>
      <c r="S49" s="67">
        <f t="shared" si="7"/>
        <v>0</v>
      </c>
      <c r="T49" s="67">
        <f t="shared" si="8"/>
        <v>0</v>
      </c>
      <c r="U49" s="67">
        <f t="shared" si="9"/>
        <v>1.6475647886761476E-2</v>
      </c>
      <c r="V49" s="67">
        <f t="shared" si="10"/>
        <v>1.1946192632539491E-3</v>
      </c>
      <c r="W49" s="100">
        <f t="shared" si="11"/>
        <v>7.9641284216929939E-4</v>
      </c>
    </row>
    <row r="50" spans="2:23">
      <c r="B50" s="96">
        <f>Amnt_Deposited!B45</f>
        <v>2031</v>
      </c>
      <c r="C50" s="99">
        <f>Amnt_Deposited!H45</f>
        <v>0</v>
      </c>
      <c r="D50" s="418">
        <f>Dry_Matter_Content!H37</f>
        <v>0.73</v>
      </c>
      <c r="E50" s="284">
        <f>MCF!R49</f>
        <v>1</v>
      </c>
      <c r="F50" s="67">
        <f t="shared" si="0"/>
        <v>0</v>
      </c>
      <c r="G50" s="67">
        <f t="shared" si="1"/>
        <v>0</v>
      </c>
      <c r="H50" s="67">
        <f t="shared" si="2"/>
        <v>0</v>
      </c>
      <c r="I50" s="67">
        <f t="shared" si="3"/>
        <v>1.4017635445063644E-2</v>
      </c>
      <c r="J50" s="67">
        <f t="shared" si="4"/>
        <v>1.0163932516062035E-3</v>
      </c>
      <c r="K50" s="100">
        <f t="shared" si="6"/>
        <v>6.7759550107080227E-4</v>
      </c>
      <c r="O50" s="96">
        <f>Amnt_Deposited!B45</f>
        <v>2031</v>
      </c>
      <c r="P50" s="99">
        <f>Amnt_Deposited!H45</f>
        <v>0</v>
      </c>
      <c r="Q50" s="284">
        <f>MCF!R49</f>
        <v>1</v>
      </c>
      <c r="R50" s="67">
        <f t="shared" si="5"/>
        <v>0</v>
      </c>
      <c r="S50" s="67">
        <f t="shared" si="7"/>
        <v>0</v>
      </c>
      <c r="T50" s="67">
        <f t="shared" si="8"/>
        <v>0</v>
      </c>
      <c r="U50" s="67">
        <f t="shared" si="9"/>
        <v>1.5361792268562897E-2</v>
      </c>
      <c r="V50" s="67">
        <f t="shared" si="10"/>
        <v>1.1138556181985791E-3</v>
      </c>
      <c r="W50" s="100">
        <f t="shared" si="11"/>
        <v>7.4257041213238607E-4</v>
      </c>
    </row>
    <row r="51" spans="2:23">
      <c r="B51" s="96">
        <f>Amnt_Deposited!B46</f>
        <v>2032</v>
      </c>
      <c r="C51" s="99">
        <f>Amnt_Deposited!H46</f>
        <v>0</v>
      </c>
      <c r="D51" s="418">
        <f>Dry_Matter_Content!H38</f>
        <v>0.73</v>
      </c>
      <c r="E51" s="284">
        <f>MCF!R50</f>
        <v>1</v>
      </c>
      <c r="F51" s="67">
        <f t="shared" ref="F51:F82" si="12">C51*D51*$K$6*DOCF*E51</f>
        <v>0</v>
      </c>
      <c r="G51" s="67">
        <f t="shared" si="1"/>
        <v>0</v>
      </c>
      <c r="H51" s="67">
        <f t="shared" si="2"/>
        <v>0</v>
      </c>
      <c r="I51" s="67">
        <f t="shared" si="3"/>
        <v>1.3069956658671909E-2</v>
      </c>
      <c r="J51" s="67">
        <f t="shared" si="4"/>
        <v>9.4767878639173567E-4</v>
      </c>
      <c r="K51" s="100">
        <f t="shared" si="6"/>
        <v>6.3178585759449037E-4</v>
      </c>
      <c r="O51" s="96">
        <f>Amnt_Deposited!B46</f>
        <v>2032</v>
      </c>
      <c r="P51" s="99">
        <f>Amnt_Deposited!H46</f>
        <v>0</v>
      </c>
      <c r="Q51" s="284">
        <f>MCF!R50</f>
        <v>1</v>
      </c>
      <c r="R51" s="67">
        <f t="shared" ref="R51:R82" si="13">P51*$W$6*DOCF*Q51</f>
        <v>0</v>
      </c>
      <c r="S51" s="67">
        <f t="shared" si="7"/>
        <v>0</v>
      </c>
      <c r="T51" s="67">
        <f t="shared" si="8"/>
        <v>0</v>
      </c>
      <c r="U51" s="67">
        <f t="shared" si="9"/>
        <v>1.4323240173887022E-2</v>
      </c>
      <c r="V51" s="67">
        <f t="shared" si="10"/>
        <v>1.0385520946758747E-3</v>
      </c>
      <c r="W51" s="100">
        <f t="shared" si="11"/>
        <v>6.9236806311724977E-4</v>
      </c>
    </row>
    <row r="52" spans="2:23">
      <c r="B52" s="96">
        <f>Amnt_Deposited!B47</f>
        <v>2033</v>
      </c>
      <c r="C52" s="99">
        <f>Amnt_Deposited!H47</f>
        <v>0</v>
      </c>
      <c r="D52" s="418">
        <f>Dry_Matter_Content!H39</f>
        <v>0.73</v>
      </c>
      <c r="E52" s="284">
        <f>MCF!R51</f>
        <v>1</v>
      </c>
      <c r="F52" s="67">
        <f t="shared" si="12"/>
        <v>0</v>
      </c>
      <c r="G52" s="67">
        <f t="shared" si="1"/>
        <v>0</v>
      </c>
      <c r="H52" s="67">
        <f t="shared" si="2"/>
        <v>0</v>
      </c>
      <c r="I52" s="67">
        <f t="shared" si="3"/>
        <v>1.2186346814984286E-2</v>
      </c>
      <c r="J52" s="67">
        <f t="shared" si="4"/>
        <v>8.8360984368762361E-4</v>
      </c>
      <c r="K52" s="100">
        <f t="shared" si="6"/>
        <v>5.8907322912508237E-4</v>
      </c>
      <c r="O52" s="96">
        <f>Amnt_Deposited!B47</f>
        <v>2033</v>
      </c>
      <c r="P52" s="99">
        <f>Amnt_Deposited!H47</f>
        <v>0</v>
      </c>
      <c r="Q52" s="284">
        <f>MCF!R51</f>
        <v>1</v>
      </c>
      <c r="R52" s="67">
        <f t="shared" si="13"/>
        <v>0</v>
      </c>
      <c r="S52" s="67">
        <f t="shared" si="7"/>
        <v>0</v>
      </c>
      <c r="T52" s="67">
        <f t="shared" si="8"/>
        <v>0</v>
      </c>
      <c r="U52" s="67">
        <f t="shared" si="9"/>
        <v>1.3354900619160859E-2</v>
      </c>
      <c r="V52" s="67">
        <f t="shared" si="10"/>
        <v>9.6833955472616282E-4</v>
      </c>
      <c r="W52" s="100">
        <f t="shared" si="11"/>
        <v>6.4555970315077521E-4</v>
      </c>
    </row>
    <row r="53" spans="2:23">
      <c r="B53" s="96">
        <f>Amnt_Deposited!B48</f>
        <v>2034</v>
      </c>
      <c r="C53" s="99">
        <f>Amnt_Deposited!H48</f>
        <v>0</v>
      </c>
      <c r="D53" s="418">
        <f>Dry_Matter_Content!H40</f>
        <v>0.73</v>
      </c>
      <c r="E53" s="284">
        <f>MCF!R52</f>
        <v>1</v>
      </c>
      <c r="F53" s="67">
        <f t="shared" si="12"/>
        <v>0</v>
      </c>
      <c r="G53" s="67">
        <f t="shared" si="1"/>
        <v>0</v>
      </c>
      <c r="H53" s="67">
        <f t="shared" si="2"/>
        <v>0</v>
      </c>
      <c r="I53" s="67">
        <f t="shared" si="3"/>
        <v>1.1362474457521884E-2</v>
      </c>
      <c r="J53" s="67">
        <f t="shared" si="4"/>
        <v>8.2387235746240127E-4</v>
      </c>
      <c r="K53" s="100">
        <f t="shared" si="6"/>
        <v>5.4924823830826744E-4</v>
      </c>
      <c r="O53" s="96">
        <f>Amnt_Deposited!B48</f>
        <v>2034</v>
      </c>
      <c r="P53" s="99">
        <f>Amnt_Deposited!H48</f>
        <v>0</v>
      </c>
      <c r="Q53" s="284">
        <f>MCF!R52</f>
        <v>1</v>
      </c>
      <c r="R53" s="67">
        <f t="shared" si="13"/>
        <v>0</v>
      </c>
      <c r="S53" s="67">
        <f t="shared" si="7"/>
        <v>0</v>
      </c>
      <c r="T53" s="67">
        <f t="shared" si="8"/>
        <v>0</v>
      </c>
      <c r="U53" s="67">
        <f t="shared" si="9"/>
        <v>1.2452026802763708E-2</v>
      </c>
      <c r="V53" s="67">
        <f t="shared" si="10"/>
        <v>9.0287381639715192E-4</v>
      </c>
      <c r="W53" s="100">
        <f t="shared" si="11"/>
        <v>6.0191587759810124E-4</v>
      </c>
    </row>
    <row r="54" spans="2:23">
      <c r="B54" s="96">
        <f>Amnt_Deposited!B49</f>
        <v>2035</v>
      </c>
      <c r="C54" s="99">
        <f>Amnt_Deposited!H49</f>
        <v>0</v>
      </c>
      <c r="D54" s="418">
        <f>Dry_Matter_Content!H41</f>
        <v>0.73</v>
      </c>
      <c r="E54" s="284">
        <f>MCF!R53</f>
        <v>1</v>
      </c>
      <c r="F54" s="67">
        <f t="shared" si="12"/>
        <v>0</v>
      </c>
      <c r="G54" s="67">
        <f t="shared" si="1"/>
        <v>0</v>
      </c>
      <c r="H54" s="67">
        <f t="shared" si="2"/>
        <v>0</v>
      </c>
      <c r="I54" s="67">
        <f t="shared" si="3"/>
        <v>1.0594300963032597E-2</v>
      </c>
      <c r="J54" s="67">
        <f t="shared" si="4"/>
        <v>7.6817349448928722E-4</v>
      </c>
      <c r="K54" s="100">
        <f t="shared" si="6"/>
        <v>5.1211566299285815E-4</v>
      </c>
      <c r="O54" s="96">
        <f>Amnt_Deposited!B49</f>
        <v>2035</v>
      </c>
      <c r="P54" s="99">
        <f>Amnt_Deposited!H49</f>
        <v>0</v>
      </c>
      <c r="Q54" s="284">
        <f>MCF!R53</f>
        <v>1</v>
      </c>
      <c r="R54" s="67">
        <f t="shared" si="13"/>
        <v>0</v>
      </c>
      <c r="S54" s="67">
        <f t="shared" si="7"/>
        <v>0</v>
      </c>
      <c r="T54" s="67">
        <f t="shared" si="8"/>
        <v>0</v>
      </c>
      <c r="U54" s="67">
        <f t="shared" si="9"/>
        <v>1.1610192836200106E-2</v>
      </c>
      <c r="V54" s="67">
        <f t="shared" si="10"/>
        <v>8.4183396656360232E-4</v>
      </c>
      <c r="W54" s="100">
        <f t="shared" si="11"/>
        <v>5.6122264437573485E-4</v>
      </c>
    </row>
    <row r="55" spans="2:23">
      <c r="B55" s="96">
        <f>Amnt_Deposited!B50</f>
        <v>2036</v>
      </c>
      <c r="C55" s="99">
        <f>Amnt_Deposited!H50</f>
        <v>0</v>
      </c>
      <c r="D55" s="418">
        <f>Dry_Matter_Content!H42</f>
        <v>0.73</v>
      </c>
      <c r="E55" s="284">
        <f>MCF!R54</f>
        <v>1</v>
      </c>
      <c r="F55" s="67">
        <f t="shared" si="12"/>
        <v>0</v>
      </c>
      <c r="G55" s="67">
        <f t="shared" si="1"/>
        <v>0</v>
      </c>
      <c r="H55" s="67">
        <f t="shared" si="2"/>
        <v>0</v>
      </c>
      <c r="I55" s="67">
        <f t="shared" si="3"/>
        <v>9.8780607441552298E-3</v>
      </c>
      <c r="J55" s="67">
        <f t="shared" si="4"/>
        <v>7.1624021887736744E-4</v>
      </c>
      <c r="K55" s="100">
        <f t="shared" si="6"/>
        <v>4.7749347925157826E-4</v>
      </c>
      <c r="O55" s="96">
        <f>Amnt_Deposited!B50</f>
        <v>2036</v>
      </c>
      <c r="P55" s="99">
        <f>Amnt_Deposited!H50</f>
        <v>0</v>
      </c>
      <c r="Q55" s="284">
        <f>MCF!R54</f>
        <v>1</v>
      </c>
      <c r="R55" s="67">
        <f t="shared" si="13"/>
        <v>0</v>
      </c>
      <c r="S55" s="67">
        <f t="shared" si="7"/>
        <v>0</v>
      </c>
      <c r="T55" s="67">
        <f t="shared" si="8"/>
        <v>0</v>
      </c>
      <c r="U55" s="67">
        <f t="shared" si="9"/>
        <v>1.0825272048389293E-2</v>
      </c>
      <c r="V55" s="67">
        <f t="shared" si="10"/>
        <v>7.8492078781081359E-4</v>
      </c>
      <c r="W55" s="100">
        <f t="shared" si="11"/>
        <v>5.2328052520720899E-4</v>
      </c>
    </row>
    <row r="56" spans="2:23">
      <c r="B56" s="96">
        <f>Amnt_Deposited!B51</f>
        <v>2037</v>
      </c>
      <c r="C56" s="99">
        <f>Amnt_Deposited!H51</f>
        <v>0</v>
      </c>
      <c r="D56" s="418">
        <f>Dry_Matter_Content!H43</f>
        <v>0.73</v>
      </c>
      <c r="E56" s="284">
        <f>MCF!R55</f>
        <v>1</v>
      </c>
      <c r="F56" s="67">
        <f t="shared" si="12"/>
        <v>0</v>
      </c>
      <c r="G56" s="67">
        <f t="shared" si="1"/>
        <v>0</v>
      </c>
      <c r="H56" s="67">
        <f t="shared" si="2"/>
        <v>0</v>
      </c>
      <c r="I56" s="67">
        <f t="shared" si="3"/>
        <v>9.2102427905058886E-3</v>
      </c>
      <c r="J56" s="67">
        <f t="shared" si="4"/>
        <v>6.6781795364934105E-4</v>
      </c>
      <c r="K56" s="100">
        <f t="shared" si="6"/>
        <v>4.4521196909956068E-4</v>
      </c>
      <c r="O56" s="96">
        <f>Amnt_Deposited!B51</f>
        <v>2037</v>
      </c>
      <c r="P56" s="99">
        <f>Amnt_Deposited!H51</f>
        <v>0</v>
      </c>
      <c r="Q56" s="284">
        <f>MCF!R55</f>
        <v>1</v>
      </c>
      <c r="R56" s="67">
        <f t="shared" si="13"/>
        <v>0</v>
      </c>
      <c r="S56" s="67">
        <f t="shared" si="7"/>
        <v>0</v>
      </c>
      <c r="T56" s="67">
        <f t="shared" si="8"/>
        <v>0</v>
      </c>
      <c r="U56" s="67">
        <f t="shared" si="9"/>
        <v>1.0093416756718782E-2</v>
      </c>
      <c r="V56" s="67">
        <f t="shared" si="10"/>
        <v>7.3185529167051077E-4</v>
      </c>
      <c r="W56" s="100">
        <f t="shared" si="11"/>
        <v>4.8790352778034052E-4</v>
      </c>
    </row>
    <row r="57" spans="2:23">
      <c r="B57" s="96">
        <f>Amnt_Deposited!B52</f>
        <v>2038</v>
      </c>
      <c r="C57" s="99">
        <f>Amnt_Deposited!H52</f>
        <v>0</v>
      </c>
      <c r="D57" s="418">
        <f>Dry_Matter_Content!H44</f>
        <v>0.73</v>
      </c>
      <c r="E57" s="284">
        <f>MCF!R56</f>
        <v>1</v>
      </c>
      <c r="F57" s="67">
        <f t="shared" si="12"/>
        <v>0</v>
      </c>
      <c r="G57" s="67">
        <f t="shared" si="1"/>
        <v>0</v>
      </c>
      <c r="H57" s="67">
        <f t="shared" si="2"/>
        <v>0</v>
      </c>
      <c r="I57" s="67">
        <f t="shared" si="3"/>
        <v>8.5875734577010067E-3</v>
      </c>
      <c r="J57" s="67">
        <f t="shared" si="4"/>
        <v>6.2266933280488268E-4</v>
      </c>
      <c r="K57" s="100">
        <f t="shared" si="6"/>
        <v>4.1511288853658841E-4</v>
      </c>
      <c r="O57" s="96">
        <f>Amnt_Deposited!B52</f>
        <v>2038</v>
      </c>
      <c r="P57" s="99">
        <f>Amnt_Deposited!H52</f>
        <v>0</v>
      </c>
      <c r="Q57" s="284">
        <f>MCF!R56</f>
        <v>1</v>
      </c>
      <c r="R57" s="67">
        <f t="shared" si="13"/>
        <v>0</v>
      </c>
      <c r="S57" s="67">
        <f t="shared" si="7"/>
        <v>0</v>
      </c>
      <c r="T57" s="67">
        <f t="shared" si="8"/>
        <v>0</v>
      </c>
      <c r="U57" s="67">
        <f t="shared" si="9"/>
        <v>9.411039405699732E-3</v>
      </c>
      <c r="V57" s="67">
        <f t="shared" si="10"/>
        <v>6.8237735101904951E-4</v>
      </c>
      <c r="W57" s="100">
        <f t="shared" si="11"/>
        <v>4.5491823401269964E-4</v>
      </c>
    </row>
    <row r="58" spans="2:23">
      <c r="B58" s="96">
        <f>Amnt_Deposited!B53</f>
        <v>2039</v>
      </c>
      <c r="C58" s="99">
        <f>Amnt_Deposited!H53</f>
        <v>0</v>
      </c>
      <c r="D58" s="418">
        <f>Dry_Matter_Content!H45</f>
        <v>0.73</v>
      </c>
      <c r="E58" s="284">
        <f>MCF!R57</f>
        <v>1</v>
      </c>
      <c r="F58" s="67">
        <f t="shared" si="12"/>
        <v>0</v>
      </c>
      <c r="G58" s="67">
        <f t="shared" si="1"/>
        <v>0</v>
      </c>
      <c r="H58" s="67">
        <f t="shared" si="2"/>
        <v>0</v>
      </c>
      <c r="I58" s="67">
        <f t="shared" si="3"/>
        <v>8.0070004199487739E-3</v>
      </c>
      <c r="J58" s="67">
        <f t="shared" si="4"/>
        <v>5.8057303775223279E-4</v>
      </c>
      <c r="K58" s="100">
        <f t="shared" si="6"/>
        <v>3.8704869183482182E-4</v>
      </c>
      <c r="O58" s="96">
        <f>Amnt_Deposited!B53</f>
        <v>2039</v>
      </c>
      <c r="P58" s="99">
        <f>Amnt_Deposited!H53</f>
        <v>0</v>
      </c>
      <c r="Q58" s="284">
        <f>MCF!R57</f>
        <v>1</v>
      </c>
      <c r="R58" s="67">
        <f t="shared" si="13"/>
        <v>0</v>
      </c>
      <c r="S58" s="67">
        <f t="shared" si="7"/>
        <v>0</v>
      </c>
      <c r="T58" s="67">
        <f t="shared" si="8"/>
        <v>0</v>
      </c>
      <c r="U58" s="67">
        <f t="shared" si="9"/>
        <v>8.7747949807657783E-3</v>
      </c>
      <c r="V58" s="67">
        <f t="shared" si="10"/>
        <v>6.3624442493395359E-4</v>
      </c>
      <c r="W58" s="100">
        <f t="shared" si="11"/>
        <v>4.2416294995596904E-4</v>
      </c>
    </row>
    <row r="59" spans="2:23">
      <c r="B59" s="96">
        <f>Amnt_Deposited!B54</f>
        <v>2040</v>
      </c>
      <c r="C59" s="99">
        <f>Amnt_Deposited!H54</f>
        <v>0</v>
      </c>
      <c r="D59" s="418">
        <f>Dry_Matter_Content!H46</f>
        <v>0.73</v>
      </c>
      <c r="E59" s="284">
        <f>MCF!R58</f>
        <v>1</v>
      </c>
      <c r="F59" s="67">
        <f t="shared" si="12"/>
        <v>0</v>
      </c>
      <c r="G59" s="67">
        <f t="shared" si="1"/>
        <v>0</v>
      </c>
      <c r="H59" s="67">
        <f t="shared" si="2"/>
        <v>0</v>
      </c>
      <c r="I59" s="67">
        <f t="shared" si="3"/>
        <v>7.4656777075445694E-3</v>
      </c>
      <c r="J59" s="67">
        <f t="shared" si="4"/>
        <v>5.4132271240420464E-4</v>
      </c>
      <c r="K59" s="100">
        <f t="shared" si="6"/>
        <v>3.6088180826946976E-4</v>
      </c>
      <c r="O59" s="96">
        <f>Amnt_Deposited!B54</f>
        <v>2040</v>
      </c>
      <c r="P59" s="99">
        <f>Amnt_Deposited!H54</f>
        <v>0</v>
      </c>
      <c r="Q59" s="284">
        <f>MCF!R58</f>
        <v>1</v>
      </c>
      <c r="R59" s="67">
        <f t="shared" si="13"/>
        <v>0</v>
      </c>
      <c r="S59" s="67">
        <f t="shared" si="7"/>
        <v>0</v>
      </c>
      <c r="T59" s="67">
        <f t="shared" si="8"/>
        <v>0</v>
      </c>
      <c r="U59" s="67">
        <f t="shared" si="9"/>
        <v>8.1815646110077467E-3</v>
      </c>
      <c r="V59" s="67">
        <f t="shared" si="10"/>
        <v>5.9323036975803239E-4</v>
      </c>
      <c r="W59" s="100">
        <f t="shared" si="11"/>
        <v>3.9548691317202158E-4</v>
      </c>
    </row>
    <row r="60" spans="2:23">
      <c r="B60" s="96">
        <f>Amnt_Deposited!B55</f>
        <v>2041</v>
      </c>
      <c r="C60" s="99">
        <f>Amnt_Deposited!H55</f>
        <v>0</v>
      </c>
      <c r="D60" s="418">
        <f>Dry_Matter_Content!H47</f>
        <v>0.73</v>
      </c>
      <c r="E60" s="284">
        <f>MCF!R59</f>
        <v>1</v>
      </c>
      <c r="F60" s="67">
        <f t="shared" si="12"/>
        <v>0</v>
      </c>
      <c r="G60" s="67">
        <f t="shared" si="1"/>
        <v>0</v>
      </c>
      <c r="H60" s="67">
        <f t="shared" si="2"/>
        <v>0</v>
      </c>
      <c r="I60" s="67">
        <f t="shared" si="3"/>
        <v>6.9609517559241644E-3</v>
      </c>
      <c r="J60" s="67">
        <f t="shared" si="4"/>
        <v>5.0472595162040544E-4</v>
      </c>
      <c r="K60" s="100">
        <f t="shared" si="6"/>
        <v>3.3648396774693695E-4</v>
      </c>
      <c r="O60" s="96">
        <f>Amnt_Deposited!B55</f>
        <v>2041</v>
      </c>
      <c r="P60" s="99">
        <f>Amnt_Deposited!H55</f>
        <v>0</v>
      </c>
      <c r="Q60" s="284">
        <f>MCF!R59</f>
        <v>1</v>
      </c>
      <c r="R60" s="67">
        <f t="shared" si="13"/>
        <v>0</v>
      </c>
      <c r="S60" s="67">
        <f t="shared" si="7"/>
        <v>0</v>
      </c>
      <c r="T60" s="67">
        <f t="shared" si="8"/>
        <v>0</v>
      </c>
      <c r="U60" s="67">
        <f t="shared" si="9"/>
        <v>7.6284402804648365E-3</v>
      </c>
      <c r="V60" s="67">
        <f t="shared" si="10"/>
        <v>5.5312433054290999E-4</v>
      </c>
      <c r="W60" s="100">
        <f t="shared" si="11"/>
        <v>3.6874955369527331E-4</v>
      </c>
    </row>
    <row r="61" spans="2:23">
      <c r="B61" s="96">
        <f>Amnt_Deposited!B56</f>
        <v>2042</v>
      </c>
      <c r="C61" s="99">
        <f>Amnt_Deposited!H56</f>
        <v>0</v>
      </c>
      <c r="D61" s="418">
        <f>Dry_Matter_Content!H48</f>
        <v>0.73</v>
      </c>
      <c r="E61" s="284">
        <f>MCF!R60</f>
        <v>1</v>
      </c>
      <c r="F61" s="67">
        <f t="shared" si="12"/>
        <v>0</v>
      </c>
      <c r="G61" s="67">
        <f t="shared" si="1"/>
        <v>0</v>
      </c>
      <c r="H61" s="67">
        <f t="shared" si="2"/>
        <v>0</v>
      </c>
      <c r="I61" s="67">
        <f t="shared" si="3"/>
        <v>6.4903483978871494E-3</v>
      </c>
      <c r="J61" s="67">
        <f t="shared" si="4"/>
        <v>4.7060335803701463E-4</v>
      </c>
      <c r="K61" s="100">
        <f t="shared" si="6"/>
        <v>3.1373557202467642E-4</v>
      </c>
      <c r="O61" s="96">
        <f>Amnt_Deposited!B56</f>
        <v>2042</v>
      </c>
      <c r="P61" s="99">
        <f>Amnt_Deposited!H56</f>
        <v>0</v>
      </c>
      <c r="Q61" s="284">
        <f>MCF!R60</f>
        <v>1</v>
      </c>
      <c r="R61" s="67">
        <f t="shared" si="13"/>
        <v>0</v>
      </c>
      <c r="S61" s="67">
        <f t="shared" si="7"/>
        <v>0</v>
      </c>
      <c r="T61" s="67">
        <f t="shared" si="8"/>
        <v>0</v>
      </c>
      <c r="U61" s="67">
        <f t="shared" si="9"/>
        <v>7.1127105730270125E-3</v>
      </c>
      <c r="V61" s="67">
        <f t="shared" si="10"/>
        <v>5.1572970743782418E-4</v>
      </c>
      <c r="W61" s="100">
        <f t="shared" si="11"/>
        <v>3.4381980495854945E-4</v>
      </c>
    </row>
    <row r="62" spans="2:23">
      <c r="B62" s="96">
        <f>Amnt_Deposited!B57</f>
        <v>2043</v>
      </c>
      <c r="C62" s="99">
        <f>Amnt_Deposited!H57</f>
        <v>0</v>
      </c>
      <c r="D62" s="418">
        <f>Dry_Matter_Content!H49</f>
        <v>0.73</v>
      </c>
      <c r="E62" s="284">
        <f>MCF!R61</f>
        <v>1</v>
      </c>
      <c r="F62" s="67">
        <f t="shared" si="12"/>
        <v>0</v>
      </c>
      <c r="G62" s="67">
        <f t="shared" si="1"/>
        <v>0</v>
      </c>
      <c r="H62" s="67">
        <f t="shared" si="2"/>
        <v>0</v>
      </c>
      <c r="I62" s="67">
        <f t="shared" si="3"/>
        <v>6.051560735226451E-3</v>
      </c>
      <c r="J62" s="67">
        <f t="shared" si="4"/>
        <v>4.3878766266069872E-4</v>
      </c>
      <c r="K62" s="100">
        <f t="shared" si="6"/>
        <v>2.9252510844046578E-4</v>
      </c>
      <c r="O62" s="96">
        <f>Amnt_Deposited!B57</f>
        <v>2043</v>
      </c>
      <c r="P62" s="99">
        <f>Amnt_Deposited!H57</f>
        <v>0</v>
      </c>
      <c r="Q62" s="284">
        <f>MCF!R61</f>
        <v>1</v>
      </c>
      <c r="R62" s="67">
        <f t="shared" si="13"/>
        <v>0</v>
      </c>
      <c r="S62" s="67">
        <f t="shared" si="7"/>
        <v>0</v>
      </c>
      <c r="T62" s="67">
        <f t="shared" si="8"/>
        <v>0</v>
      </c>
      <c r="U62" s="67">
        <f t="shared" si="9"/>
        <v>6.6318473810700823E-3</v>
      </c>
      <c r="V62" s="67">
        <f t="shared" si="10"/>
        <v>4.8086319195693005E-4</v>
      </c>
      <c r="W62" s="100">
        <f t="shared" si="11"/>
        <v>3.2057546130462002E-4</v>
      </c>
    </row>
    <row r="63" spans="2:23">
      <c r="B63" s="96">
        <f>Amnt_Deposited!B58</f>
        <v>2044</v>
      </c>
      <c r="C63" s="99">
        <f>Amnt_Deposited!H58</f>
        <v>0</v>
      </c>
      <c r="D63" s="418">
        <f>Dry_Matter_Content!H50</f>
        <v>0.73</v>
      </c>
      <c r="E63" s="284">
        <f>MCF!R62</f>
        <v>1</v>
      </c>
      <c r="F63" s="67">
        <f t="shared" si="12"/>
        <v>0</v>
      </c>
      <c r="G63" s="67">
        <f t="shared" si="1"/>
        <v>0</v>
      </c>
      <c r="H63" s="67">
        <f t="shared" si="2"/>
        <v>0</v>
      </c>
      <c r="I63" s="67">
        <f t="shared" si="3"/>
        <v>5.6424378303106398E-3</v>
      </c>
      <c r="J63" s="67">
        <f t="shared" si="4"/>
        <v>4.0912290491581154E-4</v>
      </c>
      <c r="K63" s="100">
        <f t="shared" si="6"/>
        <v>2.7274860327720766E-4</v>
      </c>
      <c r="O63" s="96">
        <f>Amnt_Deposited!B58</f>
        <v>2044</v>
      </c>
      <c r="P63" s="99">
        <f>Amnt_Deposited!H58</f>
        <v>0</v>
      </c>
      <c r="Q63" s="284">
        <f>MCF!R62</f>
        <v>1</v>
      </c>
      <c r="R63" s="67">
        <f t="shared" si="13"/>
        <v>0</v>
      </c>
      <c r="S63" s="67">
        <f t="shared" si="7"/>
        <v>0</v>
      </c>
      <c r="T63" s="67">
        <f t="shared" si="8"/>
        <v>0</v>
      </c>
      <c r="U63" s="67">
        <f t="shared" si="9"/>
        <v>6.1834935126691927E-3</v>
      </c>
      <c r="V63" s="67">
        <f t="shared" si="10"/>
        <v>4.4835386840088925E-4</v>
      </c>
      <c r="W63" s="100">
        <f t="shared" si="11"/>
        <v>2.9890257893392617E-4</v>
      </c>
    </row>
    <row r="64" spans="2:23">
      <c r="B64" s="96">
        <f>Amnt_Deposited!B59</f>
        <v>2045</v>
      </c>
      <c r="C64" s="99">
        <f>Amnt_Deposited!H59</f>
        <v>0</v>
      </c>
      <c r="D64" s="418">
        <f>Dry_Matter_Content!H51</f>
        <v>0.73</v>
      </c>
      <c r="E64" s="284">
        <f>MCF!R63</f>
        <v>1</v>
      </c>
      <c r="F64" s="67">
        <f t="shared" si="12"/>
        <v>0</v>
      </c>
      <c r="G64" s="67">
        <f t="shared" si="1"/>
        <v>0</v>
      </c>
      <c r="H64" s="67">
        <f t="shared" si="2"/>
        <v>0</v>
      </c>
      <c r="I64" s="67">
        <f t="shared" si="3"/>
        <v>5.2609741621851679E-3</v>
      </c>
      <c r="J64" s="67">
        <f t="shared" si="4"/>
        <v>3.8146366812547158E-4</v>
      </c>
      <c r="K64" s="100">
        <f t="shared" si="6"/>
        <v>2.5430911208364768E-4</v>
      </c>
      <c r="O64" s="96">
        <f>Amnt_Deposited!B59</f>
        <v>2045</v>
      </c>
      <c r="P64" s="99">
        <f>Amnt_Deposited!H59</f>
        <v>0</v>
      </c>
      <c r="Q64" s="284">
        <f>MCF!R63</f>
        <v>1</v>
      </c>
      <c r="R64" s="67">
        <f t="shared" si="13"/>
        <v>0</v>
      </c>
      <c r="S64" s="67">
        <f t="shared" si="7"/>
        <v>0</v>
      </c>
      <c r="T64" s="67">
        <f t="shared" si="8"/>
        <v>0</v>
      </c>
      <c r="U64" s="67">
        <f t="shared" si="9"/>
        <v>5.7654511366412786E-3</v>
      </c>
      <c r="V64" s="67">
        <f t="shared" si="10"/>
        <v>4.1804237602791397E-4</v>
      </c>
      <c r="W64" s="100">
        <f t="shared" si="11"/>
        <v>2.7869491735194263E-4</v>
      </c>
    </row>
    <row r="65" spans="2:23">
      <c r="B65" s="96">
        <f>Amnt_Deposited!B60</f>
        <v>2046</v>
      </c>
      <c r="C65" s="99">
        <f>Amnt_Deposited!H60</f>
        <v>0</v>
      </c>
      <c r="D65" s="418">
        <f>Dry_Matter_Content!H52</f>
        <v>0.73</v>
      </c>
      <c r="E65" s="284">
        <f>MCF!R64</f>
        <v>1</v>
      </c>
      <c r="F65" s="67">
        <f t="shared" si="12"/>
        <v>0</v>
      </c>
      <c r="G65" s="67">
        <f t="shared" si="1"/>
        <v>0</v>
      </c>
      <c r="H65" s="67">
        <f t="shared" si="2"/>
        <v>0</v>
      </c>
      <c r="I65" s="67">
        <f t="shared" si="3"/>
        <v>4.905299795506325E-3</v>
      </c>
      <c r="J65" s="67">
        <f t="shared" si="4"/>
        <v>3.5567436667884337E-4</v>
      </c>
      <c r="K65" s="100">
        <f t="shared" si="6"/>
        <v>2.3711624445256225E-4</v>
      </c>
      <c r="O65" s="96">
        <f>Amnt_Deposited!B60</f>
        <v>2046</v>
      </c>
      <c r="P65" s="99">
        <f>Amnt_Deposited!H60</f>
        <v>0</v>
      </c>
      <c r="Q65" s="284">
        <f>MCF!R64</f>
        <v>1</v>
      </c>
      <c r="R65" s="67">
        <f t="shared" si="13"/>
        <v>0</v>
      </c>
      <c r="S65" s="67">
        <f t="shared" si="7"/>
        <v>0</v>
      </c>
      <c r="T65" s="67">
        <f t="shared" si="8"/>
        <v>0</v>
      </c>
      <c r="U65" s="67">
        <f t="shared" si="9"/>
        <v>5.3756710087740529E-3</v>
      </c>
      <c r="V65" s="67">
        <f t="shared" si="10"/>
        <v>3.8978012786722549E-4</v>
      </c>
      <c r="W65" s="100">
        <f t="shared" si="11"/>
        <v>2.5985341857815032E-4</v>
      </c>
    </row>
    <row r="66" spans="2:23">
      <c r="B66" s="96">
        <f>Amnt_Deposited!B61</f>
        <v>2047</v>
      </c>
      <c r="C66" s="99">
        <f>Amnt_Deposited!H61</f>
        <v>0</v>
      </c>
      <c r="D66" s="418">
        <f>Dry_Matter_Content!H53</f>
        <v>0.73</v>
      </c>
      <c r="E66" s="284">
        <f>MCF!R65</f>
        <v>1</v>
      </c>
      <c r="F66" s="67">
        <f t="shared" si="12"/>
        <v>0</v>
      </c>
      <c r="G66" s="67">
        <f t="shared" si="1"/>
        <v>0</v>
      </c>
      <c r="H66" s="67">
        <f t="shared" si="2"/>
        <v>0</v>
      </c>
      <c r="I66" s="67">
        <f t="shared" si="3"/>
        <v>4.5736712141160093E-3</v>
      </c>
      <c r="J66" s="67">
        <f t="shared" si="4"/>
        <v>3.3162858139031571E-4</v>
      </c>
      <c r="K66" s="100">
        <f t="shared" si="6"/>
        <v>2.2108572092687713E-4</v>
      </c>
      <c r="O66" s="96">
        <f>Amnt_Deposited!B61</f>
        <v>2047</v>
      </c>
      <c r="P66" s="99">
        <f>Amnt_Deposited!H61</f>
        <v>0</v>
      </c>
      <c r="Q66" s="284">
        <f>MCF!R65</f>
        <v>1</v>
      </c>
      <c r="R66" s="67">
        <f t="shared" si="13"/>
        <v>0</v>
      </c>
      <c r="S66" s="67">
        <f t="shared" si="7"/>
        <v>0</v>
      </c>
      <c r="T66" s="67">
        <f t="shared" si="8"/>
        <v>0</v>
      </c>
      <c r="U66" s="67">
        <f t="shared" si="9"/>
        <v>5.012242426428502E-3</v>
      </c>
      <c r="V66" s="67">
        <f t="shared" si="10"/>
        <v>3.6342858234555134E-4</v>
      </c>
      <c r="W66" s="100">
        <f t="shared" si="11"/>
        <v>2.4228572156370089E-4</v>
      </c>
    </row>
    <row r="67" spans="2:23">
      <c r="B67" s="96">
        <f>Amnt_Deposited!B62</f>
        <v>2048</v>
      </c>
      <c r="C67" s="99">
        <f>Amnt_Deposited!H62</f>
        <v>0</v>
      </c>
      <c r="D67" s="418">
        <f>Dry_Matter_Content!H54</f>
        <v>0.73</v>
      </c>
      <c r="E67" s="284">
        <f>MCF!R66</f>
        <v>1</v>
      </c>
      <c r="F67" s="67">
        <f t="shared" si="12"/>
        <v>0</v>
      </c>
      <c r="G67" s="67">
        <f t="shared" si="1"/>
        <v>0</v>
      </c>
      <c r="H67" s="67">
        <f t="shared" si="2"/>
        <v>0</v>
      </c>
      <c r="I67" s="67">
        <f t="shared" si="3"/>
        <v>4.2644627743235021E-3</v>
      </c>
      <c r="J67" s="67">
        <f t="shared" si="4"/>
        <v>3.0920843979250715E-4</v>
      </c>
      <c r="K67" s="100">
        <f t="shared" si="6"/>
        <v>2.0613895986167143E-4</v>
      </c>
      <c r="O67" s="96">
        <f>Amnt_Deposited!B62</f>
        <v>2048</v>
      </c>
      <c r="P67" s="99">
        <f>Amnt_Deposited!H62</f>
        <v>0</v>
      </c>
      <c r="Q67" s="284">
        <f>MCF!R66</f>
        <v>1</v>
      </c>
      <c r="R67" s="67">
        <f t="shared" si="13"/>
        <v>0</v>
      </c>
      <c r="S67" s="67">
        <f t="shared" si="7"/>
        <v>0</v>
      </c>
      <c r="T67" s="67">
        <f t="shared" si="8"/>
        <v>0</v>
      </c>
      <c r="U67" s="67">
        <f t="shared" si="9"/>
        <v>4.6733838622723296E-3</v>
      </c>
      <c r="V67" s="67">
        <f t="shared" si="10"/>
        <v>3.3885856415617212E-4</v>
      </c>
      <c r="W67" s="100">
        <f t="shared" si="11"/>
        <v>2.2590570943744806E-4</v>
      </c>
    </row>
    <row r="68" spans="2:23">
      <c r="B68" s="96">
        <f>Amnt_Deposited!B63</f>
        <v>2049</v>
      </c>
      <c r="C68" s="99">
        <f>Amnt_Deposited!H63</f>
        <v>0</v>
      </c>
      <c r="D68" s="418">
        <f>Dry_Matter_Content!H55</f>
        <v>0.73</v>
      </c>
      <c r="E68" s="284">
        <f>MCF!R67</f>
        <v>1</v>
      </c>
      <c r="F68" s="67">
        <f t="shared" si="12"/>
        <v>0</v>
      </c>
      <c r="G68" s="67">
        <f t="shared" si="1"/>
        <v>0</v>
      </c>
      <c r="H68" s="67">
        <f t="shared" si="2"/>
        <v>0</v>
      </c>
      <c r="I68" s="67">
        <f t="shared" si="3"/>
        <v>3.9761587359982082E-3</v>
      </c>
      <c r="J68" s="67">
        <f t="shared" si="4"/>
        <v>2.8830403832529413E-4</v>
      </c>
      <c r="K68" s="100">
        <f t="shared" si="6"/>
        <v>1.9220269221686276E-4</v>
      </c>
      <c r="O68" s="96">
        <f>Amnt_Deposited!B63</f>
        <v>2049</v>
      </c>
      <c r="P68" s="99">
        <f>Amnt_Deposited!H63</f>
        <v>0</v>
      </c>
      <c r="Q68" s="284">
        <f>MCF!R67</f>
        <v>1</v>
      </c>
      <c r="R68" s="67">
        <f t="shared" si="13"/>
        <v>0</v>
      </c>
      <c r="S68" s="67">
        <f t="shared" si="7"/>
        <v>0</v>
      </c>
      <c r="T68" s="67">
        <f t="shared" si="8"/>
        <v>0</v>
      </c>
      <c r="U68" s="67">
        <f t="shared" si="9"/>
        <v>4.3574342312309115E-3</v>
      </c>
      <c r="V68" s="67">
        <f t="shared" si="10"/>
        <v>3.1594963104141817E-4</v>
      </c>
      <c r="W68" s="100">
        <f t="shared" si="11"/>
        <v>2.1063308736094544E-4</v>
      </c>
    </row>
    <row r="69" spans="2:23">
      <c r="B69" s="96">
        <f>Amnt_Deposited!B64</f>
        <v>2050</v>
      </c>
      <c r="C69" s="99">
        <f>Amnt_Deposited!H64</f>
        <v>0</v>
      </c>
      <c r="D69" s="418">
        <f>Dry_Matter_Content!H56</f>
        <v>0.73</v>
      </c>
      <c r="E69" s="284">
        <f>MCF!R68</f>
        <v>1</v>
      </c>
      <c r="F69" s="67">
        <f t="shared" si="12"/>
        <v>0</v>
      </c>
      <c r="G69" s="67">
        <f t="shared" si="1"/>
        <v>0</v>
      </c>
      <c r="H69" s="67">
        <f t="shared" si="2"/>
        <v>0</v>
      </c>
      <c r="I69" s="67">
        <f t="shared" si="3"/>
        <v>3.7073458324097764E-3</v>
      </c>
      <c r="J69" s="67">
        <f t="shared" si="4"/>
        <v>2.6881290358843194E-4</v>
      </c>
      <c r="K69" s="100">
        <f t="shared" si="6"/>
        <v>1.7920860239228794E-4</v>
      </c>
      <c r="O69" s="96">
        <f>Amnt_Deposited!B64</f>
        <v>2050</v>
      </c>
      <c r="P69" s="99">
        <f>Amnt_Deposited!H64</f>
        <v>0</v>
      </c>
      <c r="Q69" s="284">
        <f>MCF!R68</f>
        <v>1</v>
      </c>
      <c r="R69" s="67">
        <f t="shared" si="13"/>
        <v>0</v>
      </c>
      <c r="S69" s="67">
        <f t="shared" si="7"/>
        <v>0</v>
      </c>
      <c r="T69" s="67">
        <f t="shared" si="8"/>
        <v>0</v>
      </c>
      <c r="U69" s="67">
        <f t="shared" si="9"/>
        <v>4.0628447478463286E-3</v>
      </c>
      <c r="V69" s="67">
        <f t="shared" si="10"/>
        <v>2.9458948338458284E-4</v>
      </c>
      <c r="W69" s="100">
        <f t="shared" si="11"/>
        <v>1.9639298892305522E-4</v>
      </c>
    </row>
    <row r="70" spans="2:23">
      <c r="B70" s="96">
        <f>Amnt_Deposited!B65</f>
        <v>2051</v>
      </c>
      <c r="C70" s="99">
        <f>Amnt_Deposited!H65</f>
        <v>0</v>
      </c>
      <c r="D70" s="418">
        <f>Dry_Matter_Content!H57</f>
        <v>0.73</v>
      </c>
      <c r="E70" s="284">
        <f>MCF!R69</f>
        <v>1</v>
      </c>
      <c r="F70" s="67">
        <f t="shared" si="12"/>
        <v>0</v>
      </c>
      <c r="G70" s="67">
        <f t="shared" si="1"/>
        <v>0</v>
      </c>
      <c r="H70" s="67">
        <f t="shared" si="2"/>
        <v>0</v>
      </c>
      <c r="I70" s="67">
        <f t="shared" si="3"/>
        <v>3.456706342392949E-3</v>
      </c>
      <c r="J70" s="67">
        <f t="shared" si="4"/>
        <v>2.5063949001682745E-4</v>
      </c>
      <c r="K70" s="100">
        <f t="shared" si="6"/>
        <v>1.6709299334455161E-4</v>
      </c>
      <c r="O70" s="96">
        <f>Amnt_Deposited!B65</f>
        <v>2051</v>
      </c>
      <c r="P70" s="99">
        <f>Amnt_Deposited!H65</f>
        <v>0</v>
      </c>
      <c r="Q70" s="284">
        <f>MCF!R69</f>
        <v>1</v>
      </c>
      <c r="R70" s="67">
        <f t="shared" si="13"/>
        <v>0</v>
      </c>
      <c r="S70" s="67">
        <f t="shared" si="7"/>
        <v>0</v>
      </c>
      <c r="T70" s="67">
        <f t="shared" si="8"/>
        <v>0</v>
      </c>
      <c r="U70" s="67">
        <f t="shared" si="9"/>
        <v>3.7881713341292576E-3</v>
      </c>
      <c r="V70" s="67">
        <f t="shared" si="10"/>
        <v>2.7467341371707109E-4</v>
      </c>
      <c r="W70" s="100">
        <f t="shared" si="11"/>
        <v>1.8311560914471405E-4</v>
      </c>
    </row>
    <row r="71" spans="2:23">
      <c r="B71" s="96">
        <f>Amnt_Deposited!B66</f>
        <v>2052</v>
      </c>
      <c r="C71" s="99">
        <f>Amnt_Deposited!H66</f>
        <v>0</v>
      </c>
      <c r="D71" s="418">
        <f>Dry_Matter_Content!H58</f>
        <v>0.73</v>
      </c>
      <c r="E71" s="284">
        <f>MCF!R70</f>
        <v>1</v>
      </c>
      <c r="F71" s="67">
        <f t="shared" si="12"/>
        <v>0</v>
      </c>
      <c r="G71" s="67">
        <f t="shared" si="1"/>
        <v>0</v>
      </c>
      <c r="H71" s="67">
        <f t="shared" si="2"/>
        <v>0</v>
      </c>
      <c r="I71" s="67">
        <f t="shared" si="3"/>
        <v>3.2230116308768803E-3</v>
      </c>
      <c r="J71" s="67">
        <f t="shared" si="4"/>
        <v>2.3369471151606853E-4</v>
      </c>
      <c r="K71" s="100">
        <f t="shared" si="6"/>
        <v>1.5579647434404569E-4</v>
      </c>
      <c r="O71" s="96">
        <f>Amnt_Deposited!B66</f>
        <v>2052</v>
      </c>
      <c r="P71" s="99">
        <f>Amnt_Deposited!H66</f>
        <v>0</v>
      </c>
      <c r="Q71" s="284">
        <f>MCF!R70</f>
        <v>1</v>
      </c>
      <c r="R71" s="67">
        <f t="shared" si="13"/>
        <v>0</v>
      </c>
      <c r="S71" s="67">
        <f t="shared" si="7"/>
        <v>0</v>
      </c>
      <c r="T71" s="67">
        <f t="shared" si="8"/>
        <v>0</v>
      </c>
      <c r="U71" s="67">
        <f t="shared" si="9"/>
        <v>3.5320675406869907E-3</v>
      </c>
      <c r="V71" s="67">
        <f t="shared" si="10"/>
        <v>2.5610379344226679E-4</v>
      </c>
      <c r="W71" s="100">
        <f t="shared" si="11"/>
        <v>1.7073586229484451E-4</v>
      </c>
    </row>
    <row r="72" spans="2:23">
      <c r="B72" s="96">
        <f>Amnt_Deposited!B67</f>
        <v>2053</v>
      </c>
      <c r="C72" s="99">
        <f>Amnt_Deposited!H67</f>
        <v>0</v>
      </c>
      <c r="D72" s="418">
        <f>Dry_Matter_Content!H59</f>
        <v>0.73</v>
      </c>
      <c r="E72" s="284">
        <f>MCF!R71</f>
        <v>1</v>
      </c>
      <c r="F72" s="67">
        <f t="shared" si="12"/>
        <v>0</v>
      </c>
      <c r="G72" s="67">
        <f t="shared" si="1"/>
        <v>0</v>
      </c>
      <c r="H72" s="67">
        <f t="shared" si="2"/>
        <v>0</v>
      </c>
      <c r="I72" s="67">
        <f t="shared" si="3"/>
        <v>3.0051161261145944E-3</v>
      </c>
      <c r="J72" s="67">
        <f t="shared" si="4"/>
        <v>2.1789550476228572E-4</v>
      </c>
      <c r="K72" s="100">
        <f t="shared" si="6"/>
        <v>1.452636698415238E-4</v>
      </c>
      <c r="O72" s="96">
        <f>Amnt_Deposited!B67</f>
        <v>2053</v>
      </c>
      <c r="P72" s="99">
        <f>Amnt_Deposited!H67</f>
        <v>0</v>
      </c>
      <c r="Q72" s="284">
        <f>MCF!R71</f>
        <v>1</v>
      </c>
      <c r="R72" s="67">
        <f t="shared" si="13"/>
        <v>0</v>
      </c>
      <c r="S72" s="67">
        <f t="shared" si="7"/>
        <v>0</v>
      </c>
      <c r="T72" s="67">
        <f t="shared" si="8"/>
        <v>0</v>
      </c>
      <c r="U72" s="67">
        <f t="shared" si="9"/>
        <v>3.2932779464269514E-3</v>
      </c>
      <c r="V72" s="67">
        <f t="shared" si="10"/>
        <v>2.3878959426003907E-4</v>
      </c>
      <c r="W72" s="100">
        <f t="shared" si="11"/>
        <v>1.5919306284002603E-4</v>
      </c>
    </row>
    <row r="73" spans="2:23">
      <c r="B73" s="96">
        <f>Amnt_Deposited!B68</f>
        <v>2054</v>
      </c>
      <c r="C73" s="99">
        <f>Amnt_Deposited!H68</f>
        <v>0</v>
      </c>
      <c r="D73" s="418">
        <f>Dry_Matter_Content!H60</f>
        <v>0.73</v>
      </c>
      <c r="E73" s="284">
        <f>MCF!R72</f>
        <v>1</v>
      </c>
      <c r="F73" s="67">
        <f t="shared" si="12"/>
        <v>0</v>
      </c>
      <c r="G73" s="67">
        <f t="shared" si="1"/>
        <v>0</v>
      </c>
      <c r="H73" s="67">
        <f t="shared" si="2"/>
        <v>0</v>
      </c>
      <c r="I73" s="67">
        <f t="shared" si="3"/>
        <v>2.8019517040889521E-3</v>
      </c>
      <c r="J73" s="67">
        <f t="shared" si="4"/>
        <v>2.0316442202564233E-4</v>
      </c>
      <c r="K73" s="100">
        <f t="shared" si="6"/>
        <v>1.3544294801709489E-4</v>
      </c>
      <c r="O73" s="96">
        <f>Amnt_Deposited!B68</f>
        <v>2054</v>
      </c>
      <c r="P73" s="99">
        <f>Amnt_Deposited!H68</f>
        <v>0</v>
      </c>
      <c r="Q73" s="284">
        <f>MCF!R72</f>
        <v>1</v>
      </c>
      <c r="R73" s="67">
        <f t="shared" si="13"/>
        <v>0</v>
      </c>
      <c r="S73" s="67">
        <f t="shared" si="7"/>
        <v>0</v>
      </c>
      <c r="T73" s="67">
        <f t="shared" si="8"/>
        <v>0</v>
      </c>
      <c r="U73" s="67">
        <f t="shared" si="9"/>
        <v>3.0706320044810421E-3</v>
      </c>
      <c r="V73" s="67">
        <f t="shared" si="10"/>
        <v>2.2264594194590931E-4</v>
      </c>
      <c r="W73" s="100">
        <f t="shared" si="11"/>
        <v>1.4843062796393954E-4</v>
      </c>
    </row>
    <row r="74" spans="2:23">
      <c r="B74" s="96">
        <f>Amnt_Deposited!B69</f>
        <v>2055</v>
      </c>
      <c r="C74" s="99">
        <f>Amnt_Deposited!H69</f>
        <v>0</v>
      </c>
      <c r="D74" s="418">
        <f>Dry_Matter_Content!H61</f>
        <v>0.73</v>
      </c>
      <c r="E74" s="284">
        <f>MCF!R73</f>
        <v>1</v>
      </c>
      <c r="F74" s="67">
        <f t="shared" si="12"/>
        <v>0</v>
      </c>
      <c r="G74" s="67">
        <f t="shared" si="1"/>
        <v>0</v>
      </c>
      <c r="H74" s="67">
        <f t="shared" si="2"/>
        <v>0</v>
      </c>
      <c r="I74" s="67">
        <f t="shared" si="3"/>
        <v>2.6125224525674791E-3</v>
      </c>
      <c r="J74" s="67">
        <f t="shared" si="4"/>
        <v>1.8942925152147283E-4</v>
      </c>
      <c r="K74" s="100">
        <f t="shared" si="6"/>
        <v>1.2628616768098187E-4</v>
      </c>
      <c r="O74" s="96">
        <f>Amnt_Deposited!B69</f>
        <v>2055</v>
      </c>
      <c r="P74" s="99">
        <f>Amnt_Deposited!H69</f>
        <v>0</v>
      </c>
      <c r="Q74" s="284">
        <f>MCF!R73</f>
        <v>1</v>
      </c>
      <c r="R74" s="67">
        <f t="shared" si="13"/>
        <v>0</v>
      </c>
      <c r="S74" s="67">
        <f t="shared" si="7"/>
        <v>0</v>
      </c>
      <c r="T74" s="67">
        <f t="shared" si="8"/>
        <v>0</v>
      </c>
      <c r="U74" s="67">
        <f t="shared" si="9"/>
        <v>2.8630383041835378E-3</v>
      </c>
      <c r="V74" s="67">
        <f t="shared" si="10"/>
        <v>2.0759370029750437E-4</v>
      </c>
      <c r="W74" s="100">
        <f t="shared" si="11"/>
        <v>1.3839580019833623E-4</v>
      </c>
    </row>
    <row r="75" spans="2:23">
      <c r="B75" s="96">
        <f>Amnt_Deposited!B70</f>
        <v>2056</v>
      </c>
      <c r="C75" s="99">
        <f>Amnt_Deposited!H70</f>
        <v>0</v>
      </c>
      <c r="D75" s="418">
        <f>Dry_Matter_Content!H62</f>
        <v>0.73</v>
      </c>
      <c r="E75" s="284">
        <f>MCF!R74</f>
        <v>1</v>
      </c>
      <c r="F75" s="67">
        <f t="shared" si="12"/>
        <v>0</v>
      </c>
      <c r="G75" s="67">
        <f t="shared" si="1"/>
        <v>0</v>
      </c>
      <c r="H75" s="67">
        <f t="shared" si="2"/>
        <v>0</v>
      </c>
      <c r="I75" s="67">
        <f t="shared" si="3"/>
        <v>2.4358997891394483E-3</v>
      </c>
      <c r="J75" s="67">
        <f t="shared" si="4"/>
        <v>1.766226634280307E-4</v>
      </c>
      <c r="K75" s="100">
        <f t="shared" si="6"/>
        <v>1.1774844228535379E-4</v>
      </c>
      <c r="O75" s="96">
        <f>Amnt_Deposited!B70</f>
        <v>2056</v>
      </c>
      <c r="P75" s="99">
        <f>Amnt_Deposited!H70</f>
        <v>0</v>
      </c>
      <c r="Q75" s="284">
        <f>MCF!R74</f>
        <v>1</v>
      </c>
      <c r="R75" s="67">
        <f t="shared" si="13"/>
        <v>0</v>
      </c>
      <c r="S75" s="67">
        <f t="shared" si="7"/>
        <v>0</v>
      </c>
      <c r="T75" s="67">
        <f t="shared" si="8"/>
        <v>0</v>
      </c>
      <c r="U75" s="67">
        <f t="shared" si="9"/>
        <v>2.669479220974737E-3</v>
      </c>
      <c r="V75" s="67">
        <f t="shared" si="10"/>
        <v>1.9355908320880071E-4</v>
      </c>
      <c r="W75" s="100">
        <f t="shared" si="11"/>
        <v>1.2903938880586712E-4</v>
      </c>
    </row>
    <row r="76" spans="2:23">
      <c r="B76" s="96">
        <f>Amnt_Deposited!B71</f>
        <v>2057</v>
      </c>
      <c r="C76" s="99">
        <f>Amnt_Deposited!H71</f>
        <v>0</v>
      </c>
      <c r="D76" s="418">
        <f>Dry_Matter_Content!H63</f>
        <v>0.73</v>
      </c>
      <c r="E76" s="284">
        <f>MCF!R75</f>
        <v>1</v>
      </c>
      <c r="F76" s="67">
        <f t="shared" si="12"/>
        <v>0</v>
      </c>
      <c r="G76" s="67">
        <f t="shared" si="1"/>
        <v>0</v>
      </c>
      <c r="H76" s="67">
        <f t="shared" si="2"/>
        <v>0</v>
      </c>
      <c r="I76" s="67">
        <f t="shared" si="3"/>
        <v>2.2712179093038239E-3</v>
      </c>
      <c r="J76" s="67">
        <f t="shared" si="4"/>
        <v>1.6468187983562416E-4</v>
      </c>
      <c r="K76" s="100">
        <f t="shared" si="6"/>
        <v>1.097879198904161E-4</v>
      </c>
      <c r="O76" s="96">
        <f>Amnt_Deposited!B71</f>
        <v>2057</v>
      </c>
      <c r="P76" s="99">
        <f>Amnt_Deposited!H71</f>
        <v>0</v>
      </c>
      <c r="Q76" s="284">
        <f>MCF!R75</f>
        <v>1</v>
      </c>
      <c r="R76" s="67">
        <f t="shared" si="13"/>
        <v>0</v>
      </c>
      <c r="S76" s="67">
        <f t="shared" si="7"/>
        <v>0</v>
      </c>
      <c r="T76" s="67">
        <f t="shared" si="8"/>
        <v>0</v>
      </c>
      <c r="U76" s="67">
        <f t="shared" si="9"/>
        <v>2.4890059280041898E-3</v>
      </c>
      <c r="V76" s="67">
        <f t="shared" si="10"/>
        <v>1.8047329297054697E-4</v>
      </c>
      <c r="W76" s="100">
        <f t="shared" si="11"/>
        <v>1.203155286470313E-4</v>
      </c>
    </row>
    <row r="77" spans="2:23">
      <c r="B77" s="96">
        <f>Amnt_Deposited!B72</f>
        <v>2058</v>
      </c>
      <c r="C77" s="99">
        <f>Amnt_Deposited!H72</f>
        <v>0</v>
      </c>
      <c r="D77" s="418">
        <f>Dry_Matter_Content!H64</f>
        <v>0.73</v>
      </c>
      <c r="E77" s="284">
        <f>MCF!R76</f>
        <v>1</v>
      </c>
      <c r="F77" s="67">
        <f t="shared" si="12"/>
        <v>0</v>
      </c>
      <c r="G77" s="67">
        <f t="shared" si="1"/>
        <v>0</v>
      </c>
      <c r="H77" s="67">
        <f t="shared" si="2"/>
        <v>0</v>
      </c>
      <c r="I77" s="67">
        <f t="shared" si="3"/>
        <v>2.1176695422945938E-3</v>
      </c>
      <c r="J77" s="67">
        <f t="shared" si="4"/>
        <v>1.5354836700922996E-4</v>
      </c>
      <c r="K77" s="100">
        <f t="shared" si="6"/>
        <v>1.023655780061533E-4</v>
      </c>
      <c r="O77" s="96">
        <f>Amnt_Deposited!B72</f>
        <v>2058</v>
      </c>
      <c r="P77" s="99">
        <f>Amnt_Deposited!H72</f>
        <v>0</v>
      </c>
      <c r="Q77" s="284">
        <f>MCF!R76</f>
        <v>1</v>
      </c>
      <c r="R77" s="67">
        <f t="shared" si="13"/>
        <v>0</v>
      </c>
      <c r="S77" s="67">
        <f t="shared" si="7"/>
        <v>0</v>
      </c>
      <c r="T77" s="67">
        <f t="shared" si="8"/>
        <v>0</v>
      </c>
      <c r="U77" s="67">
        <f t="shared" si="9"/>
        <v>2.3207337449803762E-3</v>
      </c>
      <c r="V77" s="67">
        <f t="shared" si="10"/>
        <v>1.682721830238136E-4</v>
      </c>
      <c r="W77" s="100">
        <f t="shared" si="11"/>
        <v>1.1218145534920907E-4</v>
      </c>
    </row>
    <row r="78" spans="2:23">
      <c r="B78" s="96">
        <f>Amnt_Deposited!B73</f>
        <v>2059</v>
      </c>
      <c r="C78" s="99">
        <f>Amnt_Deposited!H73</f>
        <v>0</v>
      </c>
      <c r="D78" s="418">
        <f>Dry_Matter_Content!H65</f>
        <v>0.73</v>
      </c>
      <c r="E78" s="284">
        <f>MCF!R77</f>
        <v>1</v>
      </c>
      <c r="F78" s="67">
        <f t="shared" si="12"/>
        <v>0</v>
      </c>
      <c r="G78" s="67">
        <f t="shared" si="1"/>
        <v>0</v>
      </c>
      <c r="H78" s="67">
        <f t="shared" si="2"/>
        <v>0</v>
      </c>
      <c r="I78" s="67">
        <f t="shared" si="3"/>
        <v>1.9745019938385375E-3</v>
      </c>
      <c r="J78" s="67">
        <f t="shared" si="4"/>
        <v>1.431675484560564E-4</v>
      </c>
      <c r="K78" s="100">
        <f t="shared" si="6"/>
        <v>9.5445032304037597E-5</v>
      </c>
      <c r="O78" s="96">
        <f>Amnt_Deposited!B73</f>
        <v>2059</v>
      </c>
      <c r="P78" s="99">
        <f>Amnt_Deposited!H73</f>
        <v>0</v>
      </c>
      <c r="Q78" s="284">
        <f>MCF!R77</f>
        <v>1</v>
      </c>
      <c r="R78" s="67">
        <f t="shared" si="13"/>
        <v>0</v>
      </c>
      <c r="S78" s="67">
        <f t="shared" si="7"/>
        <v>0</v>
      </c>
      <c r="T78" s="67">
        <f t="shared" si="8"/>
        <v>0</v>
      </c>
      <c r="U78" s="67">
        <f t="shared" si="9"/>
        <v>2.1638378014668899E-3</v>
      </c>
      <c r="V78" s="67">
        <f t="shared" si="10"/>
        <v>1.5689594351348641E-4</v>
      </c>
      <c r="W78" s="100">
        <f t="shared" si="11"/>
        <v>1.045972956756576E-4</v>
      </c>
    </row>
    <row r="79" spans="2:23">
      <c r="B79" s="96">
        <f>Amnt_Deposited!B74</f>
        <v>2060</v>
      </c>
      <c r="C79" s="99">
        <f>Amnt_Deposited!H74</f>
        <v>0</v>
      </c>
      <c r="D79" s="418">
        <f>Dry_Matter_Content!H66</f>
        <v>0.73</v>
      </c>
      <c r="E79" s="284">
        <f>MCF!R78</f>
        <v>1</v>
      </c>
      <c r="F79" s="67">
        <f t="shared" si="12"/>
        <v>0</v>
      </c>
      <c r="G79" s="67">
        <f t="shared" si="1"/>
        <v>0</v>
      </c>
      <c r="H79" s="67">
        <f t="shared" si="2"/>
        <v>0</v>
      </c>
      <c r="I79" s="67">
        <f t="shared" si="3"/>
        <v>1.8410134564470252E-3</v>
      </c>
      <c r="J79" s="67">
        <f t="shared" si="4"/>
        <v>1.3348853739151239E-4</v>
      </c>
      <c r="K79" s="100">
        <f t="shared" si="6"/>
        <v>8.8992358261008253E-5</v>
      </c>
      <c r="O79" s="96">
        <f>Amnt_Deposited!B74</f>
        <v>2060</v>
      </c>
      <c r="P79" s="99">
        <f>Amnt_Deposited!H74</f>
        <v>0</v>
      </c>
      <c r="Q79" s="284">
        <f>MCF!R78</f>
        <v>1</v>
      </c>
      <c r="R79" s="67">
        <f t="shared" si="13"/>
        <v>0</v>
      </c>
      <c r="S79" s="67">
        <f t="shared" si="7"/>
        <v>0</v>
      </c>
      <c r="T79" s="67">
        <f t="shared" si="8"/>
        <v>0</v>
      </c>
      <c r="U79" s="67">
        <f t="shared" si="9"/>
        <v>2.0175489933666022E-3</v>
      </c>
      <c r="V79" s="67">
        <f t="shared" si="10"/>
        <v>1.4628880810028751E-4</v>
      </c>
      <c r="W79" s="100">
        <f t="shared" si="11"/>
        <v>9.7525872066858341E-5</v>
      </c>
    </row>
    <row r="80" spans="2:23">
      <c r="B80" s="96">
        <f>Amnt_Deposited!B75</f>
        <v>2061</v>
      </c>
      <c r="C80" s="99">
        <f>Amnt_Deposited!H75</f>
        <v>0</v>
      </c>
      <c r="D80" s="418">
        <f>Dry_Matter_Content!H67</f>
        <v>0.73</v>
      </c>
      <c r="E80" s="284">
        <f>MCF!R79</f>
        <v>1</v>
      </c>
      <c r="F80" s="67">
        <f t="shared" si="12"/>
        <v>0</v>
      </c>
      <c r="G80" s="67">
        <f t="shared" si="1"/>
        <v>0</v>
      </c>
      <c r="H80" s="67">
        <f t="shared" si="2"/>
        <v>0</v>
      </c>
      <c r="I80" s="67">
        <f t="shared" si="3"/>
        <v>1.716549569154895E-3</v>
      </c>
      <c r="J80" s="67">
        <f t="shared" si="4"/>
        <v>1.2446388729213024E-4</v>
      </c>
      <c r="K80" s="100">
        <f t="shared" si="6"/>
        <v>8.2975924861420153E-5</v>
      </c>
      <c r="O80" s="96">
        <f>Amnt_Deposited!B75</f>
        <v>2061</v>
      </c>
      <c r="P80" s="99">
        <f>Amnt_Deposited!H75</f>
        <v>0</v>
      </c>
      <c r="Q80" s="284">
        <f>MCF!R79</f>
        <v>1</v>
      </c>
      <c r="R80" s="67">
        <f t="shared" si="13"/>
        <v>0</v>
      </c>
      <c r="S80" s="67">
        <f t="shared" si="7"/>
        <v>0</v>
      </c>
      <c r="T80" s="67">
        <f t="shared" si="8"/>
        <v>0</v>
      </c>
      <c r="U80" s="67">
        <f t="shared" si="9"/>
        <v>1.881150212772487E-3</v>
      </c>
      <c r="V80" s="67">
        <f t="shared" si="10"/>
        <v>1.3639878059411528E-4</v>
      </c>
      <c r="W80" s="100">
        <f t="shared" si="11"/>
        <v>9.0932520396076847E-5</v>
      </c>
    </row>
    <row r="81" spans="2:23">
      <c r="B81" s="96">
        <f>Amnt_Deposited!B76</f>
        <v>2062</v>
      </c>
      <c r="C81" s="99">
        <f>Amnt_Deposited!H76</f>
        <v>0</v>
      </c>
      <c r="D81" s="418">
        <f>Dry_Matter_Content!H68</f>
        <v>0.73</v>
      </c>
      <c r="E81" s="284">
        <f>MCF!R80</f>
        <v>1</v>
      </c>
      <c r="F81" s="67">
        <f t="shared" si="12"/>
        <v>0</v>
      </c>
      <c r="G81" s="67">
        <f t="shared" si="1"/>
        <v>0</v>
      </c>
      <c r="H81" s="67">
        <f t="shared" si="2"/>
        <v>0</v>
      </c>
      <c r="I81" s="67">
        <f t="shared" si="3"/>
        <v>1.6005002098422422E-3</v>
      </c>
      <c r="J81" s="67">
        <f t="shared" si="4"/>
        <v>1.1604935931265274E-4</v>
      </c>
      <c r="K81" s="100">
        <f t="shared" si="6"/>
        <v>7.7366239541768492E-5</v>
      </c>
      <c r="O81" s="96">
        <f>Amnt_Deposited!B76</f>
        <v>2062</v>
      </c>
      <c r="P81" s="99">
        <f>Amnt_Deposited!H76</f>
        <v>0</v>
      </c>
      <c r="Q81" s="284">
        <f>MCF!R80</f>
        <v>1</v>
      </c>
      <c r="R81" s="67">
        <f t="shared" si="13"/>
        <v>0</v>
      </c>
      <c r="S81" s="67">
        <f t="shared" si="7"/>
        <v>0</v>
      </c>
      <c r="T81" s="67">
        <f t="shared" si="8"/>
        <v>0</v>
      </c>
      <c r="U81" s="67">
        <f t="shared" si="9"/>
        <v>1.7539728327038266E-3</v>
      </c>
      <c r="V81" s="67">
        <f t="shared" si="10"/>
        <v>1.2717738006866048E-4</v>
      </c>
      <c r="W81" s="100">
        <f t="shared" si="11"/>
        <v>8.478492004577365E-5</v>
      </c>
    </row>
    <row r="82" spans="2:23">
      <c r="B82" s="96">
        <f>Amnt_Deposited!B77</f>
        <v>2063</v>
      </c>
      <c r="C82" s="99">
        <f>Amnt_Deposited!H77</f>
        <v>0</v>
      </c>
      <c r="D82" s="418">
        <f>Dry_Matter_Content!H69</f>
        <v>0.73</v>
      </c>
      <c r="E82" s="284">
        <f>MCF!R81</f>
        <v>1</v>
      </c>
      <c r="F82" s="67">
        <f t="shared" si="12"/>
        <v>0</v>
      </c>
      <c r="G82" s="67">
        <f t="shared" si="1"/>
        <v>0</v>
      </c>
      <c r="H82" s="67">
        <f t="shared" si="2"/>
        <v>0</v>
      </c>
      <c r="I82" s="67">
        <f t="shared" si="3"/>
        <v>1.49229650441508E-3</v>
      </c>
      <c r="J82" s="67">
        <f t="shared" si="4"/>
        <v>1.0820370542716221E-4</v>
      </c>
      <c r="K82" s="100">
        <f t="shared" si="6"/>
        <v>7.2135803618108134E-5</v>
      </c>
      <c r="O82" s="96">
        <f>Amnt_Deposited!B77</f>
        <v>2063</v>
      </c>
      <c r="P82" s="99">
        <f>Amnt_Deposited!H77</f>
        <v>0</v>
      </c>
      <c r="Q82" s="284">
        <f>MCF!R81</f>
        <v>1</v>
      </c>
      <c r="R82" s="67">
        <f t="shared" si="13"/>
        <v>0</v>
      </c>
      <c r="S82" s="67">
        <f t="shared" si="7"/>
        <v>0</v>
      </c>
      <c r="T82" s="67">
        <f t="shared" si="8"/>
        <v>0</v>
      </c>
      <c r="U82" s="67">
        <f t="shared" si="9"/>
        <v>1.6353934294959776E-3</v>
      </c>
      <c r="V82" s="67">
        <f t="shared" si="10"/>
        <v>1.1857940320784896E-4</v>
      </c>
      <c r="W82" s="100">
        <f t="shared" si="11"/>
        <v>7.90529354718993E-5</v>
      </c>
    </row>
    <row r="83" spans="2:23">
      <c r="B83" s="96">
        <f>Amnt_Deposited!B78</f>
        <v>2064</v>
      </c>
      <c r="C83" s="99">
        <f>Amnt_Deposited!H78</f>
        <v>0</v>
      </c>
      <c r="D83" s="418">
        <f>Dry_Matter_Content!H70</f>
        <v>0.73</v>
      </c>
      <c r="E83" s="284">
        <f>MCF!R82</f>
        <v>1</v>
      </c>
      <c r="F83" s="67">
        <f t="shared" ref="F83:F99" si="14">C83*D83*$K$6*DOCF*E83</f>
        <v>0</v>
      </c>
      <c r="G83" s="67">
        <f t="shared" ref="G83:G99" si="15">F83*$K$12</f>
        <v>0</v>
      </c>
      <c r="H83" s="67">
        <f t="shared" ref="H83:H99" si="16">F83*(1-$K$12)</f>
        <v>0</v>
      </c>
      <c r="I83" s="67">
        <f t="shared" ref="I83:I99" si="17">G83+I82*$K$10</f>
        <v>1.3914080381838701E-3</v>
      </c>
      <c r="J83" s="67">
        <f t="shared" ref="J83:J99" si="18">I82*(1-$K$10)+H83</f>
        <v>1.0088846623120975E-4</v>
      </c>
      <c r="K83" s="100">
        <f t="shared" si="6"/>
        <v>6.7258977487473165E-5</v>
      </c>
      <c r="O83" s="96">
        <f>Amnt_Deposited!B78</f>
        <v>2064</v>
      </c>
      <c r="P83" s="99">
        <f>Amnt_Deposited!H78</f>
        <v>0</v>
      </c>
      <c r="Q83" s="284">
        <f>MCF!R82</f>
        <v>1</v>
      </c>
      <c r="R83" s="67">
        <f t="shared" ref="R83:R99" si="19">P83*$W$6*DOCF*Q83</f>
        <v>0</v>
      </c>
      <c r="S83" s="67">
        <f t="shared" si="7"/>
        <v>0</v>
      </c>
      <c r="T83" s="67">
        <f t="shared" si="8"/>
        <v>0</v>
      </c>
      <c r="U83" s="67">
        <f t="shared" si="9"/>
        <v>1.5248307267768436E-3</v>
      </c>
      <c r="V83" s="67">
        <f t="shared" si="10"/>
        <v>1.1056270271913394E-4</v>
      </c>
      <c r="W83" s="100">
        <f t="shared" si="11"/>
        <v>7.370846847942262E-5</v>
      </c>
    </row>
    <row r="84" spans="2:23">
      <c r="B84" s="96">
        <f>Amnt_Deposited!B79</f>
        <v>2065</v>
      </c>
      <c r="C84" s="99">
        <f>Amnt_Deposited!H79</f>
        <v>0</v>
      </c>
      <c r="D84" s="418">
        <f>Dry_Matter_Content!H71</f>
        <v>0.73</v>
      </c>
      <c r="E84" s="284">
        <f>MCF!R83</f>
        <v>1</v>
      </c>
      <c r="F84" s="67">
        <f t="shared" si="14"/>
        <v>0</v>
      </c>
      <c r="G84" s="67">
        <f t="shared" si="15"/>
        <v>0</v>
      </c>
      <c r="H84" s="67">
        <f t="shared" si="16"/>
        <v>0</v>
      </c>
      <c r="I84" s="67">
        <f t="shared" si="17"/>
        <v>1.2973402557701003E-3</v>
      </c>
      <c r="J84" s="67">
        <f t="shared" si="18"/>
        <v>9.4067782413769928E-5</v>
      </c>
      <c r="K84" s="100">
        <f t="shared" si="6"/>
        <v>6.2711854942513285E-5</v>
      </c>
      <c r="O84" s="96">
        <f>Amnt_Deposited!B79</f>
        <v>2065</v>
      </c>
      <c r="P84" s="99">
        <f>Amnt_Deposited!H79</f>
        <v>0</v>
      </c>
      <c r="Q84" s="284">
        <f>MCF!R83</f>
        <v>1</v>
      </c>
      <c r="R84" s="67">
        <f t="shared" si="19"/>
        <v>0</v>
      </c>
      <c r="S84" s="67">
        <f t="shared" si="7"/>
        <v>0</v>
      </c>
      <c r="T84" s="67">
        <f t="shared" si="8"/>
        <v>0</v>
      </c>
      <c r="U84" s="67">
        <f t="shared" si="9"/>
        <v>1.4217427460494244E-3</v>
      </c>
      <c r="V84" s="67">
        <f t="shared" si="10"/>
        <v>1.0308798072741907E-4</v>
      </c>
      <c r="W84" s="100">
        <f t="shared" si="11"/>
        <v>6.8725320484946039E-5</v>
      </c>
    </row>
    <row r="85" spans="2:23">
      <c r="B85" s="96">
        <f>Amnt_Deposited!B80</f>
        <v>2066</v>
      </c>
      <c r="C85" s="99">
        <f>Amnt_Deposited!H80</f>
        <v>0</v>
      </c>
      <c r="D85" s="418">
        <f>Dry_Matter_Content!H72</f>
        <v>0.73</v>
      </c>
      <c r="E85" s="284">
        <f>MCF!R84</f>
        <v>1</v>
      </c>
      <c r="F85" s="67">
        <f t="shared" si="14"/>
        <v>0</v>
      </c>
      <c r="G85" s="67">
        <f t="shared" si="15"/>
        <v>0</v>
      </c>
      <c r="H85" s="67">
        <f t="shared" si="16"/>
        <v>0</v>
      </c>
      <c r="I85" s="67">
        <f t="shared" si="17"/>
        <v>1.2096320367952437E-3</v>
      </c>
      <c r="J85" s="67">
        <f t="shared" si="18"/>
        <v>8.7708218974856525E-5</v>
      </c>
      <c r="K85" s="100">
        <f t="shared" ref="K85:K99" si="20">J85*CH4_fraction*conv</f>
        <v>5.8472145983237683E-5</v>
      </c>
      <c r="O85" s="96">
        <f>Amnt_Deposited!B80</f>
        <v>2066</v>
      </c>
      <c r="P85" s="99">
        <f>Amnt_Deposited!H80</f>
        <v>0</v>
      </c>
      <c r="Q85" s="284">
        <f>MCF!R84</f>
        <v>1</v>
      </c>
      <c r="R85" s="67">
        <f t="shared" si="19"/>
        <v>0</v>
      </c>
      <c r="S85" s="67">
        <f t="shared" ref="S85:S98" si="21">R85*$W$12</f>
        <v>0</v>
      </c>
      <c r="T85" s="67">
        <f t="shared" ref="T85:T98" si="22">R85*(1-$W$12)</f>
        <v>0</v>
      </c>
      <c r="U85" s="67">
        <f t="shared" ref="U85:U98" si="23">S85+U84*$W$10</f>
        <v>1.3256241499125954E-3</v>
      </c>
      <c r="V85" s="67">
        <f t="shared" ref="V85:V98" si="24">U84*(1-$W$10)+T85</f>
        <v>9.6118596136829032E-5</v>
      </c>
      <c r="W85" s="100">
        <f t="shared" ref="W85:W99" si="25">V85*CH4_fraction*conv</f>
        <v>6.4079064091219346E-5</v>
      </c>
    </row>
    <row r="86" spans="2:23">
      <c r="B86" s="96">
        <f>Amnt_Deposited!B81</f>
        <v>2067</v>
      </c>
      <c r="C86" s="99">
        <f>Amnt_Deposited!H81</f>
        <v>0</v>
      </c>
      <c r="D86" s="418">
        <f>Dry_Matter_Content!H73</f>
        <v>0.73</v>
      </c>
      <c r="E86" s="284">
        <f>MCF!R85</f>
        <v>1</v>
      </c>
      <c r="F86" s="67">
        <f t="shared" si="14"/>
        <v>0</v>
      </c>
      <c r="G86" s="67">
        <f t="shared" si="15"/>
        <v>0</v>
      </c>
      <c r="H86" s="67">
        <f t="shared" si="16"/>
        <v>0</v>
      </c>
      <c r="I86" s="67">
        <f t="shared" si="17"/>
        <v>1.1278534354681299E-3</v>
      </c>
      <c r="J86" s="67">
        <f t="shared" si="18"/>
        <v>8.1778601327113851E-5</v>
      </c>
      <c r="K86" s="100">
        <f t="shared" si="20"/>
        <v>5.4519067551409234E-5</v>
      </c>
      <c r="O86" s="96">
        <f>Amnt_Deposited!B81</f>
        <v>2067</v>
      </c>
      <c r="P86" s="99">
        <f>Amnt_Deposited!H81</f>
        <v>0</v>
      </c>
      <c r="Q86" s="284">
        <f>MCF!R85</f>
        <v>1</v>
      </c>
      <c r="R86" s="67">
        <f t="shared" si="19"/>
        <v>0</v>
      </c>
      <c r="S86" s="67">
        <f t="shared" si="21"/>
        <v>0</v>
      </c>
      <c r="T86" s="67">
        <f t="shared" si="22"/>
        <v>0</v>
      </c>
      <c r="U86" s="67">
        <f t="shared" si="23"/>
        <v>1.2360037648965804E-3</v>
      </c>
      <c r="V86" s="67">
        <f t="shared" si="24"/>
        <v>8.9620385016015149E-5</v>
      </c>
      <c r="W86" s="100">
        <f t="shared" si="25"/>
        <v>5.9746923344010097E-5</v>
      </c>
    </row>
    <row r="87" spans="2:23">
      <c r="B87" s="96">
        <f>Amnt_Deposited!B82</f>
        <v>2068</v>
      </c>
      <c r="C87" s="99">
        <f>Amnt_Deposited!H82</f>
        <v>0</v>
      </c>
      <c r="D87" s="418">
        <f>Dry_Matter_Content!H74</f>
        <v>0.73</v>
      </c>
      <c r="E87" s="284">
        <f>MCF!R86</f>
        <v>1</v>
      </c>
      <c r="F87" s="67">
        <f t="shared" si="14"/>
        <v>0</v>
      </c>
      <c r="G87" s="67">
        <f t="shared" si="15"/>
        <v>0</v>
      </c>
      <c r="H87" s="67">
        <f t="shared" si="16"/>
        <v>0</v>
      </c>
      <c r="I87" s="67">
        <f t="shared" si="17"/>
        <v>1.0516035729901765E-3</v>
      </c>
      <c r="J87" s="67">
        <f t="shared" si="18"/>
        <v>7.6249862477953336E-5</v>
      </c>
      <c r="K87" s="100">
        <f t="shared" si="20"/>
        <v>5.0833241651968888E-5</v>
      </c>
      <c r="O87" s="96">
        <f>Amnt_Deposited!B82</f>
        <v>2068</v>
      </c>
      <c r="P87" s="99">
        <f>Amnt_Deposited!H82</f>
        <v>0</v>
      </c>
      <c r="Q87" s="284">
        <f>MCF!R86</f>
        <v>1</v>
      </c>
      <c r="R87" s="67">
        <f t="shared" si="19"/>
        <v>0</v>
      </c>
      <c r="S87" s="67">
        <f t="shared" si="21"/>
        <v>0</v>
      </c>
      <c r="T87" s="67">
        <f t="shared" si="22"/>
        <v>0</v>
      </c>
      <c r="U87" s="67">
        <f t="shared" si="23"/>
        <v>1.1524422717700562E-3</v>
      </c>
      <c r="V87" s="67">
        <f t="shared" si="24"/>
        <v>8.3561493126524188E-5</v>
      </c>
      <c r="W87" s="100">
        <f t="shared" si="25"/>
        <v>5.5707662084349457E-5</v>
      </c>
    </row>
    <row r="88" spans="2:23">
      <c r="B88" s="96">
        <f>Amnt_Deposited!B83</f>
        <v>2069</v>
      </c>
      <c r="C88" s="99">
        <f>Amnt_Deposited!H83</f>
        <v>0</v>
      </c>
      <c r="D88" s="418">
        <f>Dry_Matter_Content!H75</f>
        <v>0.73</v>
      </c>
      <c r="E88" s="284">
        <f>MCF!R87</f>
        <v>1</v>
      </c>
      <c r="F88" s="67">
        <f t="shared" si="14"/>
        <v>0</v>
      </c>
      <c r="G88" s="67">
        <f t="shared" si="15"/>
        <v>0</v>
      </c>
      <c r="H88" s="67">
        <f t="shared" si="16"/>
        <v>0</v>
      </c>
      <c r="I88" s="67">
        <f t="shared" si="17"/>
        <v>9.8050867244705436E-4</v>
      </c>
      <c r="J88" s="67">
        <f t="shared" si="18"/>
        <v>7.1094900543122136E-5</v>
      </c>
      <c r="K88" s="100">
        <f t="shared" si="20"/>
        <v>4.7396600362081424E-5</v>
      </c>
      <c r="O88" s="96">
        <f>Amnt_Deposited!B83</f>
        <v>2069</v>
      </c>
      <c r="P88" s="99">
        <f>Amnt_Deposited!H83</f>
        <v>0</v>
      </c>
      <c r="Q88" s="284">
        <f>MCF!R87</f>
        <v>1</v>
      </c>
      <c r="R88" s="67">
        <f t="shared" si="19"/>
        <v>0</v>
      </c>
      <c r="S88" s="67">
        <f t="shared" si="21"/>
        <v>0</v>
      </c>
      <c r="T88" s="67">
        <f t="shared" si="22"/>
        <v>0</v>
      </c>
      <c r="U88" s="67">
        <f t="shared" si="23"/>
        <v>1.0745300519967717E-3</v>
      </c>
      <c r="V88" s="67">
        <f t="shared" si="24"/>
        <v>7.7912219773284527E-5</v>
      </c>
      <c r="W88" s="100">
        <f t="shared" si="25"/>
        <v>5.1941479848856352E-5</v>
      </c>
    </row>
    <row r="89" spans="2:23">
      <c r="B89" s="96">
        <f>Amnt_Deposited!B84</f>
        <v>2070</v>
      </c>
      <c r="C89" s="99">
        <f>Amnt_Deposited!H84</f>
        <v>0</v>
      </c>
      <c r="D89" s="418">
        <f>Dry_Matter_Content!H76</f>
        <v>0.73</v>
      </c>
      <c r="E89" s="284">
        <f>MCF!R88</f>
        <v>1</v>
      </c>
      <c r="F89" s="67">
        <f t="shared" si="14"/>
        <v>0</v>
      </c>
      <c r="G89" s="67">
        <f t="shared" si="15"/>
        <v>0</v>
      </c>
      <c r="H89" s="67">
        <f t="shared" si="16"/>
        <v>0</v>
      </c>
      <c r="I89" s="67">
        <f t="shared" si="17"/>
        <v>9.142202265538192E-4</v>
      </c>
      <c r="J89" s="67">
        <f t="shared" si="18"/>
        <v>6.6288445893235135E-5</v>
      </c>
      <c r="K89" s="100">
        <f t="shared" si="20"/>
        <v>4.4192297262156757E-5</v>
      </c>
      <c r="O89" s="96">
        <f>Amnt_Deposited!B84</f>
        <v>2070</v>
      </c>
      <c r="P89" s="99">
        <f>Amnt_Deposited!H84</f>
        <v>0</v>
      </c>
      <c r="Q89" s="284">
        <f>MCF!R88</f>
        <v>1</v>
      </c>
      <c r="R89" s="67">
        <f t="shared" si="19"/>
        <v>0</v>
      </c>
      <c r="S89" s="67">
        <f t="shared" si="21"/>
        <v>0</v>
      </c>
      <c r="T89" s="67">
        <f t="shared" si="22"/>
        <v>0</v>
      </c>
      <c r="U89" s="67">
        <f t="shared" si="23"/>
        <v>1.0018851797850071E-3</v>
      </c>
      <c r="V89" s="67">
        <f t="shared" si="24"/>
        <v>7.2644872211764515E-5</v>
      </c>
      <c r="W89" s="100">
        <f t="shared" si="25"/>
        <v>4.842991480784301E-5</v>
      </c>
    </row>
    <row r="90" spans="2:23">
      <c r="B90" s="96">
        <f>Amnt_Deposited!B85</f>
        <v>2071</v>
      </c>
      <c r="C90" s="99">
        <f>Amnt_Deposited!H85</f>
        <v>0</v>
      </c>
      <c r="D90" s="418">
        <f>Dry_Matter_Content!H77</f>
        <v>0.73</v>
      </c>
      <c r="E90" s="284">
        <f>MCF!R89</f>
        <v>1</v>
      </c>
      <c r="F90" s="67">
        <f t="shared" si="14"/>
        <v>0</v>
      </c>
      <c r="G90" s="67">
        <f t="shared" si="15"/>
        <v>0</v>
      </c>
      <c r="H90" s="67">
        <f t="shared" si="16"/>
        <v>0</v>
      </c>
      <c r="I90" s="67">
        <f t="shared" si="17"/>
        <v>8.5241328927179694E-4</v>
      </c>
      <c r="J90" s="67">
        <f t="shared" si="18"/>
        <v>6.180693728202227E-5</v>
      </c>
      <c r="K90" s="100">
        <f t="shared" si="20"/>
        <v>4.1204624854681513E-5</v>
      </c>
      <c r="O90" s="96">
        <f>Amnt_Deposited!B85</f>
        <v>2071</v>
      </c>
      <c r="P90" s="99">
        <f>Amnt_Deposited!H85</f>
        <v>0</v>
      </c>
      <c r="Q90" s="284">
        <f>MCF!R89</f>
        <v>1</v>
      </c>
      <c r="R90" s="67">
        <f t="shared" si="19"/>
        <v>0</v>
      </c>
      <c r="S90" s="67">
        <f t="shared" si="21"/>
        <v>0</v>
      </c>
      <c r="T90" s="67">
        <f t="shared" si="22"/>
        <v>0</v>
      </c>
      <c r="U90" s="67">
        <f t="shared" si="23"/>
        <v>9.3415154988690048E-4</v>
      </c>
      <c r="V90" s="67">
        <f t="shared" si="24"/>
        <v>6.7733629898106585E-5</v>
      </c>
      <c r="W90" s="100">
        <f t="shared" si="25"/>
        <v>4.5155753265404388E-5</v>
      </c>
    </row>
    <row r="91" spans="2:23">
      <c r="B91" s="96">
        <f>Amnt_Deposited!B86</f>
        <v>2072</v>
      </c>
      <c r="C91" s="99">
        <f>Amnt_Deposited!H86</f>
        <v>0</v>
      </c>
      <c r="D91" s="418">
        <f>Dry_Matter_Content!H78</f>
        <v>0.73</v>
      </c>
      <c r="E91" s="284">
        <f>MCF!R90</f>
        <v>1</v>
      </c>
      <c r="F91" s="67">
        <f t="shared" si="14"/>
        <v>0</v>
      </c>
      <c r="G91" s="67">
        <f t="shared" si="15"/>
        <v>0</v>
      </c>
      <c r="H91" s="67">
        <f t="shared" si="16"/>
        <v>0</v>
      </c>
      <c r="I91" s="67">
        <f t="shared" si="17"/>
        <v>7.9478488292272483E-4</v>
      </c>
      <c r="J91" s="67">
        <f t="shared" si="18"/>
        <v>5.7628406349072112E-5</v>
      </c>
      <c r="K91" s="100">
        <f t="shared" si="20"/>
        <v>3.841893756604807E-5</v>
      </c>
      <c r="O91" s="96">
        <f>Amnt_Deposited!B86</f>
        <v>2072</v>
      </c>
      <c r="P91" s="99">
        <f>Amnt_Deposited!H86</f>
        <v>0</v>
      </c>
      <c r="Q91" s="284">
        <f>MCF!R90</f>
        <v>1</v>
      </c>
      <c r="R91" s="67">
        <f t="shared" si="19"/>
        <v>0</v>
      </c>
      <c r="S91" s="67">
        <f t="shared" si="21"/>
        <v>0</v>
      </c>
      <c r="T91" s="67">
        <f t="shared" si="22"/>
        <v>0</v>
      </c>
      <c r="U91" s="67">
        <f t="shared" si="23"/>
        <v>8.7099713197010919E-4</v>
      </c>
      <c r="V91" s="67">
        <f t="shared" si="24"/>
        <v>6.3154417916791341E-5</v>
      </c>
      <c r="W91" s="100">
        <f t="shared" si="25"/>
        <v>4.2102945277860894E-5</v>
      </c>
    </row>
    <row r="92" spans="2:23">
      <c r="B92" s="96">
        <f>Amnt_Deposited!B87</f>
        <v>2073</v>
      </c>
      <c r="C92" s="99">
        <f>Amnt_Deposited!H87</f>
        <v>0</v>
      </c>
      <c r="D92" s="418">
        <f>Dry_Matter_Content!H79</f>
        <v>0.73</v>
      </c>
      <c r="E92" s="284">
        <f>MCF!R91</f>
        <v>1</v>
      </c>
      <c r="F92" s="67">
        <f t="shared" si="14"/>
        <v>0</v>
      </c>
      <c r="G92" s="67">
        <f t="shared" si="15"/>
        <v>0</v>
      </c>
      <c r="H92" s="67">
        <f t="shared" si="16"/>
        <v>0</v>
      </c>
      <c r="I92" s="67">
        <f t="shared" si="17"/>
        <v>7.410525129918213E-4</v>
      </c>
      <c r="J92" s="67">
        <f t="shared" si="18"/>
        <v>5.373236993090355E-5</v>
      </c>
      <c r="K92" s="100">
        <f t="shared" si="20"/>
        <v>3.58215799539357E-5</v>
      </c>
      <c r="O92" s="96">
        <f>Amnt_Deposited!B87</f>
        <v>2073</v>
      </c>
      <c r="P92" s="99">
        <f>Amnt_Deposited!H87</f>
        <v>0</v>
      </c>
      <c r="Q92" s="284">
        <f>MCF!R91</f>
        <v>1</v>
      </c>
      <c r="R92" s="67">
        <f t="shared" si="19"/>
        <v>0</v>
      </c>
      <c r="S92" s="67">
        <f t="shared" si="21"/>
        <v>0</v>
      </c>
      <c r="T92" s="67">
        <f t="shared" si="22"/>
        <v>0</v>
      </c>
      <c r="U92" s="67">
        <f t="shared" si="23"/>
        <v>8.1211234300473543E-4</v>
      </c>
      <c r="V92" s="67">
        <f t="shared" si="24"/>
        <v>5.8884788965373739E-5</v>
      </c>
      <c r="W92" s="100">
        <f t="shared" si="25"/>
        <v>3.9256525976915822E-5</v>
      </c>
    </row>
    <row r="93" spans="2:23">
      <c r="B93" s="96">
        <f>Amnt_Deposited!B88</f>
        <v>2074</v>
      </c>
      <c r="C93" s="99">
        <f>Amnt_Deposited!H88</f>
        <v>0</v>
      </c>
      <c r="D93" s="418">
        <f>Dry_Matter_Content!H80</f>
        <v>0.73</v>
      </c>
      <c r="E93" s="284">
        <f>MCF!R92</f>
        <v>1</v>
      </c>
      <c r="F93" s="67">
        <f t="shared" si="14"/>
        <v>0</v>
      </c>
      <c r="G93" s="67">
        <f t="shared" si="15"/>
        <v>0</v>
      </c>
      <c r="H93" s="67">
        <f t="shared" si="16"/>
        <v>0</v>
      </c>
      <c r="I93" s="67">
        <f t="shared" si="17"/>
        <v>6.9095278333934662E-4</v>
      </c>
      <c r="J93" s="67">
        <f t="shared" si="18"/>
        <v>5.009972965247468E-5</v>
      </c>
      <c r="K93" s="100">
        <f t="shared" si="20"/>
        <v>3.3399819768316451E-5</v>
      </c>
      <c r="O93" s="96">
        <f>Amnt_Deposited!B88</f>
        <v>2074</v>
      </c>
      <c r="P93" s="99">
        <f>Amnt_Deposited!H88</f>
        <v>0</v>
      </c>
      <c r="Q93" s="284">
        <f>MCF!R92</f>
        <v>1</v>
      </c>
      <c r="R93" s="67">
        <f t="shared" si="19"/>
        <v>0</v>
      </c>
      <c r="S93" s="67">
        <f t="shared" si="21"/>
        <v>0</v>
      </c>
      <c r="T93" s="67">
        <f t="shared" si="22"/>
        <v>0</v>
      </c>
      <c r="U93" s="67">
        <f t="shared" si="23"/>
        <v>7.5720852968695499E-4</v>
      </c>
      <c r="V93" s="67">
        <f t="shared" si="24"/>
        <v>5.4903813317780453E-5</v>
      </c>
      <c r="W93" s="100">
        <f t="shared" si="25"/>
        <v>3.6602542211853635E-5</v>
      </c>
    </row>
    <row r="94" spans="2:23">
      <c r="B94" s="96">
        <f>Amnt_Deposited!B89</f>
        <v>2075</v>
      </c>
      <c r="C94" s="99">
        <f>Amnt_Deposited!H89</f>
        <v>0</v>
      </c>
      <c r="D94" s="418">
        <f>Dry_Matter_Content!H81</f>
        <v>0.73</v>
      </c>
      <c r="E94" s="284">
        <f>MCF!R93</f>
        <v>1</v>
      </c>
      <c r="F94" s="67">
        <f t="shared" si="14"/>
        <v>0</v>
      </c>
      <c r="G94" s="67">
        <f t="shared" si="15"/>
        <v>0</v>
      </c>
      <c r="H94" s="67">
        <f t="shared" si="16"/>
        <v>0</v>
      </c>
      <c r="I94" s="67">
        <f t="shared" si="17"/>
        <v>6.4424010503242039E-4</v>
      </c>
      <c r="J94" s="67">
        <f t="shared" si="18"/>
        <v>4.6712678306926174E-5</v>
      </c>
      <c r="K94" s="100">
        <f t="shared" si="20"/>
        <v>3.114178553795078E-5</v>
      </c>
      <c r="O94" s="96">
        <f>Amnt_Deposited!B89</f>
        <v>2075</v>
      </c>
      <c r="P94" s="99">
        <f>Amnt_Deposited!H89</f>
        <v>0</v>
      </c>
      <c r="Q94" s="284">
        <f>MCF!R93</f>
        <v>1</v>
      </c>
      <c r="R94" s="67">
        <f t="shared" si="19"/>
        <v>0</v>
      </c>
      <c r="S94" s="67">
        <f t="shared" si="21"/>
        <v>0</v>
      </c>
      <c r="T94" s="67">
        <f t="shared" si="22"/>
        <v>0</v>
      </c>
      <c r="U94" s="67">
        <f t="shared" si="23"/>
        <v>7.060165534601866E-4</v>
      </c>
      <c r="V94" s="67">
        <f t="shared" si="24"/>
        <v>5.1191976226768394E-5</v>
      </c>
      <c r="W94" s="100">
        <f t="shared" si="25"/>
        <v>3.4127984151178927E-5</v>
      </c>
    </row>
    <row r="95" spans="2:23">
      <c r="B95" s="96">
        <f>Amnt_Deposited!B90</f>
        <v>2076</v>
      </c>
      <c r="C95" s="99">
        <f>Amnt_Deposited!H90</f>
        <v>0</v>
      </c>
      <c r="D95" s="418">
        <f>Dry_Matter_Content!H82</f>
        <v>0.73</v>
      </c>
      <c r="E95" s="284">
        <f>MCF!R94</f>
        <v>1</v>
      </c>
      <c r="F95" s="67">
        <f t="shared" si="14"/>
        <v>0</v>
      </c>
      <c r="G95" s="67">
        <f t="shared" si="15"/>
        <v>0</v>
      </c>
      <c r="H95" s="67">
        <f t="shared" si="16"/>
        <v>0</v>
      </c>
      <c r="I95" s="67">
        <f t="shared" si="17"/>
        <v>6.0068549246778779E-4</v>
      </c>
      <c r="J95" s="67">
        <f t="shared" si="18"/>
        <v>4.3554612564632614E-5</v>
      </c>
      <c r="K95" s="100">
        <f t="shared" si="20"/>
        <v>2.903640837642174E-5</v>
      </c>
      <c r="O95" s="96">
        <f>Amnt_Deposited!B90</f>
        <v>2076</v>
      </c>
      <c r="P95" s="99">
        <f>Amnt_Deposited!H90</f>
        <v>0</v>
      </c>
      <c r="Q95" s="284">
        <f>MCF!R94</f>
        <v>1</v>
      </c>
      <c r="R95" s="67">
        <f t="shared" si="19"/>
        <v>0</v>
      </c>
      <c r="S95" s="67">
        <f t="shared" si="21"/>
        <v>0</v>
      </c>
      <c r="T95" s="67">
        <f t="shared" si="22"/>
        <v>0</v>
      </c>
      <c r="U95" s="67">
        <f t="shared" si="23"/>
        <v>6.5828547119757552E-4</v>
      </c>
      <c r="V95" s="67">
        <f t="shared" si="24"/>
        <v>4.7731082262611071E-5</v>
      </c>
      <c r="W95" s="100">
        <f t="shared" si="25"/>
        <v>3.1820721508407379E-5</v>
      </c>
    </row>
    <row r="96" spans="2:23">
      <c r="B96" s="96">
        <f>Amnt_Deposited!B91</f>
        <v>2077</v>
      </c>
      <c r="C96" s="99">
        <f>Amnt_Deposited!H91</f>
        <v>0</v>
      </c>
      <c r="D96" s="418">
        <f>Dry_Matter_Content!H83</f>
        <v>0.73</v>
      </c>
      <c r="E96" s="284">
        <f>MCF!R95</f>
        <v>1</v>
      </c>
      <c r="F96" s="67">
        <f t="shared" si="14"/>
        <v>0</v>
      </c>
      <c r="G96" s="67">
        <f t="shared" si="15"/>
        <v>0</v>
      </c>
      <c r="H96" s="67">
        <f t="shared" si="16"/>
        <v>0</v>
      </c>
      <c r="I96" s="67">
        <f t="shared" si="17"/>
        <v>5.6007544088412635E-4</v>
      </c>
      <c r="J96" s="67">
        <f t="shared" si="18"/>
        <v>4.0610051583661414E-5</v>
      </c>
      <c r="K96" s="100">
        <f t="shared" si="20"/>
        <v>2.707336772244094E-5</v>
      </c>
      <c r="O96" s="96">
        <f>Amnt_Deposited!B91</f>
        <v>2077</v>
      </c>
      <c r="P96" s="99">
        <f>Amnt_Deposited!H91</f>
        <v>0</v>
      </c>
      <c r="Q96" s="284">
        <f>MCF!R95</f>
        <v>1</v>
      </c>
      <c r="R96" s="67">
        <f t="shared" si="19"/>
        <v>0</v>
      </c>
      <c r="S96" s="67">
        <f t="shared" si="21"/>
        <v>0</v>
      </c>
      <c r="T96" s="67">
        <f t="shared" si="22"/>
        <v>0</v>
      </c>
      <c r="U96" s="67">
        <f t="shared" si="23"/>
        <v>6.1378130507849457E-4</v>
      </c>
      <c r="V96" s="67">
        <f t="shared" si="24"/>
        <v>4.4504166119080994E-5</v>
      </c>
      <c r="W96" s="100">
        <f t="shared" si="25"/>
        <v>2.9669444079387327E-5</v>
      </c>
    </row>
    <row r="97" spans="2:23">
      <c r="B97" s="96">
        <f>Amnt_Deposited!B92</f>
        <v>2078</v>
      </c>
      <c r="C97" s="99">
        <f>Amnt_Deposited!H92</f>
        <v>0</v>
      </c>
      <c r="D97" s="418">
        <f>Dry_Matter_Content!H84</f>
        <v>0.73</v>
      </c>
      <c r="E97" s="284">
        <f>MCF!R96</f>
        <v>1</v>
      </c>
      <c r="F97" s="67">
        <f t="shared" si="14"/>
        <v>0</v>
      </c>
      <c r="G97" s="67">
        <f t="shared" si="15"/>
        <v>0</v>
      </c>
      <c r="H97" s="67">
        <f t="shared" si="16"/>
        <v>0</v>
      </c>
      <c r="I97" s="67">
        <f t="shared" si="17"/>
        <v>5.2221087976145873E-4</v>
      </c>
      <c r="J97" s="67">
        <f t="shared" si="18"/>
        <v>3.7864561122667667E-5</v>
      </c>
      <c r="K97" s="100">
        <f t="shared" si="20"/>
        <v>2.524304074844511E-5</v>
      </c>
      <c r="O97" s="96">
        <f>Amnt_Deposited!B92</f>
        <v>2078</v>
      </c>
      <c r="P97" s="99">
        <f>Amnt_Deposited!H92</f>
        <v>0</v>
      </c>
      <c r="Q97" s="284">
        <f>MCF!R96</f>
        <v>1</v>
      </c>
      <c r="R97" s="67">
        <f t="shared" si="19"/>
        <v>0</v>
      </c>
      <c r="S97" s="67">
        <f t="shared" si="21"/>
        <v>0</v>
      </c>
      <c r="T97" s="67">
        <f t="shared" si="22"/>
        <v>0</v>
      </c>
      <c r="U97" s="67">
        <f t="shared" si="23"/>
        <v>5.7228589562899573E-4</v>
      </c>
      <c r="V97" s="67">
        <f t="shared" si="24"/>
        <v>4.149540944949881E-5</v>
      </c>
      <c r="W97" s="100">
        <f t="shared" si="25"/>
        <v>2.7663606299665871E-5</v>
      </c>
    </row>
    <row r="98" spans="2:23">
      <c r="B98" s="96">
        <f>Amnt_Deposited!B93</f>
        <v>2079</v>
      </c>
      <c r="C98" s="99">
        <f>Amnt_Deposited!H93</f>
        <v>0</v>
      </c>
      <c r="D98" s="418">
        <f>Dry_Matter_Content!H85</f>
        <v>0.73</v>
      </c>
      <c r="E98" s="284">
        <f>MCF!R97</f>
        <v>1</v>
      </c>
      <c r="F98" s="67">
        <f t="shared" si="14"/>
        <v>0</v>
      </c>
      <c r="G98" s="67">
        <f t="shared" si="15"/>
        <v>0</v>
      </c>
      <c r="H98" s="67">
        <f t="shared" si="16"/>
        <v>0</v>
      </c>
      <c r="I98" s="67">
        <f t="shared" si="17"/>
        <v>4.8690619697723238E-4</v>
      </c>
      <c r="J98" s="67">
        <f t="shared" si="18"/>
        <v>3.5304682784226367E-5</v>
      </c>
      <c r="K98" s="100">
        <f t="shared" si="20"/>
        <v>2.3536455189484243E-5</v>
      </c>
      <c r="O98" s="96">
        <f>Amnt_Deposited!B93</f>
        <v>2079</v>
      </c>
      <c r="P98" s="99">
        <f>Amnt_Deposited!H93</f>
        <v>0</v>
      </c>
      <c r="Q98" s="284">
        <f>MCF!R97</f>
        <v>1</v>
      </c>
      <c r="R98" s="67">
        <f t="shared" si="19"/>
        <v>0</v>
      </c>
      <c r="S98" s="67">
        <f t="shared" si="21"/>
        <v>0</v>
      </c>
      <c r="T98" s="67">
        <f t="shared" si="22"/>
        <v>0</v>
      </c>
      <c r="U98" s="67">
        <f t="shared" si="23"/>
        <v>5.3359583230381613E-4</v>
      </c>
      <c r="V98" s="67">
        <f t="shared" si="24"/>
        <v>3.8690063325179577E-5</v>
      </c>
      <c r="W98" s="100">
        <f t="shared" si="25"/>
        <v>2.5793375550119718E-5</v>
      </c>
    </row>
    <row r="99" spans="2:23" ht="13.5" thickBot="1">
      <c r="B99" s="97">
        <f>Amnt_Deposited!B94</f>
        <v>2080</v>
      </c>
      <c r="C99" s="101">
        <f>Amnt_Deposited!H94</f>
        <v>0</v>
      </c>
      <c r="D99" s="419">
        <f>Dry_Matter_Content!H86</f>
        <v>0.73</v>
      </c>
      <c r="E99" s="285">
        <f>MCF!R98</f>
        <v>1</v>
      </c>
      <c r="F99" s="68">
        <f t="shared" si="14"/>
        <v>0</v>
      </c>
      <c r="G99" s="68">
        <f t="shared" si="15"/>
        <v>0</v>
      </c>
      <c r="H99" s="68">
        <f t="shared" si="16"/>
        <v>0</v>
      </c>
      <c r="I99" s="68">
        <f t="shared" si="17"/>
        <v>4.5398832893547977E-4</v>
      </c>
      <c r="J99" s="68">
        <f t="shared" si="18"/>
        <v>3.2917868041752596E-5</v>
      </c>
      <c r="K99" s="102">
        <f t="shared" si="20"/>
        <v>2.1945245361168395E-5</v>
      </c>
      <c r="O99" s="97">
        <f>Amnt_Deposited!B94</f>
        <v>2080</v>
      </c>
      <c r="P99" s="101">
        <f>Amnt_Deposited!H94</f>
        <v>0</v>
      </c>
      <c r="Q99" s="285">
        <f>MCF!R98</f>
        <v>1</v>
      </c>
      <c r="R99" s="68">
        <f t="shared" si="19"/>
        <v>0</v>
      </c>
      <c r="S99" s="68">
        <f>R99*$W$12</f>
        <v>0</v>
      </c>
      <c r="T99" s="68">
        <f>R99*(1-$W$12)</f>
        <v>0</v>
      </c>
      <c r="U99" s="68">
        <f>S99+U98*$W$10</f>
        <v>4.9752145636764887E-4</v>
      </c>
      <c r="V99" s="68">
        <f>U98*(1-$W$10)+T99</f>
        <v>3.607437593616722E-5</v>
      </c>
      <c r="W99" s="102">
        <f t="shared" si="25"/>
        <v>2.4049583957444811E-5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5" activePane="bottomRight" state="frozen"/>
      <selection pane="topRight"/>
      <selection pane="bottomLeft"/>
      <selection pane="bottomRight" activeCell="D3" sqref="D3:F3"/>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27" t="s">
        <v>338</v>
      </c>
      <c r="E2" s="728"/>
      <c r="F2" s="729"/>
    </row>
    <row r="3" spans="1:18" ht="16.5" thickBot="1">
      <c r="B3" s="12"/>
      <c r="C3" s="5" t="s">
        <v>276</v>
      </c>
      <c r="D3" s="727" t="s">
        <v>337</v>
      </c>
      <c r="E3" s="728"/>
      <c r="F3" s="729"/>
    </row>
    <row r="4" spans="1:18" ht="16.5" thickBot="1">
      <c r="B4" s="12"/>
      <c r="C4" s="5" t="s">
        <v>30</v>
      </c>
      <c r="D4" s="727" t="s">
        <v>266</v>
      </c>
      <c r="E4" s="728"/>
      <c r="F4" s="729"/>
    </row>
    <row r="5" spans="1:18" ht="16.5" thickBot="1">
      <c r="B5" s="12"/>
      <c r="C5" s="5" t="s">
        <v>117</v>
      </c>
      <c r="D5" s="730"/>
      <c r="E5" s="731"/>
      <c r="F5" s="732"/>
    </row>
    <row r="6" spans="1:18">
      <c r="B6" s="13" t="s">
        <v>201</v>
      </c>
    </row>
    <row r="7" spans="1:18">
      <c r="B7" s="20" t="s">
        <v>31</v>
      </c>
    </row>
    <row r="8" spans="1:18" ht="13.5" thickBot="1">
      <c r="B8" s="20"/>
    </row>
    <row r="9" spans="1:18" ht="12.75" customHeight="1">
      <c r="A9" s="1"/>
      <c r="C9" s="725" t="s">
        <v>18</v>
      </c>
      <c r="D9" s="726"/>
      <c r="E9" s="723" t="s">
        <v>100</v>
      </c>
      <c r="F9" s="724"/>
      <c r="H9" s="725" t="s">
        <v>18</v>
      </c>
      <c r="I9" s="726"/>
      <c r="J9" s="723" t="s">
        <v>100</v>
      </c>
      <c r="K9" s="724"/>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721" t="s">
        <v>250</v>
      </c>
      <c r="D12" s="722"/>
      <c r="E12" s="721" t="s">
        <v>250</v>
      </c>
      <c r="F12" s="722"/>
      <c r="H12" s="721" t="s">
        <v>251</v>
      </c>
      <c r="I12" s="722"/>
      <c r="J12" s="721" t="s">
        <v>251</v>
      </c>
      <c r="K12" s="722"/>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32">
        <f>INDEX(DOC_table,IF(Select2=1,1,14),1)</f>
        <v>0.38</v>
      </c>
      <c r="E15" s="350">
        <f>D15</f>
        <v>0.38</v>
      </c>
      <c r="F15" s="132"/>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32">
        <f>INDEX(DOC_table,IF(Select2=1,2,13),1)</f>
        <v>0.44</v>
      </c>
      <c r="E16" s="259">
        <f>D16</f>
        <v>0.44</v>
      </c>
      <c r="F16" s="23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32">
        <f>INDEX(DOC_table,IF(Select2=1,3,15),1)</f>
        <v>0.49</v>
      </c>
      <c r="E17" s="259">
        <f t="shared" ref="E17:E25" si="0">D17</f>
        <v>0.49</v>
      </c>
      <c r="F17" s="23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16">
        <f>IF(Select2=1,INDEX(DOC_table,4,1),"")</f>
        <v>0.3</v>
      </c>
      <c r="E18" s="259">
        <f t="shared" si="0"/>
        <v>0.3</v>
      </c>
      <c r="F18" s="23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16">
        <f>IF(Select2=1,INDEX(DOC_table,5,1),"")</f>
        <v>0.47</v>
      </c>
      <c r="E19" s="259">
        <f t="shared" si="0"/>
        <v>0.47</v>
      </c>
      <c r="F19" s="23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16">
        <f>IF(Select2=1,INDEX(DOC_table,6,1),"")</f>
        <v>0.5</v>
      </c>
      <c r="E20" s="259">
        <f t="shared" si="0"/>
        <v>0.5</v>
      </c>
      <c r="F20" s="23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16">
        <f>IF(Select2=1,INDEX(DOC_table,7,1),"")</f>
        <v>0.6</v>
      </c>
      <c r="E21" s="259">
        <f t="shared" si="0"/>
        <v>0.6</v>
      </c>
      <c r="F21" s="23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193">
        <f>IF(Select2=1,INDEX(DOC_table,9,1),"")</f>
        <v>0</v>
      </c>
      <c r="E22" s="259">
        <f t="shared" si="0"/>
        <v>0</v>
      </c>
      <c r="F22" s="23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193">
        <f>IF(Select2=1,INDEX(DOC_table,10,1),"")</f>
        <v>0</v>
      </c>
      <c r="E23" s="259">
        <f t="shared" si="0"/>
        <v>0</v>
      </c>
      <c r="F23" s="23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193">
        <f>IF(Select2=1,INDEX(DOC_table,11,1),"")</f>
        <v>0</v>
      </c>
      <c r="E24" s="259">
        <f t="shared" si="0"/>
        <v>0</v>
      </c>
      <c r="F24" s="23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193">
        <f>IF(Select2=1,INDEX(DOC_table,12,1),"")</f>
        <v>0</v>
      </c>
      <c r="E25" s="259">
        <f t="shared" si="0"/>
        <v>0</v>
      </c>
      <c r="F25" s="23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2: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9">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80">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80">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80">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1">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1">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1">
        <f>D40</f>
        <v>0.17</v>
      </c>
      <c r="F40" s="239"/>
      <c r="N40" s="409" t="s">
        <v>267</v>
      </c>
      <c r="O40" s="2">
        <f t="shared" si="5"/>
        <v>0.17</v>
      </c>
    </row>
    <row r="41" spans="2:15">
      <c r="B41" s="146" t="str">
        <f>IF(Select2=1,"Plastics","")</f>
        <v>Plastics</v>
      </c>
      <c r="C41" s="159">
        <f t="shared" ref="C41:D44" si="6">IF(Select2=1,0,"")</f>
        <v>0</v>
      </c>
      <c r="D41" s="429">
        <f t="shared" si="6"/>
        <v>0</v>
      </c>
      <c r="E41" s="581">
        <f>D41</f>
        <v>0</v>
      </c>
      <c r="F41" s="239"/>
      <c r="N41" s="146" t="s">
        <v>230</v>
      </c>
      <c r="O41" s="2">
        <f t="shared" si="5"/>
        <v>0</v>
      </c>
    </row>
    <row r="42" spans="2:15">
      <c r="B42" s="146" t="str">
        <f>IF(Select2=1,"Metal","")</f>
        <v>Metal</v>
      </c>
      <c r="C42" s="159">
        <f t="shared" si="6"/>
        <v>0</v>
      </c>
      <c r="D42" s="429">
        <f t="shared" si="6"/>
        <v>0</v>
      </c>
      <c r="E42" s="581">
        <f>D42</f>
        <v>0</v>
      </c>
      <c r="F42" s="239"/>
      <c r="N42" s="146" t="s">
        <v>231</v>
      </c>
      <c r="O42" s="2">
        <f t="shared" si="5"/>
        <v>0</v>
      </c>
    </row>
    <row r="43" spans="2:15">
      <c r="B43" s="146" t="str">
        <f>IF(Select2=1,"Glass","")</f>
        <v>Glass</v>
      </c>
      <c r="C43" s="159">
        <f t="shared" si="6"/>
        <v>0</v>
      </c>
      <c r="D43" s="429">
        <f t="shared" si="6"/>
        <v>0</v>
      </c>
      <c r="E43" s="581">
        <f>D43</f>
        <v>0</v>
      </c>
      <c r="F43" s="239"/>
      <c r="N43" s="146" t="s">
        <v>232</v>
      </c>
      <c r="O43" s="2">
        <f t="shared" si="5"/>
        <v>0</v>
      </c>
    </row>
    <row r="44" spans="2:15">
      <c r="B44" s="146" t="str">
        <f>IF(Select2=1,"Other","")</f>
        <v>Other</v>
      </c>
      <c r="C44" s="159">
        <f t="shared" si="6"/>
        <v>0</v>
      </c>
      <c r="D44" s="429">
        <f t="shared" si="6"/>
        <v>0</v>
      </c>
      <c r="E44" s="581">
        <f>D44</f>
        <v>0</v>
      </c>
      <c r="F44" s="239"/>
      <c r="N44" s="146" t="s">
        <v>233</v>
      </c>
      <c r="O44" s="2">
        <f t="shared" si="5"/>
        <v>0</v>
      </c>
    </row>
    <row r="45" spans="2:15">
      <c r="B45" s="146"/>
      <c r="C45" s="159"/>
      <c r="D45" s="70"/>
      <c r="E45" s="581"/>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1">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2">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3">
        <v>6</v>
      </c>
      <c r="F49" s="42"/>
    </row>
    <row r="50" spans="1:18" ht="13.5" thickBot="1">
      <c r="B50" s="22"/>
      <c r="C50" s="14"/>
      <c r="D50" s="23"/>
      <c r="E50" s="24"/>
      <c r="F50" s="23"/>
    </row>
    <row r="51" spans="1:18" ht="13.5" thickBot="1">
      <c r="B51" s="35" t="s">
        <v>207</v>
      </c>
      <c r="C51" s="38"/>
      <c r="D51" s="21">
        <v>0.5</v>
      </c>
      <c r="E51" s="583">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3">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4">
        <f>D58</f>
        <v>0</v>
      </c>
      <c r="F58" s="94"/>
      <c r="L58" s="18"/>
    </row>
    <row r="59" spans="1:18" ht="13.5" thickBot="1">
      <c r="B59" s="281" t="s">
        <v>196</v>
      </c>
      <c r="C59" s="278"/>
      <c r="D59" s="279">
        <v>0</v>
      </c>
      <c r="E59" s="585">
        <f>D59</f>
        <v>0</v>
      </c>
      <c r="F59" s="41"/>
    </row>
    <row r="60" spans="1:18" ht="13.5" thickBot="1">
      <c r="B60" s="138"/>
      <c r="C60" s="262"/>
      <c r="D60" s="263"/>
      <c r="E60" s="265"/>
      <c r="F60" s="264"/>
    </row>
    <row r="61" spans="1:18" s="18" customFormat="1" ht="26.25" thickBot="1">
      <c r="A61"/>
      <c r="B61" s="268" t="s">
        <v>209</v>
      </c>
      <c r="C61" s="150"/>
      <c r="D61" s="718" t="s">
        <v>250</v>
      </c>
      <c r="E61" s="719"/>
      <c r="F61" s="720"/>
      <c r="H61" s="38"/>
      <c r="I61" s="718" t="s">
        <v>251</v>
      </c>
      <c r="J61" s="719"/>
      <c r="K61" s="720"/>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3" t="s">
        <v>336</v>
      </c>
    </row>
    <row r="71" spans="2:8">
      <c r="B71" s="733" t="s">
        <v>317</v>
      </c>
      <c r="C71" s="733"/>
      <c r="D71" s="734" t="s">
        <v>318</v>
      </c>
      <c r="E71" s="734"/>
      <c r="F71" s="734"/>
      <c r="G71" s="734"/>
      <c r="H71" s="734"/>
    </row>
    <row r="72" spans="2:8">
      <c r="B72" s="733" t="s">
        <v>319</v>
      </c>
      <c r="C72" s="733"/>
      <c r="D72" s="734" t="s">
        <v>320</v>
      </c>
      <c r="E72" s="734"/>
      <c r="F72" s="734"/>
      <c r="G72" s="734"/>
      <c r="H72" s="734"/>
    </row>
    <row r="73" spans="2:8">
      <c r="B73" s="733" t="s">
        <v>321</v>
      </c>
      <c r="C73" s="733"/>
      <c r="D73" s="734" t="s">
        <v>322</v>
      </c>
      <c r="E73" s="734"/>
      <c r="F73" s="734"/>
      <c r="G73" s="734"/>
      <c r="H73" s="734"/>
    </row>
    <row r="74" spans="2:8">
      <c r="B74" s="733" t="s">
        <v>323</v>
      </c>
      <c r="C74" s="733"/>
      <c r="D74" s="734" t="s">
        <v>324</v>
      </c>
      <c r="E74" s="734"/>
      <c r="F74" s="734"/>
      <c r="G74" s="734"/>
      <c r="H74" s="734"/>
    </row>
    <row r="75" spans="2:8">
      <c r="B75" s="561"/>
      <c r="C75" s="562"/>
      <c r="D75" s="562"/>
      <c r="E75" s="562"/>
      <c r="F75" s="562"/>
      <c r="G75" s="562"/>
      <c r="H75" s="562"/>
    </row>
    <row r="76" spans="2:8">
      <c r="B76" s="564"/>
      <c r="C76" s="565" t="s">
        <v>325</v>
      </c>
      <c r="D76" s="566" t="s">
        <v>87</v>
      </c>
      <c r="E76" s="566" t="s">
        <v>88</v>
      </c>
    </row>
    <row r="77" spans="2:8">
      <c r="B77" s="739" t="s">
        <v>133</v>
      </c>
      <c r="C77" s="567" t="s">
        <v>326</v>
      </c>
      <c r="D77" s="568" t="s">
        <v>327</v>
      </c>
      <c r="E77" s="568" t="s">
        <v>9</v>
      </c>
      <c r="F77" s="488"/>
      <c r="G77" s="547"/>
      <c r="H77" s="6"/>
    </row>
    <row r="78" spans="2:8">
      <c r="B78" s="740"/>
      <c r="C78" s="569"/>
      <c r="D78" s="570"/>
      <c r="E78" s="571"/>
      <c r="F78" s="6"/>
      <c r="G78" s="488"/>
      <c r="H78" s="6"/>
    </row>
    <row r="79" spans="2:8">
      <c r="B79" s="740"/>
      <c r="C79" s="569"/>
      <c r="D79" s="570"/>
      <c r="E79" s="571"/>
      <c r="F79" s="6"/>
      <c r="G79" s="488"/>
      <c r="H79" s="6"/>
    </row>
    <row r="80" spans="2:8">
      <c r="B80" s="740"/>
      <c r="C80" s="569"/>
      <c r="D80" s="570"/>
      <c r="E80" s="571"/>
      <c r="F80" s="6"/>
      <c r="G80" s="488"/>
      <c r="H80" s="6"/>
    </row>
    <row r="81" spans="2:8">
      <c r="B81" s="740"/>
      <c r="C81" s="569"/>
      <c r="D81" s="570"/>
      <c r="E81" s="571"/>
      <c r="F81" s="6"/>
      <c r="G81" s="488"/>
      <c r="H81" s="6"/>
    </row>
    <row r="82" spans="2:8">
      <c r="B82" s="740"/>
      <c r="C82" s="569"/>
      <c r="D82" s="570" t="s">
        <v>328</v>
      </c>
      <c r="E82" s="571"/>
      <c r="F82" s="6"/>
      <c r="G82" s="488"/>
      <c r="H82" s="6"/>
    </row>
    <row r="83" spans="2:8" ht="13.5" thickBot="1">
      <c r="B83" s="741"/>
      <c r="C83" s="572"/>
      <c r="D83" s="572"/>
      <c r="E83" s="573" t="s">
        <v>329</v>
      </c>
      <c r="F83" s="6"/>
      <c r="G83" s="6"/>
      <c r="H83" s="6"/>
    </row>
    <row r="84" spans="2:8" ht="13.5" thickTop="1">
      <c r="B84" s="564"/>
      <c r="C84" s="571"/>
      <c r="D84" s="564"/>
      <c r="E84" s="574"/>
      <c r="F84" s="6"/>
      <c r="G84" s="6"/>
      <c r="H84" s="6"/>
    </row>
    <row r="85" spans="2:8">
      <c r="B85" s="735" t="s">
        <v>330</v>
      </c>
      <c r="C85" s="736"/>
      <c r="D85" s="736"/>
      <c r="E85" s="737"/>
      <c r="F85" s="6"/>
      <c r="G85" s="6"/>
      <c r="H85" s="6"/>
    </row>
    <row r="86" spans="2:8">
      <c r="B86" s="575" t="s">
        <v>6</v>
      </c>
      <c r="C86" s="576">
        <v>0.63560000000000005</v>
      </c>
      <c r="D86" s="577">
        <v>0.15</v>
      </c>
      <c r="E86" s="577">
        <f>C86*D86</f>
        <v>9.5340000000000008E-2</v>
      </c>
      <c r="F86" s="6"/>
      <c r="G86" s="6"/>
      <c r="H86" s="6"/>
    </row>
    <row r="87" spans="2:8">
      <c r="B87" s="575" t="s">
        <v>256</v>
      </c>
      <c r="C87" s="576">
        <v>0.1042</v>
      </c>
      <c r="D87" s="577">
        <v>0.4</v>
      </c>
      <c r="E87" s="577">
        <f t="shared" ref="E87:E94" si="8">C87*D87</f>
        <v>4.1680000000000002E-2</v>
      </c>
      <c r="F87" s="6"/>
      <c r="G87" s="6"/>
      <c r="H87" s="6"/>
    </row>
    <row r="88" spans="2:8">
      <c r="B88" s="575" t="s">
        <v>2</v>
      </c>
      <c r="C88" s="576">
        <v>0</v>
      </c>
      <c r="D88" s="577">
        <v>0.43</v>
      </c>
      <c r="E88" s="577">
        <f t="shared" si="8"/>
        <v>0</v>
      </c>
      <c r="F88" s="6"/>
      <c r="G88" s="6"/>
      <c r="H88" s="6"/>
    </row>
    <row r="89" spans="2:8">
      <c r="B89" s="575" t="s">
        <v>16</v>
      </c>
      <c r="C89" s="576">
        <v>0</v>
      </c>
      <c r="D89" s="577">
        <v>0.24</v>
      </c>
      <c r="E89" s="577">
        <f t="shared" si="8"/>
        <v>0</v>
      </c>
      <c r="F89" s="6"/>
      <c r="G89" s="6"/>
      <c r="H89" s="6"/>
    </row>
    <row r="90" spans="2:8">
      <c r="B90" s="575" t="s">
        <v>331</v>
      </c>
      <c r="C90" s="576">
        <v>0</v>
      </c>
      <c r="D90" s="577">
        <v>0.39</v>
      </c>
      <c r="E90" s="577">
        <f t="shared" si="8"/>
        <v>0</v>
      </c>
    </row>
    <row r="91" spans="2:8">
      <c r="B91" s="575" t="s">
        <v>332</v>
      </c>
      <c r="C91" s="576">
        <v>1.4500000000000001E-2</v>
      </c>
      <c r="D91" s="577">
        <v>0</v>
      </c>
      <c r="E91" s="577">
        <f t="shared" si="8"/>
        <v>0</v>
      </c>
    </row>
    <row r="92" spans="2:8">
      <c r="B92" s="575" t="s">
        <v>231</v>
      </c>
      <c r="C92" s="576">
        <v>9.7600000000000006E-2</v>
      </c>
      <c r="D92" s="577">
        <v>0</v>
      </c>
      <c r="E92" s="577">
        <f t="shared" si="8"/>
        <v>0</v>
      </c>
    </row>
    <row r="93" spans="2:8">
      <c r="B93" s="575" t="s">
        <v>232</v>
      </c>
      <c r="C93" s="576">
        <v>1.7000000000000001E-2</v>
      </c>
      <c r="D93" s="577">
        <v>0</v>
      </c>
      <c r="E93" s="577">
        <f t="shared" si="8"/>
        <v>0</v>
      </c>
    </row>
    <row r="94" spans="2:8">
      <c r="B94" s="575" t="s">
        <v>233</v>
      </c>
      <c r="C94" s="576">
        <f>(0.95+12.16)/100</f>
        <v>0.13109999999999999</v>
      </c>
      <c r="D94" s="577">
        <v>0</v>
      </c>
      <c r="E94" s="577">
        <f t="shared" si="8"/>
        <v>0</v>
      </c>
    </row>
    <row r="95" spans="2:8">
      <c r="B95" s="738" t="s">
        <v>333</v>
      </c>
      <c r="C95" s="738"/>
      <c r="D95" s="738"/>
      <c r="E95" s="578">
        <f>SUM(E86:E94)</f>
        <v>0.13702</v>
      </c>
    </row>
    <row r="96" spans="2:8">
      <c r="B96" s="735" t="s">
        <v>334</v>
      </c>
      <c r="C96" s="736"/>
      <c r="D96" s="736"/>
      <c r="E96" s="737"/>
    </row>
    <row r="97" spans="2:5">
      <c r="B97" s="575" t="s">
        <v>6</v>
      </c>
      <c r="C97" s="576">
        <f>79.37/100</f>
        <v>0.79370000000000007</v>
      </c>
      <c r="D97" s="577">
        <v>0.15</v>
      </c>
      <c r="E97" s="577">
        <f>C97*D97</f>
        <v>0.11905500000000001</v>
      </c>
    </row>
    <row r="98" spans="2:5">
      <c r="B98" s="575" t="s">
        <v>256</v>
      </c>
      <c r="C98" s="576">
        <f>8.57/100</f>
        <v>8.5699999999999998E-2</v>
      </c>
      <c r="D98" s="577">
        <v>0.4</v>
      </c>
      <c r="E98" s="577">
        <f t="shared" ref="E98:E105" si="9">C98*D98</f>
        <v>3.4279999999999998E-2</v>
      </c>
    </row>
    <row r="99" spans="2:5">
      <c r="B99" s="575" t="s">
        <v>2</v>
      </c>
      <c r="C99" s="576">
        <f>0.75/100</f>
        <v>7.4999999999999997E-3</v>
      </c>
      <c r="D99" s="577">
        <v>0.43</v>
      </c>
      <c r="E99" s="577">
        <f t="shared" si="9"/>
        <v>3.225E-3</v>
      </c>
    </row>
    <row r="100" spans="2:5">
      <c r="B100" s="575" t="s">
        <v>16</v>
      </c>
      <c r="C100" s="576">
        <f>0.79/100</f>
        <v>7.9000000000000008E-3</v>
      </c>
      <c r="D100" s="577">
        <v>0.24</v>
      </c>
      <c r="E100" s="577">
        <f t="shared" si="9"/>
        <v>1.8960000000000001E-3</v>
      </c>
    </row>
    <row r="101" spans="2:5">
      <c r="B101" s="575" t="s">
        <v>331</v>
      </c>
      <c r="C101" s="576">
        <f>0.35/100</f>
        <v>3.4999999999999996E-3</v>
      </c>
      <c r="D101" s="577">
        <v>0.39</v>
      </c>
      <c r="E101" s="577">
        <f t="shared" si="9"/>
        <v>1.3649999999999999E-3</v>
      </c>
    </row>
    <row r="102" spans="2:5">
      <c r="B102" s="575" t="s">
        <v>332</v>
      </c>
      <c r="C102" s="576">
        <f>6.51/100</f>
        <v>6.5099999999999991E-2</v>
      </c>
      <c r="D102" s="577">
        <v>0</v>
      </c>
      <c r="E102" s="577">
        <f t="shared" si="9"/>
        <v>0</v>
      </c>
    </row>
    <row r="103" spans="2:5">
      <c r="B103" s="575" t="s">
        <v>231</v>
      </c>
      <c r="C103" s="576">
        <f>1.45/100</f>
        <v>1.4499999999999999E-2</v>
      </c>
      <c r="D103" s="577">
        <v>0</v>
      </c>
      <c r="E103" s="577">
        <f t="shared" si="9"/>
        <v>0</v>
      </c>
    </row>
    <row r="104" spans="2:5">
      <c r="B104" s="575" t="s">
        <v>232</v>
      </c>
      <c r="C104" s="576">
        <f>1.54/100</f>
        <v>1.54E-2</v>
      </c>
      <c r="D104" s="577">
        <v>0</v>
      </c>
      <c r="E104" s="577">
        <f t="shared" si="9"/>
        <v>0</v>
      </c>
    </row>
    <row r="105" spans="2:5">
      <c r="B105" s="575" t="s">
        <v>233</v>
      </c>
      <c r="C105" s="576">
        <f>0.67/100</f>
        <v>6.7000000000000002E-3</v>
      </c>
      <c r="D105" s="577">
        <v>0</v>
      </c>
      <c r="E105" s="577">
        <f t="shared" si="9"/>
        <v>0</v>
      </c>
    </row>
    <row r="106" spans="2:5">
      <c r="B106" s="738" t="s">
        <v>333</v>
      </c>
      <c r="C106" s="738"/>
      <c r="D106" s="738"/>
      <c r="E106" s="578">
        <f>SUM(E97:E105)</f>
        <v>0.15982100000000002</v>
      </c>
    </row>
    <row r="107" spans="2:5">
      <c r="B107" s="735" t="s">
        <v>335</v>
      </c>
      <c r="C107" s="736"/>
      <c r="D107" s="736"/>
      <c r="E107" s="737"/>
    </row>
    <row r="108" spans="2:5">
      <c r="B108" s="575" t="s">
        <v>6</v>
      </c>
      <c r="C108" s="576">
        <f>(59.47+6.92)/100</f>
        <v>0.66390000000000005</v>
      </c>
      <c r="D108" s="577">
        <v>0.15</v>
      </c>
      <c r="E108" s="577">
        <f>C108*D108</f>
        <v>9.9585000000000007E-2</v>
      </c>
    </row>
    <row r="109" spans="2:5">
      <c r="B109" s="575" t="s">
        <v>256</v>
      </c>
      <c r="C109" s="576">
        <f>12.85/100</f>
        <v>0.1285</v>
      </c>
      <c r="D109" s="577">
        <v>0.4</v>
      </c>
      <c r="E109" s="577">
        <f t="shared" ref="E109:E116" si="10">C109*D109</f>
        <v>5.1400000000000001E-2</v>
      </c>
    </row>
    <row r="110" spans="2:5">
      <c r="B110" s="575" t="s">
        <v>2</v>
      </c>
      <c r="C110" s="576">
        <v>0</v>
      </c>
      <c r="D110" s="577">
        <v>0.43</v>
      </c>
      <c r="E110" s="577">
        <f t="shared" si="10"/>
        <v>0</v>
      </c>
    </row>
    <row r="111" spans="2:5">
      <c r="B111" s="575" t="s">
        <v>16</v>
      </c>
      <c r="C111" s="576">
        <f>0.81/100</f>
        <v>8.1000000000000013E-3</v>
      </c>
      <c r="D111" s="577">
        <v>0.24</v>
      </c>
      <c r="E111" s="577">
        <f t="shared" si="10"/>
        <v>1.9440000000000002E-3</v>
      </c>
    </row>
    <row r="112" spans="2:5">
      <c r="B112" s="575" t="s">
        <v>331</v>
      </c>
      <c r="C112" s="576">
        <v>0</v>
      </c>
      <c r="D112" s="577">
        <v>0.39</v>
      </c>
      <c r="E112" s="577">
        <f t="shared" si="10"/>
        <v>0</v>
      </c>
    </row>
    <row r="113" spans="2:5">
      <c r="B113" s="575" t="s">
        <v>332</v>
      </c>
      <c r="C113" s="576">
        <f>10.71/100</f>
        <v>0.10710000000000001</v>
      </c>
      <c r="D113" s="577">
        <v>0</v>
      </c>
      <c r="E113" s="577">
        <f t="shared" si="10"/>
        <v>0</v>
      </c>
    </row>
    <row r="114" spans="2:5">
      <c r="B114" s="575" t="s">
        <v>231</v>
      </c>
      <c r="C114" s="576">
        <f>1.77/100</f>
        <v>1.77E-2</v>
      </c>
      <c r="D114" s="577">
        <v>0</v>
      </c>
      <c r="E114" s="577">
        <f t="shared" si="10"/>
        <v>0</v>
      </c>
    </row>
    <row r="115" spans="2:5">
      <c r="B115" s="575" t="s">
        <v>232</v>
      </c>
      <c r="C115" s="576">
        <f>1.33/100</f>
        <v>1.3300000000000001E-2</v>
      </c>
      <c r="D115" s="577">
        <v>0</v>
      </c>
      <c r="E115" s="577">
        <f t="shared" si="10"/>
        <v>0</v>
      </c>
    </row>
    <row r="116" spans="2:5">
      <c r="B116" s="575" t="s">
        <v>233</v>
      </c>
      <c r="C116" s="576">
        <f>6.21/100</f>
        <v>6.2100000000000002E-2</v>
      </c>
      <c r="D116" s="577">
        <v>0</v>
      </c>
      <c r="E116" s="577">
        <f t="shared" si="10"/>
        <v>0</v>
      </c>
    </row>
    <row r="117" spans="2:5">
      <c r="B117" s="738" t="s">
        <v>333</v>
      </c>
      <c r="C117" s="738"/>
      <c r="D117" s="738"/>
      <c r="E117" s="57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B96:E96"/>
    <mergeCell ref="B106:D106"/>
    <mergeCell ref="B107:E107"/>
    <mergeCell ref="B117:D117"/>
    <mergeCell ref="B74:C74"/>
    <mergeCell ref="D74:H74"/>
    <mergeCell ref="B77:B83"/>
    <mergeCell ref="B85:E85"/>
    <mergeCell ref="B95:D95"/>
    <mergeCell ref="B71:C71"/>
    <mergeCell ref="D71:H71"/>
    <mergeCell ref="B72:C72"/>
    <mergeCell ref="D72:H72"/>
    <mergeCell ref="B73:C73"/>
    <mergeCell ref="D73:H73"/>
    <mergeCell ref="D3:F3"/>
    <mergeCell ref="D4:F4"/>
    <mergeCell ref="D2:F2"/>
    <mergeCell ref="D5:F5"/>
    <mergeCell ref="H9:I9"/>
    <mergeCell ref="D61:F61"/>
    <mergeCell ref="I61:K61"/>
    <mergeCell ref="C12:D12"/>
    <mergeCell ref="E12:F12"/>
    <mergeCell ref="J9:K9"/>
    <mergeCell ref="H12:I12"/>
    <mergeCell ref="J12:K12"/>
    <mergeCell ref="C9:D9"/>
    <mergeCell ref="E9:F9"/>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6.9318770180000007</v>
      </c>
      <c r="D19" s="416">
        <f>Dry_Matter_Content!O6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6.9318770180000007</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7.4279896460000003</v>
      </c>
      <c r="D20" s="418">
        <f>Dry_Matter_Content!O7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7.4279896460000003</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7.3503112319999993</v>
      </c>
      <c r="D21" s="418">
        <f>Dry_Matter_Content!O8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7.3503112319999993</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7.8770223400000008</v>
      </c>
      <c r="D22" s="418">
        <f>Dry_Matter_Content!O9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Amnt_Deposited!O17</f>
        <v>7.8770223400000008</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8.0878736839999998</v>
      </c>
      <c r="D23" s="418">
        <f>Dry_Matter_Content!O10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Amnt_Deposited!O18</f>
        <v>8.0878736839999998</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8.5054733940000009</v>
      </c>
      <c r="D24" s="418">
        <f>Dry_Matter_Content!O11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Amnt_Deposited!O19</f>
        <v>8.5054733940000009</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8.7728623839999997</v>
      </c>
      <c r="D25" s="418">
        <f>Dry_Matter_Content!O12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Amnt_Deposited!O20</f>
        <v>8.7728623839999997</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9.0449106879999999</v>
      </c>
      <c r="D26" s="418">
        <f>Dry_Matter_Content!O13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Amnt_Deposited!O21</f>
        <v>9.0449106879999999</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9.3205056339999999</v>
      </c>
      <c r="D27" s="418">
        <f>Dry_Matter_Content!O14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Amnt_Deposited!O22</f>
        <v>9.3205056339999999</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9.5982563819999989</v>
      </c>
      <c r="D28" s="418">
        <f>Dry_Matter_Content!O15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Amnt_Deposited!O23</f>
        <v>9.5982563819999989</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9.992003185999998</v>
      </c>
      <c r="D29" s="418">
        <f>Dry_Matter_Content!O16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Amnt_Deposited!O24</f>
        <v>9.992003185999998</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0</v>
      </c>
      <c r="D30" s="418">
        <f>Dry_Matter_Content!O17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Amnt_Deposited!O25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0</v>
      </c>
      <c r="D31" s="418">
        <f>Dry_Matter_Content!O18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Amnt_Deposited!O26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0</v>
      </c>
      <c r="D32" s="418">
        <f>Dry_Matter_Content!O19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Amnt_Deposited!O27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0</v>
      </c>
      <c r="D33" s="418">
        <f>Dry_Matter_Content!O20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Amnt_Deposited!O28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0</v>
      </c>
      <c r="D34" s="418">
        <f>Dry_Matter_Content!O21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Amnt_Deposited!O29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0</v>
      </c>
      <c r="D35" s="418">
        <f>Dry_Matter_Content!O22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Amnt_Deposited!O30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0</v>
      </c>
      <c r="D36" s="418">
        <f>Dry_Matter_Content!O23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Amnt_Deposited!O31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0</v>
      </c>
      <c r="D37" s="418">
        <f>Dry_Matter_Content!O24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Amnt_Deposited!O32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0</v>
      </c>
      <c r="D38" s="418">
        <f>Dry_Matter_Content!O25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Amnt_Deposited!O33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0</v>
      </c>
      <c r="D39" s="418">
        <f>Dry_Matter_Content!O26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Amnt_Deposited!O34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0</v>
      </c>
      <c r="D40" s="418">
        <f>Dry_Matter_Content!O27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Amnt_Deposited!O35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0</v>
      </c>
      <c r="D41" s="418">
        <f>Dry_Matter_Content!O28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Amnt_Deposited!O36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0</v>
      </c>
      <c r="D42" s="418">
        <f>Dry_Matter_Content!O29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Amnt_Deposited!O37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0</v>
      </c>
      <c r="D43" s="418">
        <f>Dry_Matter_Content!O30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Amnt_Deposited!O38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0</v>
      </c>
      <c r="D44" s="418">
        <f>Dry_Matter_Content!O31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Amnt_Deposited!O39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0</v>
      </c>
      <c r="D45" s="418">
        <f>Dry_Matter_Content!O32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Amnt_Deposited!O40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0</v>
      </c>
      <c r="D46" s="418">
        <f>Dry_Matter_Content!O33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Amnt_Deposited!O41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0</v>
      </c>
      <c r="D47" s="418">
        <f>Dry_Matter_Content!O34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Amnt_Deposited!O42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0</v>
      </c>
      <c r="D48" s="418">
        <f>Dry_Matter_Content!O35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Amnt_Deposited!O43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0</v>
      </c>
      <c r="D49" s="418">
        <f>Dry_Matter_Content!O36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Amnt_Deposited!O44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25"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sqref="A1:XFD1048576"/>
    </sheetView>
  </sheetViews>
  <sheetFormatPr defaultColWidth="11.42578125" defaultRowHeight="12.75"/>
  <cols>
    <col min="1" max="1" width="3.42578125" style="805" customWidth="1"/>
    <col min="2" max="2" width="15.28515625" style="805" customWidth="1"/>
    <col min="3" max="4" width="10.140625" style="805" bestFit="1" customWidth="1"/>
    <col min="5" max="5" width="9.42578125" style="805" customWidth="1"/>
    <col min="6" max="6" width="11.28515625" style="805" customWidth="1"/>
    <col min="7" max="7" width="9.42578125" style="805" customWidth="1"/>
    <col min="8" max="8" width="8.42578125" style="805" customWidth="1"/>
    <col min="9" max="10" width="10.85546875" style="805" customWidth="1"/>
    <col min="11" max="11" width="9.42578125" style="805" bestFit="1" customWidth="1"/>
    <col min="12" max="12" width="10.28515625" style="805" customWidth="1"/>
    <col min="13" max="13" width="10.140625" style="805" customWidth="1"/>
    <col min="14" max="14" width="8.42578125" style="805" customWidth="1"/>
    <col min="15" max="15" width="23.7109375" style="805" customWidth="1"/>
    <col min="16" max="16" width="9.28515625" style="805" customWidth="1"/>
    <col min="17" max="17" width="3.85546875" style="805" customWidth="1"/>
    <col min="18" max="19" width="13" style="805" customWidth="1"/>
    <col min="20" max="20" width="9.42578125" style="805" customWidth="1"/>
    <col min="21" max="16384" width="11.42578125" style="805"/>
  </cols>
  <sheetData>
    <row r="2" spans="2:20" ht="15.75">
      <c r="C2" s="806" t="s">
        <v>106</v>
      </c>
      <c r="Q2" s="807" t="s">
        <v>107</v>
      </c>
      <c r="R2" s="807"/>
      <c r="S2" s="807"/>
      <c r="T2" s="807"/>
    </row>
    <row r="4" spans="2:20">
      <c r="C4" s="805" t="s">
        <v>26</v>
      </c>
    </row>
    <row r="5" spans="2:20">
      <c r="C5" s="805" t="s">
        <v>281</v>
      </c>
    </row>
    <row r="6" spans="2:20">
      <c r="C6" s="805" t="s">
        <v>29</v>
      </c>
    </row>
    <row r="7" spans="2:20">
      <c r="C7" s="805" t="s">
        <v>109</v>
      </c>
    </row>
    <row r="8" spans="2:20" ht="13.5" thickBot="1"/>
    <row r="9" spans="2:20" ht="13.5" thickBot="1">
      <c r="C9" s="752" t="s">
        <v>95</v>
      </c>
      <c r="D9" s="753"/>
      <c r="E9" s="753"/>
      <c r="F9" s="753"/>
      <c r="G9" s="753"/>
      <c r="H9" s="754"/>
      <c r="I9" s="808" t="s">
        <v>308</v>
      </c>
      <c r="J9" s="809"/>
      <c r="K9" s="809"/>
      <c r="L9" s="809"/>
      <c r="M9" s="809"/>
      <c r="N9" s="810"/>
      <c r="R9" s="811" t="s">
        <v>95</v>
      </c>
      <c r="S9" s="715" t="s">
        <v>308</v>
      </c>
    </row>
    <row r="10" spans="2:20" s="818" customFormat="1" ht="38.25" customHeight="1">
      <c r="B10" s="812"/>
      <c r="C10" s="812" t="s">
        <v>104</v>
      </c>
      <c r="D10" s="813" t="s">
        <v>105</v>
      </c>
      <c r="E10" s="813" t="s">
        <v>0</v>
      </c>
      <c r="F10" s="813" t="s">
        <v>206</v>
      </c>
      <c r="G10" s="813" t="s">
        <v>103</v>
      </c>
      <c r="H10" s="814" t="s">
        <v>161</v>
      </c>
      <c r="I10" s="815" t="s">
        <v>104</v>
      </c>
      <c r="J10" s="816" t="s">
        <v>105</v>
      </c>
      <c r="K10" s="816" t="s">
        <v>0</v>
      </c>
      <c r="L10" s="816" t="s">
        <v>206</v>
      </c>
      <c r="M10" s="816" t="s">
        <v>103</v>
      </c>
      <c r="N10" s="817" t="s">
        <v>161</v>
      </c>
      <c r="O10" s="714" t="s">
        <v>28</v>
      </c>
      <c r="R10" s="745" t="s">
        <v>147</v>
      </c>
      <c r="S10" s="745" t="s">
        <v>315</v>
      </c>
    </row>
    <row r="11" spans="2:20" s="823" customFormat="1" ht="13.5" thickBot="1">
      <c r="B11" s="819"/>
      <c r="C11" s="819" t="s">
        <v>11</v>
      </c>
      <c r="D11" s="820" t="s">
        <v>11</v>
      </c>
      <c r="E11" s="820" t="s">
        <v>11</v>
      </c>
      <c r="F11" s="820" t="s">
        <v>11</v>
      </c>
      <c r="G11" s="820" t="s">
        <v>11</v>
      </c>
      <c r="H11" s="821"/>
      <c r="I11" s="819" t="s">
        <v>11</v>
      </c>
      <c r="J11" s="820" t="s">
        <v>11</v>
      </c>
      <c r="K11" s="820" t="s">
        <v>11</v>
      </c>
      <c r="L11" s="820" t="s">
        <v>11</v>
      </c>
      <c r="M11" s="820" t="s">
        <v>11</v>
      </c>
      <c r="N11" s="821"/>
      <c r="O11" s="822"/>
      <c r="R11" s="746"/>
      <c r="S11" s="746"/>
    </row>
    <row r="12" spans="2:20" s="823" customFormat="1" ht="13.5" thickBot="1">
      <c r="B12" s="824" t="s">
        <v>25</v>
      </c>
      <c r="C12" s="825">
        <v>0.4</v>
      </c>
      <c r="D12" s="826">
        <v>0.8</v>
      </c>
      <c r="E12" s="826">
        <v>1</v>
      </c>
      <c r="F12" s="826">
        <v>0.5</v>
      </c>
      <c r="G12" s="826">
        <v>0.6</v>
      </c>
      <c r="H12" s="827"/>
      <c r="I12" s="825">
        <v>0.4</v>
      </c>
      <c r="J12" s="826">
        <v>0.8</v>
      </c>
      <c r="K12" s="826">
        <v>1</v>
      </c>
      <c r="L12" s="826">
        <v>0.5</v>
      </c>
      <c r="M12" s="826">
        <v>0.6</v>
      </c>
      <c r="N12" s="827"/>
      <c r="O12" s="828"/>
      <c r="R12" s="746"/>
      <c r="S12" s="746"/>
    </row>
    <row r="13" spans="2:20" s="823" customFormat="1" ht="26.25" thickBot="1">
      <c r="B13" s="824" t="s">
        <v>159</v>
      </c>
      <c r="C13" s="829">
        <f>C12</f>
        <v>0.4</v>
      </c>
      <c r="D13" s="830">
        <f>D12</f>
        <v>0.8</v>
      </c>
      <c r="E13" s="830">
        <f>E12</f>
        <v>1</v>
      </c>
      <c r="F13" s="830">
        <f>F12</f>
        <v>0.5</v>
      </c>
      <c r="G13" s="830">
        <f>G12</f>
        <v>0.6</v>
      </c>
      <c r="H13" s="831"/>
      <c r="I13" s="829">
        <v>0.4</v>
      </c>
      <c r="J13" s="830">
        <v>0.8</v>
      </c>
      <c r="K13" s="830">
        <v>1</v>
      </c>
      <c r="L13" s="830">
        <v>0.5</v>
      </c>
      <c r="M13" s="830">
        <v>0.6</v>
      </c>
      <c r="N13" s="831"/>
      <c r="O13" s="832"/>
      <c r="R13" s="746"/>
      <c r="S13" s="746"/>
    </row>
    <row r="14" spans="2:20" s="823" customFormat="1" ht="13.5" thickBot="1">
      <c r="B14" s="833"/>
      <c r="C14" s="833"/>
      <c r="D14" s="834"/>
      <c r="E14" s="834"/>
      <c r="F14" s="834"/>
      <c r="G14" s="834"/>
      <c r="H14" s="835"/>
      <c r="I14" s="833"/>
      <c r="J14" s="834"/>
      <c r="K14" s="834"/>
      <c r="L14" s="834"/>
      <c r="M14" s="834"/>
      <c r="N14" s="835"/>
      <c r="O14" s="836"/>
      <c r="R14" s="746"/>
      <c r="S14" s="746"/>
    </row>
    <row r="15" spans="2:20" s="823" customFormat="1" ht="12.75" customHeight="1" thickBot="1">
      <c r="B15" s="837"/>
      <c r="C15" s="838" t="s">
        <v>158</v>
      </c>
      <c r="D15" s="839"/>
      <c r="E15" s="839"/>
      <c r="F15" s="839"/>
      <c r="G15" s="839"/>
      <c r="H15" s="840"/>
      <c r="I15" s="838" t="s">
        <v>158</v>
      </c>
      <c r="J15" s="839"/>
      <c r="K15" s="839"/>
      <c r="L15" s="839"/>
      <c r="M15" s="839"/>
      <c r="N15" s="840"/>
      <c r="O15" s="841"/>
      <c r="R15" s="746"/>
      <c r="S15" s="746"/>
    </row>
    <row r="16" spans="2:20" s="823" customFormat="1" ht="26.25" thickBot="1">
      <c r="B16" s="824" t="s">
        <v>160</v>
      </c>
      <c r="C16" s="842">
        <v>0</v>
      </c>
      <c r="D16" s="843">
        <v>0</v>
      </c>
      <c r="E16" s="843">
        <v>1</v>
      </c>
      <c r="F16" s="843">
        <v>0</v>
      </c>
      <c r="G16" s="843">
        <v>0</v>
      </c>
      <c r="H16" s="844" t="s">
        <v>36</v>
      </c>
      <c r="I16" s="845">
        <v>0.2</v>
      </c>
      <c r="J16" s="846">
        <v>0.3</v>
      </c>
      <c r="K16" s="846">
        <v>0.25</v>
      </c>
      <c r="L16" s="846">
        <v>0.05</v>
      </c>
      <c r="M16" s="846">
        <v>0.2</v>
      </c>
      <c r="N16" s="844" t="s">
        <v>36</v>
      </c>
      <c r="O16" s="847"/>
      <c r="R16" s="747"/>
      <c r="S16" s="747"/>
    </row>
    <row r="17" spans="2:19" s="823" customFormat="1" ht="13.5" thickBot="1">
      <c r="B17" s="848" t="s">
        <v>1</v>
      </c>
      <c r="C17" s="848" t="s">
        <v>24</v>
      </c>
      <c r="D17" s="849" t="s">
        <v>24</v>
      </c>
      <c r="E17" s="849" t="s">
        <v>24</v>
      </c>
      <c r="F17" s="849" t="s">
        <v>24</v>
      </c>
      <c r="G17" s="849" t="s">
        <v>24</v>
      </c>
      <c r="H17" s="850"/>
      <c r="I17" s="848" t="s">
        <v>24</v>
      </c>
      <c r="J17" s="849" t="s">
        <v>24</v>
      </c>
      <c r="K17" s="849" t="s">
        <v>24</v>
      </c>
      <c r="L17" s="849" t="s">
        <v>24</v>
      </c>
      <c r="M17" s="849" t="s">
        <v>24</v>
      </c>
      <c r="N17" s="850"/>
      <c r="O17" s="822"/>
      <c r="R17" s="824" t="s">
        <v>157</v>
      </c>
      <c r="S17" s="851" t="s">
        <v>157</v>
      </c>
    </row>
    <row r="18" spans="2:19">
      <c r="B18" s="852">
        <f>year</f>
        <v>2000</v>
      </c>
      <c r="C18" s="853">
        <f>C$16</f>
        <v>0</v>
      </c>
      <c r="D18" s="854">
        <f t="shared" ref="D18:G33" si="0">D$16</f>
        <v>0</v>
      </c>
      <c r="E18" s="854">
        <f t="shared" si="0"/>
        <v>1</v>
      </c>
      <c r="F18" s="854">
        <f t="shared" si="0"/>
        <v>0</v>
      </c>
      <c r="G18" s="854">
        <f t="shared" si="0"/>
        <v>0</v>
      </c>
      <c r="H18" s="855">
        <f>SUM(C18:G18)</f>
        <v>1</v>
      </c>
      <c r="I18" s="853">
        <f>I$16</f>
        <v>0.2</v>
      </c>
      <c r="J18" s="854">
        <f t="shared" ref="J18:M33" si="1">J$16</f>
        <v>0.3</v>
      </c>
      <c r="K18" s="854">
        <f t="shared" si="1"/>
        <v>0.25</v>
      </c>
      <c r="L18" s="854">
        <f t="shared" si="1"/>
        <v>0.05</v>
      </c>
      <c r="M18" s="854">
        <f t="shared" si="1"/>
        <v>0.2</v>
      </c>
      <c r="N18" s="855">
        <f>SUM(I18:M18)</f>
        <v>1</v>
      </c>
      <c r="O18" s="856"/>
      <c r="R18" s="857">
        <f>C18*C$13+D18*D$13+E18*E$13+F18*F$13+G18*G$13</f>
        <v>1</v>
      </c>
      <c r="S18" s="858">
        <f>I18*I$13+J18*J$13+K18*K$13+L18*L$13+M18*M$13</f>
        <v>0.71500000000000008</v>
      </c>
    </row>
    <row r="19" spans="2:19">
      <c r="B19" s="859">
        <f t="shared" ref="B19:B50" si="2">B18+1</f>
        <v>2001</v>
      </c>
      <c r="C19" s="860">
        <f t="shared" ref="C19:G50" si="3">C$16</f>
        <v>0</v>
      </c>
      <c r="D19" s="861">
        <f t="shared" si="0"/>
        <v>0</v>
      </c>
      <c r="E19" s="861">
        <f t="shared" si="0"/>
        <v>1</v>
      </c>
      <c r="F19" s="861">
        <f t="shared" si="0"/>
        <v>0</v>
      </c>
      <c r="G19" s="861">
        <f t="shared" si="0"/>
        <v>0</v>
      </c>
      <c r="H19" s="862">
        <f t="shared" ref="H19:H82" si="4">SUM(C19:G19)</f>
        <v>1</v>
      </c>
      <c r="I19" s="860">
        <f t="shared" ref="I19:M50" si="5">I$16</f>
        <v>0.2</v>
      </c>
      <c r="J19" s="861">
        <f t="shared" si="1"/>
        <v>0.3</v>
      </c>
      <c r="K19" s="861">
        <f t="shared" si="1"/>
        <v>0.25</v>
      </c>
      <c r="L19" s="861">
        <f t="shared" si="1"/>
        <v>0.05</v>
      </c>
      <c r="M19" s="861">
        <f t="shared" si="1"/>
        <v>0.2</v>
      </c>
      <c r="N19" s="862">
        <f t="shared" ref="N19:N82" si="6">SUM(I19:M19)</f>
        <v>1</v>
      </c>
      <c r="O19" s="863"/>
      <c r="R19" s="857">
        <f t="shared" ref="R19:R82" si="7">C19*C$13+D19*D$13+E19*E$13+F19*F$13+G19*G$13</f>
        <v>1</v>
      </c>
      <c r="S19" s="858">
        <f t="shared" ref="S19:S82" si="8">I19*I$13+J19*J$13+K19*K$13+L19*L$13+M19*M$13</f>
        <v>0.71500000000000008</v>
      </c>
    </row>
    <row r="20" spans="2:19">
      <c r="B20" s="859">
        <f t="shared" si="2"/>
        <v>2002</v>
      </c>
      <c r="C20" s="860">
        <f t="shared" si="3"/>
        <v>0</v>
      </c>
      <c r="D20" s="861">
        <f t="shared" si="0"/>
        <v>0</v>
      </c>
      <c r="E20" s="861">
        <f t="shared" si="0"/>
        <v>1</v>
      </c>
      <c r="F20" s="861">
        <f t="shared" si="0"/>
        <v>0</v>
      </c>
      <c r="G20" s="861">
        <f t="shared" si="0"/>
        <v>0</v>
      </c>
      <c r="H20" s="862">
        <f t="shared" si="4"/>
        <v>1</v>
      </c>
      <c r="I20" s="860">
        <f t="shared" si="5"/>
        <v>0.2</v>
      </c>
      <c r="J20" s="861">
        <f t="shared" si="1"/>
        <v>0.3</v>
      </c>
      <c r="K20" s="861">
        <f t="shared" si="1"/>
        <v>0.25</v>
      </c>
      <c r="L20" s="861">
        <f t="shared" si="1"/>
        <v>0.05</v>
      </c>
      <c r="M20" s="861">
        <f t="shared" si="1"/>
        <v>0.2</v>
      </c>
      <c r="N20" s="862">
        <f t="shared" si="6"/>
        <v>1</v>
      </c>
      <c r="O20" s="863"/>
      <c r="R20" s="857">
        <f t="shared" si="7"/>
        <v>1</v>
      </c>
      <c r="S20" s="858">
        <f t="shared" si="8"/>
        <v>0.71500000000000008</v>
      </c>
    </row>
    <row r="21" spans="2:19">
      <c r="B21" s="859">
        <f t="shared" si="2"/>
        <v>2003</v>
      </c>
      <c r="C21" s="860">
        <f t="shared" si="3"/>
        <v>0</v>
      </c>
      <c r="D21" s="861">
        <f t="shared" si="0"/>
        <v>0</v>
      </c>
      <c r="E21" s="861">
        <f t="shared" si="0"/>
        <v>1</v>
      </c>
      <c r="F21" s="861">
        <f t="shared" si="0"/>
        <v>0</v>
      </c>
      <c r="G21" s="861">
        <f t="shared" si="0"/>
        <v>0</v>
      </c>
      <c r="H21" s="862">
        <f t="shared" si="4"/>
        <v>1</v>
      </c>
      <c r="I21" s="860">
        <f t="shared" si="5"/>
        <v>0.2</v>
      </c>
      <c r="J21" s="861">
        <f t="shared" si="1"/>
        <v>0.3</v>
      </c>
      <c r="K21" s="861">
        <f t="shared" si="1"/>
        <v>0.25</v>
      </c>
      <c r="L21" s="861">
        <f t="shared" si="1"/>
        <v>0.05</v>
      </c>
      <c r="M21" s="861">
        <f t="shared" si="1"/>
        <v>0.2</v>
      </c>
      <c r="N21" s="862">
        <f t="shared" si="6"/>
        <v>1</v>
      </c>
      <c r="O21" s="863"/>
      <c r="R21" s="857">
        <f t="shared" si="7"/>
        <v>1</v>
      </c>
      <c r="S21" s="858">
        <f t="shared" si="8"/>
        <v>0.71500000000000008</v>
      </c>
    </row>
    <row r="22" spans="2:19">
      <c r="B22" s="859">
        <f t="shared" si="2"/>
        <v>2004</v>
      </c>
      <c r="C22" s="860">
        <f t="shared" si="3"/>
        <v>0</v>
      </c>
      <c r="D22" s="861">
        <f t="shared" si="0"/>
        <v>0</v>
      </c>
      <c r="E22" s="861">
        <f t="shared" si="0"/>
        <v>1</v>
      </c>
      <c r="F22" s="861">
        <f t="shared" si="0"/>
        <v>0</v>
      </c>
      <c r="G22" s="861">
        <f t="shared" si="0"/>
        <v>0</v>
      </c>
      <c r="H22" s="862">
        <f t="shared" si="4"/>
        <v>1</v>
      </c>
      <c r="I22" s="860">
        <f t="shared" si="5"/>
        <v>0.2</v>
      </c>
      <c r="J22" s="861">
        <f t="shared" si="1"/>
        <v>0.3</v>
      </c>
      <c r="K22" s="861">
        <f t="shared" si="1"/>
        <v>0.25</v>
      </c>
      <c r="L22" s="861">
        <f t="shared" si="1"/>
        <v>0.05</v>
      </c>
      <c r="M22" s="861">
        <f t="shared" si="1"/>
        <v>0.2</v>
      </c>
      <c r="N22" s="862">
        <f t="shared" si="6"/>
        <v>1</v>
      </c>
      <c r="O22" s="863"/>
      <c r="R22" s="857">
        <f t="shared" si="7"/>
        <v>1</v>
      </c>
      <c r="S22" s="858">
        <f t="shared" si="8"/>
        <v>0.71500000000000008</v>
      </c>
    </row>
    <row r="23" spans="2:19">
      <c r="B23" s="859">
        <f t="shared" si="2"/>
        <v>2005</v>
      </c>
      <c r="C23" s="860">
        <f t="shared" si="3"/>
        <v>0</v>
      </c>
      <c r="D23" s="861">
        <f t="shared" si="0"/>
        <v>0</v>
      </c>
      <c r="E23" s="861">
        <f t="shared" si="0"/>
        <v>1</v>
      </c>
      <c r="F23" s="861">
        <f t="shared" si="0"/>
        <v>0</v>
      </c>
      <c r="G23" s="861">
        <f t="shared" si="0"/>
        <v>0</v>
      </c>
      <c r="H23" s="862">
        <f t="shared" si="4"/>
        <v>1</v>
      </c>
      <c r="I23" s="860">
        <f t="shared" si="5"/>
        <v>0.2</v>
      </c>
      <c r="J23" s="861">
        <f t="shared" si="1"/>
        <v>0.3</v>
      </c>
      <c r="K23" s="861">
        <f t="shared" si="1"/>
        <v>0.25</v>
      </c>
      <c r="L23" s="861">
        <f t="shared" si="1"/>
        <v>0.05</v>
      </c>
      <c r="M23" s="861">
        <f t="shared" si="1"/>
        <v>0.2</v>
      </c>
      <c r="N23" s="862">
        <f t="shared" si="6"/>
        <v>1</v>
      </c>
      <c r="O23" s="863"/>
      <c r="R23" s="857">
        <f t="shared" si="7"/>
        <v>1</v>
      </c>
      <c r="S23" s="858">
        <f t="shared" si="8"/>
        <v>0.71500000000000008</v>
      </c>
    </row>
    <row r="24" spans="2:19">
      <c r="B24" s="859">
        <f t="shared" si="2"/>
        <v>2006</v>
      </c>
      <c r="C24" s="860">
        <f t="shared" si="3"/>
        <v>0</v>
      </c>
      <c r="D24" s="861">
        <f t="shared" si="0"/>
        <v>0</v>
      </c>
      <c r="E24" s="861">
        <f t="shared" si="0"/>
        <v>1</v>
      </c>
      <c r="F24" s="861">
        <f t="shared" si="0"/>
        <v>0</v>
      </c>
      <c r="G24" s="861">
        <f t="shared" si="0"/>
        <v>0</v>
      </c>
      <c r="H24" s="862">
        <f t="shared" si="4"/>
        <v>1</v>
      </c>
      <c r="I24" s="860">
        <f t="shared" si="5"/>
        <v>0.2</v>
      </c>
      <c r="J24" s="861">
        <f t="shared" si="1"/>
        <v>0.3</v>
      </c>
      <c r="K24" s="861">
        <f t="shared" si="1"/>
        <v>0.25</v>
      </c>
      <c r="L24" s="861">
        <f t="shared" si="1"/>
        <v>0.05</v>
      </c>
      <c r="M24" s="861">
        <f t="shared" si="1"/>
        <v>0.2</v>
      </c>
      <c r="N24" s="862">
        <f t="shared" si="6"/>
        <v>1</v>
      </c>
      <c r="O24" s="863"/>
      <c r="R24" s="857">
        <f t="shared" si="7"/>
        <v>1</v>
      </c>
      <c r="S24" s="858">
        <f t="shared" si="8"/>
        <v>0.71500000000000008</v>
      </c>
    </row>
    <row r="25" spans="2:19">
      <c r="B25" s="859">
        <f t="shared" si="2"/>
        <v>2007</v>
      </c>
      <c r="C25" s="860">
        <f t="shared" si="3"/>
        <v>0</v>
      </c>
      <c r="D25" s="861">
        <f t="shared" si="0"/>
        <v>0</v>
      </c>
      <c r="E25" s="861">
        <f t="shared" si="0"/>
        <v>1</v>
      </c>
      <c r="F25" s="861">
        <f t="shared" si="0"/>
        <v>0</v>
      </c>
      <c r="G25" s="861">
        <f t="shared" si="0"/>
        <v>0</v>
      </c>
      <c r="H25" s="862">
        <f t="shared" si="4"/>
        <v>1</v>
      </c>
      <c r="I25" s="860">
        <f t="shared" si="5"/>
        <v>0.2</v>
      </c>
      <c r="J25" s="861">
        <f t="shared" si="1"/>
        <v>0.3</v>
      </c>
      <c r="K25" s="861">
        <f t="shared" si="1"/>
        <v>0.25</v>
      </c>
      <c r="L25" s="861">
        <f t="shared" si="1"/>
        <v>0.05</v>
      </c>
      <c r="M25" s="861">
        <f t="shared" si="1"/>
        <v>0.2</v>
      </c>
      <c r="N25" s="862">
        <f t="shared" si="6"/>
        <v>1</v>
      </c>
      <c r="O25" s="863"/>
      <c r="R25" s="857">
        <f t="shared" si="7"/>
        <v>1</v>
      </c>
      <c r="S25" s="858">
        <f t="shared" si="8"/>
        <v>0.71500000000000008</v>
      </c>
    </row>
    <row r="26" spans="2:19">
      <c r="B26" s="859">
        <f t="shared" si="2"/>
        <v>2008</v>
      </c>
      <c r="C26" s="860">
        <f t="shared" si="3"/>
        <v>0</v>
      </c>
      <c r="D26" s="861">
        <f t="shared" si="0"/>
        <v>0</v>
      </c>
      <c r="E26" s="861">
        <f t="shared" si="0"/>
        <v>1</v>
      </c>
      <c r="F26" s="861">
        <f t="shared" si="0"/>
        <v>0</v>
      </c>
      <c r="G26" s="861">
        <f t="shared" si="0"/>
        <v>0</v>
      </c>
      <c r="H26" s="862">
        <f t="shared" si="4"/>
        <v>1</v>
      </c>
      <c r="I26" s="860">
        <f t="shared" si="5"/>
        <v>0.2</v>
      </c>
      <c r="J26" s="861">
        <f t="shared" si="1"/>
        <v>0.3</v>
      </c>
      <c r="K26" s="861">
        <f t="shared" si="1"/>
        <v>0.25</v>
      </c>
      <c r="L26" s="861">
        <f t="shared" si="1"/>
        <v>0.05</v>
      </c>
      <c r="M26" s="861">
        <f t="shared" si="1"/>
        <v>0.2</v>
      </c>
      <c r="N26" s="862">
        <f t="shared" si="6"/>
        <v>1</v>
      </c>
      <c r="O26" s="863"/>
      <c r="R26" s="857">
        <f t="shared" si="7"/>
        <v>1</v>
      </c>
      <c r="S26" s="858">
        <f t="shared" si="8"/>
        <v>0.71500000000000008</v>
      </c>
    </row>
    <row r="27" spans="2:19">
      <c r="B27" s="859">
        <f t="shared" si="2"/>
        <v>2009</v>
      </c>
      <c r="C27" s="860">
        <f t="shared" si="3"/>
        <v>0</v>
      </c>
      <c r="D27" s="861">
        <f t="shared" si="0"/>
        <v>0</v>
      </c>
      <c r="E27" s="861">
        <f t="shared" si="0"/>
        <v>1</v>
      </c>
      <c r="F27" s="861">
        <f t="shared" si="0"/>
        <v>0</v>
      </c>
      <c r="G27" s="861">
        <f t="shared" si="0"/>
        <v>0</v>
      </c>
      <c r="H27" s="862">
        <f t="shared" si="4"/>
        <v>1</v>
      </c>
      <c r="I27" s="860">
        <f t="shared" si="5"/>
        <v>0.2</v>
      </c>
      <c r="J27" s="861">
        <f t="shared" si="1"/>
        <v>0.3</v>
      </c>
      <c r="K27" s="861">
        <f t="shared" si="1"/>
        <v>0.25</v>
      </c>
      <c r="L27" s="861">
        <f t="shared" si="1"/>
        <v>0.05</v>
      </c>
      <c r="M27" s="861">
        <f t="shared" si="1"/>
        <v>0.2</v>
      </c>
      <c r="N27" s="862">
        <f t="shared" si="6"/>
        <v>1</v>
      </c>
      <c r="O27" s="863"/>
      <c r="R27" s="857">
        <f t="shared" si="7"/>
        <v>1</v>
      </c>
      <c r="S27" s="858">
        <f t="shared" si="8"/>
        <v>0.71500000000000008</v>
      </c>
    </row>
    <row r="28" spans="2:19">
      <c r="B28" s="859">
        <f t="shared" si="2"/>
        <v>2010</v>
      </c>
      <c r="C28" s="860">
        <f t="shared" si="3"/>
        <v>0</v>
      </c>
      <c r="D28" s="861">
        <f t="shared" si="0"/>
        <v>0</v>
      </c>
      <c r="E28" s="861">
        <f t="shared" si="0"/>
        <v>1</v>
      </c>
      <c r="F28" s="861">
        <f t="shared" si="0"/>
        <v>0</v>
      </c>
      <c r="G28" s="861">
        <f t="shared" si="0"/>
        <v>0</v>
      </c>
      <c r="H28" s="862">
        <f t="shared" si="4"/>
        <v>1</v>
      </c>
      <c r="I28" s="860">
        <f t="shared" si="5"/>
        <v>0.2</v>
      </c>
      <c r="J28" s="861">
        <f t="shared" si="1"/>
        <v>0.3</v>
      </c>
      <c r="K28" s="861">
        <f t="shared" si="1"/>
        <v>0.25</v>
      </c>
      <c r="L28" s="861">
        <f t="shared" si="1"/>
        <v>0.05</v>
      </c>
      <c r="M28" s="861">
        <f t="shared" si="1"/>
        <v>0.2</v>
      </c>
      <c r="N28" s="862">
        <f t="shared" si="6"/>
        <v>1</v>
      </c>
      <c r="O28" s="863"/>
      <c r="R28" s="857">
        <f t="shared" si="7"/>
        <v>1</v>
      </c>
      <c r="S28" s="858">
        <f t="shared" si="8"/>
        <v>0.71500000000000008</v>
      </c>
    </row>
    <row r="29" spans="2:19">
      <c r="B29" s="859">
        <f t="shared" si="2"/>
        <v>2011</v>
      </c>
      <c r="C29" s="860">
        <f t="shared" si="3"/>
        <v>0</v>
      </c>
      <c r="D29" s="861">
        <f t="shared" si="0"/>
        <v>0</v>
      </c>
      <c r="E29" s="861">
        <f t="shared" si="0"/>
        <v>1</v>
      </c>
      <c r="F29" s="861">
        <f t="shared" si="0"/>
        <v>0</v>
      </c>
      <c r="G29" s="861">
        <f t="shared" si="0"/>
        <v>0</v>
      </c>
      <c r="H29" s="862">
        <f t="shared" si="4"/>
        <v>1</v>
      </c>
      <c r="I29" s="860">
        <f t="shared" si="5"/>
        <v>0.2</v>
      </c>
      <c r="J29" s="861">
        <f t="shared" si="1"/>
        <v>0.3</v>
      </c>
      <c r="K29" s="861">
        <f t="shared" si="1"/>
        <v>0.25</v>
      </c>
      <c r="L29" s="861">
        <f t="shared" si="1"/>
        <v>0.05</v>
      </c>
      <c r="M29" s="861">
        <f t="shared" si="1"/>
        <v>0.2</v>
      </c>
      <c r="N29" s="862">
        <f t="shared" si="6"/>
        <v>1</v>
      </c>
      <c r="O29" s="863"/>
      <c r="R29" s="857">
        <f t="shared" si="7"/>
        <v>1</v>
      </c>
      <c r="S29" s="858">
        <f t="shared" si="8"/>
        <v>0.71500000000000008</v>
      </c>
    </row>
    <row r="30" spans="2:19">
      <c r="B30" s="859">
        <f t="shared" si="2"/>
        <v>2012</v>
      </c>
      <c r="C30" s="860">
        <f t="shared" si="3"/>
        <v>0</v>
      </c>
      <c r="D30" s="861">
        <f t="shared" si="0"/>
        <v>0</v>
      </c>
      <c r="E30" s="861">
        <f t="shared" si="0"/>
        <v>1</v>
      </c>
      <c r="F30" s="861">
        <f t="shared" si="0"/>
        <v>0</v>
      </c>
      <c r="G30" s="861">
        <f t="shared" si="0"/>
        <v>0</v>
      </c>
      <c r="H30" s="862">
        <f t="shared" si="4"/>
        <v>1</v>
      </c>
      <c r="I30" s="860">
        <f t="shared" si="5"/>
        <v>0.2</v>
      </c>
      <c r="J30" s="861">
        <f t="shared" si="1"/>
        <v>0.3</v>
      </c>
      <c r="K30" s="861">
        <f t="shared" si="1"/>
        <v>0.25</v>
      </c>
      <c r="L30" s="861">
        <f t="shared" si="1"/>
        <v>0.05</v>
      </c>
      <c r="M30" s="861">
        <f t="shared" si="1"/>
        <v>0.2</v>
      </c>
      <c r="N30" s="862">
        <f t="shared" si="6"/>
        <v>1</v>
      </c>
      <c r="O30" s="863"/>
      <c r="R30" s="857">
        <f t="shared" si="7"/>
        <v>1</v>
      </c>
      <c r="S30" s="858">
        <f t="shared" si="8"/>
        <v>0.71500000000000008</v>
      </c>
    </row>
    <row r="31" spans="2:19">
      <c r="B31" s="859">
        <f t="shared" si="2"/>
        <v>2013</v>
      </c>
      <c r="C31" s="860">
        <f t="shared" si="3"/>
        <v>0</v>
      </c>
      <c r="D31" s="861">
        <f t="shared" si="0"/>
        <v>0</v>
      </c>
      <c r="E31" s="861">
        <f t="shared" si="0"/>
        <v>1</v>
      </c>
      <c r="F31" s="861">
        <f t="shared" si="0"/>
        <v>0</v>
      </c>
      <c r="G31" s="861">
        <f t="shared" si="0"/>
        <v>0</v>
      </c>
      <c r="H31" s="862">
        <f t="shared" si="4"/>
        <v>1</v>
      </c>
      <c r="I31" s="860">
        <f t="shared" si="5"/>
        <v>0.2</v>
      </c>
      <c r="J31" s="861">
        <f t="shared" si="1"/>
        <v>0.3</v>
      </c>
      <c r="K31" s="861">
        <f t="shared" si="1"/>
        <v>0.25</v>
      </c>
      <c r="L31" s="861">
        <f t="shared" si="1"/>
        <v>0.05</v>
      </c>
      <c r="M31" s="861">
        <f t="shared" si="1"/>
        <v>0.2</v>
      </c>
      <c r="N31" s="862">
        <f t="shared" si="6"/>
        <v>1</v>
      </c>
      <c r="O31" s="863"/>
      <c r="R31" s="857">
        <f t="shared" si="7"/>
        <v>1</v>
      </c>
      <c r="S31" s="858">
        <f t="shared" si="8"/>
        <v>0.71500000000000008</v>
      </c>
    </row>
    <row r="32" spans="2:19">
      <c r="B32" s="859">
        <f t="shared" si="2"/>
        <v>2014</v>
      </c>
      <c r="C32" s="860">
        <f t="shared" si="3"/>
        <v>0</v>
      </c>
      <c r="D32" s="861">
        <f t="shared" si="0"/>
        <v>0</v>
      </c>
      <c r="E32" s="861">
        <f t="shared" si="0"/>
        <v>1</v>
      </c>
      <c r="F32" s="861">
        <f t="shared" si="0"/>
        <v>0</v>
      </c>
      <c r="G32" s="861">
        <f t="shared" si="0"/>
        <v>0</v>
      </c>
      <c r="H32" s="862">
        <f t="shared" si="4"/>
        <v>1</v>
      </c>
      <c r="I32" s="860">
        <f t="shared" si="5"/>
        <v>0.2</v>
      </c>
      <c r="J32" s="861">
        <f t="shared" si="1"/>
        <v>0.3</v>
      </c>
      <c r="K32" s="861">
        <f t="shared" si="1"/>
        <v>0.25</v>
      </c>
      <c r="L32" s="861">
        <f t="shared" si="1"/>
        <v>0.05</v>
      </c>
      <c r="M32" s="861">
        <f t="shared" si="1"/>
        <v>0.2</v>
      </c>
      <c r="N32" s="862">
        <f t="shared" si="6"/>
        <v>1</v>
      </c>
      <c r="O32" s="863"/>
      <c r="R32" s="857">
        <f t="shared" si="7"/>
        <v>1</v>
      </c>
      <c r="S32" s="858">
        <f t="shared" si="8"/>
        <v>0.71500000000000008</v>
      </c>
    </row>
    <row r="33" spans="2:19">
      <c r="B33" s="859">
        <f t="shared" si="2"/>
        <v>2015</v>
      </c>
      <c r="C33" s="860">
        <f t="shared" si="3"/>
        <v>0</v>
      </c>
      <c r="D33" s="861">
        <f t="shared" si="0"/>
        <v>0</v>
      </c>
      <c r="E33" s="861">
        <f t="shared" si="0"/>
        <v>1</v>
      </c>
      <c r="F33" s="861">
        <f t="shared" si="0"/>
        <v>0</v>
      </c>
      <c r="G33" s="861">
        <f t="shared" si="0"/>
        <v>0</v>
      </c>
      <c r="H33" s="862">
        <f t="shared" si="4"/>
        <v>1</v>
      </c>
      <c r="I33" s="860">
        <f t="shared" si="5"/>
        <v>0.2</v>
      </c>
      <c r="J33" s="861">
        <f t="shared" si="1"/>
        <v>0.3</v>
      </c>
      <c r="K33" s="861">
        <f t="shared" si="1"/>
        <v>0.25</v>
      </c>
      <c r="L33" s="861">
        <f t="shared" si="1"/>
        <v>0.05</v>
      </c>
      <c r="M33" s="861">
        <f t="shared" si="1"/>
        <v>0.2</v>
      </c>
      <c r="N33" s="862">
        <f t="shared" si="6"/>
        <v>1</v>
      </c>
      <c r="O33" s="863"/>
      <c r="R33" s="857">
        <f t="shared" si="7"/>
        <v>1</v>
      </c>
      <c r="S33" s="858">
        <f t="shared" si="8"/>
        <v>0.71500000000000008</v>
      </c>
    </row>
    <row r="34" spans="2:19">
      <c r="B34" s="859">
        <f t="shared" si="2"/>
        <v>2016</v>
      </c>
      <c r="C34" s="860">
        <f t="shared" si="3"/>
        <v>0</v>
      </c>
      <c r="D34" s="861">
        <f t="shared" si="3"/>
        <v>0</v>
      </c>
      <c r="E34" s="861">
        <f t="shared" si="3"/>
        <v>1</v>
      </c>
      <c r="F34" s="861">
        <f t="shared" si="3"/>
        <v>0</v>
      </c>
      <c r="G34" s="861">
        <f t="shared" si="3"/>
        <v>0</v>
      </c>
      <c r="H34" s="862">
        <f t="shared" si="4"/>
        <v>1</v>
      </c>
      <c r="I34" s="860">
        <f t="shared" si="5"/>
        <v>0.2</v>
      </c>
      <c r="J34" s="861">
        <f t="shared" si="5"/>
        <v>0.3</v>
      </c>
      <c r="K34" s="861">
        <f t="shared" si="5"/>
        <v>0.25</v>
      </c>
      <c r="L34" s="861">
        <f t="shared" si="5"/>
        <v>0.05</v>
      </c>
      <c r="M34" s="861">
        <f t="shared" si="5"/>
        <v>0.2</v>
      </c>
      <c r="N34" s="862">
        <f t="shared" si="6"/>
        <v>1</v>
      </c>
      <c r="O34" s="863"/>
      <c r="R34" s="857">
        <f t="shared" si="7"/>
        <v>1</v>
      </c>
      <c r="S34" s="858">
        <f t="shared" si="8"/>
        <v>0.71500000000000008</v>
      </c>
    </row>
    <row r="35" spans="2:19">
      <c r="B35" s="859">
        <f t="shared" si="2"/>
        <v>2017</v>
      </c>
      <c r="C35" s="860">
        <f t="shared" si="3"/>
        <v>0</v>
      </c>
      <c r="D35" s="861">
        <f t="shared" si="3"/>
        <v>0</v>
      </c>
      <c r="E35" s="861">
        <f t="shared" si="3"/>
        <v>1</v>
      </c>
      <c r="F35" s="861">
        <f t="shared" si="3"/>
        <v>0</v>
      </c>
      <c r="G35" s="861">
        <f t="shared" si="3"/>
        <v>0</v>
      </c>
      <c r="H35" s="862">
        <f t="shared" si="4"/>
        <v>1</v>
      </c>
      <c r="I35" s="860">
        <f t="shared" si="5"/>
        <v>0.2</v>
      </c>
      <c r="J35" s="861">
        <f t="shared" si="5"/>
        <v>0.3</v>
      </c>
      <c r="K35" s="861">
        <f t="shared" si="5"/>
        <v>0.25</v>
      </c>
      <c r="L35" s="861">
        <f t="shared" si="5"/>
        <v>0.05</v>
      </c>
      <c r="M35" s="861">
        <f t="shared" si="5"/>
        <v>0.2</v>
      </c>
      <c r="N35" s="862">
        <f t="shared" si="6"/>
        <v>1</v>
      </c>
      <c r="O35" s="863"/>
      <c r="R35" s="857">
        <f t="shared" si="7"/>
        <v>1</v>
      </c>
      <c r="S35" s="858">
        <f t="shared" si="8"/>
        <v>0.71500000000000008</v>
      </c>
    </row>
    <row r="36" spans="2:19">
      <c r="B36" s="859">
        <f t="shared" si="2"/>
        <v>2018</v>
      </c>
      <c r="C36" s="860">
        <f t="shared" si="3"/>
        <v>0</v>
      </c>
      <c r="D36" s="861">
        <f t="shared" si="3"/>
        <v>0</v>
      </c>
      <c r="E36" s="861">
        <f t="shared" si="3"/>
        <v>1</v>
      </c>
      <c r="F36" s="861">
        <f t="shared" si="3"/>
        <v>0</v>
      </c>
      <c r="G36" s="861">
        <f t="shared" si="3"/>
        <v>0</v>
      </c>
      <c r="H36" s="862">
        <f t="shared" si="4"/>
        <v>1</v>
      </c>
      <c r="I36" s="860">
        <f t="shared" si="5"/>
        <v>0.2</v>
      </c>
      <c r="J36" s="861">
        <f t="shared" si="5"/>
        <v>0.3</v>
      </c>
      <c r="K36" s="861">
        <f t="shared" si="5"/>
        <v>0.25</v>
      </c>
      <c r="L36" s="861">
        <f t="shared" si="5"/>
        <v>0.05</v>
      </c>
      <c r="M36" s="861">
        <f t="shared" si="5"/>
        <v>0.2</v>
      </c>
      <c r="N36" s="862">
        <f t="shared" si="6"/>
        <v>1</v>
      </c>
      <c r="O36" s="863"/>
      <c r="R36" s="857">
        <f t="shared" si="7"/>
        <v>1</v>
      </c>
      <c r="S36" s="858">
        <f t="shared" si="8"/>
        <v>0.71500000000000008</v>
      </c>
    </row>
    <row r="37" spans="2:19">
      <c r="B37" s="859">
        <f t="shared" si="2"/>
        <v>2019</v>
      </c>
      <c r="C37" s="860">
        <f t="shared" si="3"/>
        <v>0</v>
      </c>
      <c r="D37" s="861">
        <f t="shared" si="3"/>
        <v>0</v>
      </c>
      <c r="E37" s="861">
        <f t="shared" si="3"/>
        <v>1</v>
      </c>
      <c r="F37" s="861">
        <f t="shared" si="3"/>
        <v>0</v>
      </c>
      <c r="G37" s="861">
        <f t="shared" si="3"/>
        <v>0</v>
      </c>
      <c r="H37" s="862">
        <f t="shared" si="4"/>
        <v>1</v>
      </c>
      <c r="I37" s="860">
        <f t="shared" si="5"/>
        <v>0.2</v>
      </c>
      <c r="J37" s="861">
        <f t="shared" si="5"/>
        <v>0.3</v>
      </c>
      <c r="K37" s="861">
        <f t="shared" si="5"/>
        <v>0.25</v>
      </c>
      <c r="L37" s="861">
        <f t="shared" si="5"/>
        <v>0.05</v>
      </c>
      <c r="M37" s="861">
        <f t="shared" si="5"/>
        <v>0.2</v>
      </c>
      <c r="N37" s="862">
        <f t="shared" si="6"/>
        <v>1</v>
      </c>
      <c r="O37" s="863"/>
      <c r="R37" s="857">
        <f t="shared" si="7"/>
        <v>1</v>
      </c>
      <c r="S37" s="858">
        <f t="shared" si="8"/>
        <v>0.71500000000000008</v>
      </c>
    </row>
    <row r="38" spans="2:19">
      <c r="B38" s="859">
        <f t="shared" si="2"/>
        <v>2020</v>
      </c>
      <c r="C38" s="860">
        <f t="shared" si="3"/>
        <v>0</v>
      </c>
      <c r="D38" s="861">
        <f t="shared" si="3"/>
        <v>0</v>
      </c>
      <c r="E38" s="861">
        <f t="shared" si="3"/>
        <v>1</v>
      </c>
      <c r="F38" s="861">
        <f t="shared" si="3"/>
        <v>0</v>
      </c>
      <c r="G38" s="861">
        <f t="shared" si="3"/>
        <v>0</v>
      </c>
      <c r="H38" s="862">
        <f t="shared" si="4"/>
        <v>1</v>
      </c>
      <c r="I38" s="860">
        <f t="shared" si="5"/>
        <v>0.2</v>
      </c>
      <c r="J38" s="861">
        <f t="shared" si="5"/>
        <v>0.3</v>
      </c>
      <c r="K38" s="861">
        <f t="shared" si="5"/>
        <v>0.25</v>
      </c>
      <c r="L38" s="861">
        <f t="shared" si="5"/>
        <v>0.05</v>
      </c>
      <c r="M38" s="861">
        <f t="shared" si="5"/>
        <v>0.2</v>
      </c>
      <c r="N38" s="862">
        <f t="shared" si="6"/>
        <v>1</v>
      </c>
      <c r="O38" s="863"/>
      <c r="R38" s="857">
        <f t="shared" si="7"/>
        <v>1</v>
      </c>
      <c r="S38" s="858">
        <f t="shared" si="8"/>
        <v>0.71500000000000008</v>
      </c>
    </row>
    <row r="39" spans="2:19">
      <c r="B39" s="859">
        <f t="shared" si="2"/>
        <v>2021</v>
      </c>
      <c r="C39" s="860">
        <f t="shared" si="3"/>
        <v>0</v>
      </c>
      <c r="D39" s="861">
        <f t="shared" si="3"/>
        <v>0</v>
      </c>
      <c r="E39" s="861">
        <f t="shared" si="3"/>
        <v>1</v>
      </c>
      <c r="F39" s="861">
        <f t="shared" si="3"/>
        <v>0</v>
      </c>
      <c r="G39" s="861">
        <f t="shared" si="3"/>
        <v>0</v>
      </c>
      <c r="H39" s="862">
        <f t="shared" si="4"/>
        <v>1</v>
      </c>
      <c r="I39" s="860">
        <f t="shared" si="5"/>
        <v>0.2</v>
      </c>
      <c r="J39" s="861">
        <f t="shared" si="5"/>
        <v>0.3</v>
      </c>
      <c r="K39" s="861">
        <f t="shared" si="5"/>
        <v>0.25</v>
      </c>
      <c r="L39" s="861">
        <f t="shared" si="5"/>
        <v>0.05</v>
      </c>
      <c r="M39" s="861">
        <f t="shared" si="5"/>
        <v>0.2</v>
      </c>
      <c r="N39" s="862">
        <f t="shared" si="6"/>
        <v>1</v>
      </c>
      <c r="O39" s="863"/>
      <c r="R39" s="857">
        <f t="shared" si="7"/>
        <v>1</v>
      </c>
      <c r="S39" s="858">
        <f t="shared" si="8"/>
        <v>0.71500000000000008</v>
      </c>
    </row>
    <row r="40" spans="2:19">
      <c r="B40" s="859">
        <f t="shared" si="2"/>
        <v>2022</v>
      </c>
      <c r="C40" s="860">
        <f t="shared" si="3"/>
        <v>0</v>
      </c>
      <c r="D40" s="861">
        <f t="shared" si="3"/>
        <v>0</v>
      </c>
      <c r="E40" s="861">
        <f t="shared" si="3"/>
        <v>1</v>
      </c>
      <c r="F40" s="861">
        <f t="shared" si="3"/>
        <v>0</v>
      </c>
      <c r="G40" s="861">
        <f t="shared" si="3"/>
        <v>0</v>
      </c>
      <c r="H40" s="862">
        <f t="shared" si="4"/>
        <v>1</v>
      </c>
      <c r="I40" s="860">
        <f t="shared" si="5"/>
        <v>0.2</v>
      </c>
      <c r="J40" s="861">
        <f t="shared" si="5"/>
        <v>0.3</v>
      </c>
      <c r="K40" s="861">
        <f t="shared" si="5"/>
        <v>0.25</v>
      </c>
      <c r="L40" s="861">
        <f t="shared" si="5"/>
        <v>0.05</v>
      </c>
      <c r="M40" s="861">
        <f t="shared" si="5"/>
        <v>0.2</v>
      </c>
      <c r="N40" s="862">
        <f t="shared" si="6"/>
        <v>1</v>
      </c>
      <c r="O40" s="863"/>
      <c r="R40" s="857">
        <f t="shared" si="7"/>
        <v>1</v>
      </c>
      <c r="S40" s="858">
        <f t="shared" si="8"/>
        <v>0.71500000000000008</v>
      </c>
    </row>
    <row r="41" spans="2:19">
      <c r="B41" s="859">
        <f t="shared" si="2"/>
        <v>2023</v>
      </c>
      <c r="C41" s="860">
        <f t="shared" si="3"/>
        <v>0</v>
      </c>
      <c r="D41" s="861">
        <f t="shared" si="3"/>
        <v>0</v>
      </c>
      <c r="E41" s="861">
        <f t="shared" si="3"/>
        <v>1</v>
      </c>
      <c r="F41" s="861">
        <f t="shared" si="3"/>
        <v>0</v>
      </c>
      <c r="G41" s="861">
        <f t="shared" si="3"/>
        <v>0</v>
      </c>
      <c r="H41" s="862">
        <f t="shared" si="4"/>
        <v>1</v>
      </c>
      <c r="I41" s="860">
        <f t="shared" si="5"/>
        <v>0.2</v>
      </c>
      <c r="J41" s="861">
        <f t="shared" si="5"/>
        <v>0.3</v>
      </c>
      <c r="K41" s="861">
        <f t="shared" si="5"/>
        <v>0.25</v>
      </c>
      <c r="L41" s="861">
        <f t="shared" si="5"/>
        <v>0.05</v>
      </c>
      <c r="M41" s="861">
        <f t="shared" si="5"/>
        <v>0.2</v>
      </c>
      <c r="N41" s="862">
        <f t="shared" si="6"/>
        <v>1</v>
      </c>
      <c r="O41" s="863"/>
      <c r="R41" s="857">
        <f t="shared" si="7"/>
        <v>1</v>
      </c>
      <c r="S41" s="858">
        <f t="shared" si="8"/>
        <v>0.71500000000000008</v>
      </c>
    </row>
    <row r="42" spans="2:19">
      <c r="B42" s="859">
        <f t="shared" si="2"/>
        <v>2024</v>
      </c>
      <c r="C42" s="860">
        <f t="shared" si="3"/>
        <v>0</v>
      </c>
      <c r="D42" s="861">
        <f t="shared" si="3"/>
        <v>0</v>
      </c>
      <c r="E42" s="861">
        <f t="shared" si="3"/>
        <v>1</v>
      </c>
      <c r="F42" s="861">
        <f t="shared" si="3"/>
        <v>0</v>
      </c>
      <c r="G42" s="861">
        <f t="shared" si="3"/>
        <v>0</v>
      </c>
      <c r="H42" s="862">
        <f t="shared" si="4"/>
        <v>1</v>
      </c>
      <c r="I42" s="860">
        <f t="shared" si="5"/>
        <v>0.2</v>
      </c>
      <c r="J42" s="861">
        <f t="shared" si="5"/>
        <v>0.3</v>
      </c>
      <c r="K42" s="861">
        <f t="shared" si="5"/>
        <v>0.25</v>
      </c>
      <c r="L42" s="861">
        <f t="shared" si="5"/>
        <v>0.05</v>
      </c>
      <c r="M42" s="861">
        <f t="shared" si="5"/>
        <v>0.2</v>
      </c>
      <c r="N42" s="862">
        <f t="shared" si="6"/>
        <v>1</v>
      </c>
      <c r="O42" s="863"/>
      <c r="R42" s="857">
        <f t="shared" si="7"/>
        <v>1</v>
      </c>
      <c r="S42" s="858">
        <f t="shared" si="8"/>
        <v>0.71500000000000008</v>
      </c>
    </row>
    <row r="43" spans="2:19">
      <c r="B43" s="859">
        <f t="shared" si="2"/>
        <v>2025</v>
      </c>
      <c r="C43" s="860">
        <f t="shared" si="3"/>
        <v>0</v>
      </c>
      <c r="D43" s="861">
        <f t="shared" si="3"/>
        <v>0</v>
      </c>
      <c r="E43" s="861">
        <f t="shared" si="3"/>
        <v>1</v>
      </c>
      <c r="F43" s="861">
        <f t="shared" si="3"/>
        <v>0</v>
      </c>
      <c r="G43" s="861">
        <f t="shared" si="3"/>
        <v>0</v>
      </c>
      <c r="H43" s="862">
        <f t="shared" si="4"/>
        <v>1</v>
      </c>
      <c r="I43" s="860">
        <f t="shared" si="5"/>
        <v>0.2</v>
      </c>
      <c r="J43" s="861">
        <f t="shared" si="5"/>
        <v>0.3</v>
      </c>
      <c r="K43" s="861">
        <f t="shared" si="5"/>
        <v>0.25</v>
      </c>
      <c r="L43" s="861">
        <f t="shared" si="5"/>
        <v>0.05</v>
      </c>
      <c r="M43" s="861">
        <f t="shared" si="5"/>
        <v>0.2</v>
      </c>
      <c r="N43" s="862">
        <f t="shared" si="6"/>
        <v>1</v>
      </c>
      <c r="O43" s="863"/>
      <c r="R43" s="857">
        <f t="shared" si="7"/>
        <v>1</v>
      </c>
      <c r="S43" s="858">
        <f t="shared" si="8"/>
        <v>0.71500000000000008</v>
      </c>
    </row>
    <row r="44" spans="2:19">
      <c r="B44" s="859">
        <f t="shared" si="2"/>
        <v>2026</v>
      </c>
      <c r="C44" s="860">
        <f t="shared" si="3"/>
        <v>0</v>
      </c>
      <c r="D44" s="861">
        <f t="shared" si="3"/>
        <v>0</v>
      </c>
      <c r="E44" s="861">
        <f t="shared" si="3"/>
        <v>1</v>
      </c>
      <c r="F44" s="861">
        <f t="shared" si="3"/>
        <v>0</v>
      </c>
      <c r="G44" s="861">
        <f t="shared" si="3"/>
        <v>0</v>
      </c>
      <c r="H44" s="862">
        <f t="shared" si="4"/>
        <v>1</v>
      </c>
      <c r="I44" s="860">
        <f t="shared" si="5"/>
        <v>0.2</v>
      </c>
      <c r="J44" s="861">
        <f t="shared" si="5"/>
        <v>0.3</v>
      </c>
      <c r="K44" s="861">
        <f t="shared" si="5"/>
        <v>0.25</v>
      </c>
      <c r="L44" s="861">
        <f t="shared" si="5"/>
        <v>0.05</v>
      </c>
      <c r="M44" s="861">
        <f t="shared" si="5"/>
        <v>0.2</v>
      </c>
      <c r="N44" s="862">
        <f t="shared" si="6"/>
        <v>1</v>
      </c>
      <c r="O44" s="863"/>
      <c r="R44" s="857">
        <f t="shared" si="7"/>
        <v>1</v>
      </c>
      <c r="S44" s="858">
        <f t="shared" si="8"/>
        <v>0.71500000000000008</v>
      </c>
    </row>
    <row r="45" spans="2:19">
      <c r="B45" s="859">
        <f t="shared" si="2"/>
        <v>2027</v>
      </c>
      <c r="C45" s="860">
        <f t="shared" si="3"/>
        <v>0</v>
      </c>
      <c r="D45" s="861">
        <f t="shared" si="3"/>
        <v>0</v>
      </c>
      <c r="E45" s="861">
        <f t="shared" si="3"/>
        <v>1</v>
      </c>
      <c r="F45" s="861">
        <f t="shared" si="3"/>
        <v>0</v>
      </c>
      <c r="G45" s="861">
        <f t="shared" si="3"/>
        <v>0</v>
      </c>
      <c r="H45" s="862">
        <f t="shared" si="4"/>
        <v>1</v>
      </c>
      <c r="I45" s="860">
        <f t="shared" si="5"/>
        <v>0.2</v>
      </c>
      <c r="J45" s="861">
        <f t="shared" si="5"/>
        <v>0.3</v>
      </c>
      <c r="K45" s="861">
        <f t="shared" si="5"/>
        <v>0.25</v>
      </c>
      <c r="L45" s="861">
        <f t="shared" si="5"/>
        <v>0.05</v>
      </c>
      <c r="M45" s="861">
        <f t="shared" si="5"/>
        <v>0.2</v>
      </c>
      <c r="N45" s="862">
        <f t="shared" si="6"/>
        <v>1</v>
      </c>
      <c r="O45" s="863"/>
      <c r="R45" s="857">
        <f t="shared" si="7"/>
        <v>1</v>
      </c>
      <c r="S45" s="858">
        <f t="shared" si="8"/>
        <v>0.71500000000000008</v>
      </c>
    </row>
    <row r="46" spans="2:19">
      <c r="B46" s="859">
        <f t="shared" si="2"/>
        <v>2028</v>
      </c>
      <c r="C46" s="860">
        <f t="shared" si="3"/>
        <v>0</v>
      </c>
      <c r="D46" s="861">
        <f t="shared" si="3"/>
        <v>0</v>
      </c>
      <c r="E46" s="861">
        <f t="shared" si="3"/>
        <v>1</v>
      </c>
      <c r="F46" s="861">
        <f t="shared" si="3"/>
        <v>0</v>
      </c>
      <c r="G46" s="861">
        <f t="shared" si="3"/>
        <v>0</v>
      </c>
      <c r="H46" s="862">
        <f t="shared" si="4"/>
        <v>1</v>
      </c>
      <c r="I46" s="860">
        <f t="shared" si="5"/>
        <v>0.2</v>
      </c>
      <c r="J46" s="861">
        <f t="shared" si="5"/>
        <v>0.3</v>
      </c>
      <c r="K46" s="861">
        <f t="shared" si="5"/>
        <v>0.25</v>
      </c>
      <c r="L46" s="861">
        <f t="shared" si="5"/>
        <v>0.05</v>
      </c>
      <c r="M46" s="861">
        <f t="shared" si="5"/>
        <v>0.2</v>
      </c>
      <c r="N46" s="862">
        <f t="shared" si="6"/>
        <v>1</v>
      </c>
      <c r="O46" s="863"/>
      <c r="R46" s="857">
        <f t="shared" si="7"/>
        <v>1</v>
      </c>
      <c r="S46" s="858">
        <f t="shared" si="8"/>
        <v>0.71500000000000008</v>
      </c>
    </row>
    <row r="47" spans="2:19">
      <c r="B47" s="859">
        <f t="shared" si="2"/>
        <v>2029</v>
      </c>
      <c r="C47" s="860">
        <f t="shared" si="3"/>
        <v>0</v>
      </c>
      <c r="D47" s="861">
        <f t="shared" si="3"/>
        <v>0</v>
      </c>
      <c r="E47" s="861">
        <f t="shared" si="3"/>
        <v>1</v>
      </c>
      <c r="F47" s="861">
        <f t="shared" si="3"/>
        <v>0</v>
      </c>
      <c r="G47" s="861">
        <f t="shared" si="3"/>
        <v>0</v>
      </c>
      <c r="H47" s="862">
        <f t="shared" si="4"/>
        <v>1</v>
      </c>
      <c r="I47" s="860">
        <f t="shared" si="5"/>
        <v>0.2</v>
      </c>
      <c r="J47" s="861">
        <f t="shared" si="5"/>
        <v>0.3</v>
      </c>
      <c r="K47" s="861">
        <f t="shared" si="5"/>
        <v>0.25</v>
      </c>
      <c r="L47" s="861">
        <f t="shared" si="5"/>
        <v>0.05</v>
      </c>
      <c r="M47" s="861">
        <f t="shared" si="5"/>
        <v>0.2</v>
      </c>
      <c r="N47" s="862">
        <f t="shared" si="6"/>
        <v>1</v>
      </c>
      <c r="O47" s="863"/>
      <c r="R47" s="857">
        <f t="shared" si="7"/>
        <v>1</v>
      </c>
      <c r="S47" s="858">
        <f t="shared" si="8"/>
        <v>0.71500000000000008</v>
      </c>
    </row>
    <row r="48" spans="2:19">
      <c r="B48" s="859">
        <f t="shared" si="2"/>
        <v>2030</v>
      </c>
      <c r="C48" s="860">
        <f t="shared" si="3"/>
        <v>0</v>
      </c>
      <c r="D48" s="861">
        <f t="shared" si="3"/>
        <v>0</v>
      </c>
      <c r="E48" s="861">
        <f t="shared" si="3"/>
        <v>1</v>
      </c>
      <c r="F48" s="861">
        <f t="shared" si="3"/>
        <v>0</v>
      </c>
      <c r="G48" s="861">
        <f t="shared" si="3"/>
        <v>0</v>
      </c>
      <c r="H48" s="862">
        <f t="shared" si="4"/>
        <v>1</v>
      </c>
      <c r="I48" s="860">
        <f t="shared" si="5"/>
        <v>0.2</v>
      </c>
      <c r="J48" s="861">
        <f t="shared" si="5"/>
        <v>0.3</v>
      </c>
      <c r="K48" s="861">
        <f t="shared" si="5"/>
        <v>0.25</v>
      </c>
      <c r="L48" s="861">
        <f t="shared" si="5"/>
        <v>0.05</v>
      </c>
      <c r="M48" s="861">
        <f t="shared" si="5"/>
        <v>0.2</v>
      </c>
      <c r="N48" s="862">
        <f t="shared" si="6"/>
        <v>1</v>
      </c>
      <c r="O48" s="863"/>
      <c r="R48" s="857">
        <f t="shared" si="7"/>
        <v>1</v>
      </c>
      <c r="S48" s="858">
        <f t="shared" si="8"/>
        <v>0.71500000000000008</v>
      </c>
    </row>
    <row r="49" spans="2:19">
      <c r="B49" s="859">
        <f t="shared" si="2"/>
        <v>2031</v>
      </c>
      <c r="C49" s="860">
        <f t="shared" si="3"/>
        <v>0</v>
      </c>
      <c r="D49" s="861">
        <f t="shared" si="3"/>
        <v>0</v>
      </c>
      <c r="E49" s="861">
        <f t="shared" si="3"/>
        <v>1</v>
      </c>
      <c r="F49" s="861">
        <f t="shared" si="3"/>
        <v>0</v>
      </c>
      <c r="G49" s="861">
        <f t="shared" si="3"/>
        <v>0</v>
      </c>
      <c r="H49" s="862">
        <f t="shared" si="4"/>
        <v>1</v>
      </c>
      <c r="I49" s="860">
        <f t="shared" si="5"/>
        <v>0.2</v>
      </c>
      <c r="J49" s="861">
        <f t="shared" si="5"/>
        <v>0.3</v>
      </c>
      <c r="K49" s="861">
        <f t="shared" si="5"/>
        <v>0.25</v>
      </c>
      <c r="L49" s="861">
        <f t="shared" si="5"/>
        <v>0.05</v>
      </c>
      <c r="M49" s="861">
        <f t="shared" si="5"/>
        <v>0.2</v>
      </c>
      <c r="N49" s="862">
        <f t="shared" si="6"/>
        <v>1</v>
      </c>
      <c r="O49" s="863"/>
      <c r="R49" s="857">
        <f t="shared" si="7"/>
        <v>1</v>
      </c>
      <c r="S49" s="858">
        <f t="shared" si="8"/>
        <v>0.71500000000000008</v>
      </c>
    </row>
    <row r="50" spans="2:19">
      <c r="B50" s="859">
        <f t="shared" si="2"/>
        <v>2032</v>
      </c>
      <c r="C50" s="860">
        <f t="shared" si="3"/>
        <v>0</v>
      </c>
      <c r="D50" s="861">
        <f t="shared" si="3"/>
        <v>0</v>
      </c>
      <c r="E50" s="861">
        <f t="shared" si="3"/>
        <v>1</v>
      </c>
      <c r="F50" s="861">
        <f t="shared" si="3"/>
        <v>0</v>
      </c>
      <c r="G50" s="861">
        <f t="shared" si="3"/>
        <v>0</v>
      </c>
      <c r="H50" s="862">
        <f t="shared" si="4"/>
        <v>1</v>
      </c>
      <c r="I50" s="860">
        <f t="shared" si="5"/>
        <v>0.2</v>
      </c>
      <c r="J50" s="861">
        <f t="shared" si="5"/>
        <v>0.3</v>
      </c>
      <c r="K50" s="861">
        <f t="shared" si="5"/>
        <v>0.25</v>
      </c>
      <c r="L50" s="861">
        <f t="shared" si="5"/>
        <v>0.05</v>
      </c>
      <c r="M50" s="861">
        <f t="shared" si="5"/>
        <v>0.2</v>
      </c>
      <c r="N50" s="862">
        <f t="shared" si="6"/>
        <v>1</v>
      </c>
      <c r="O50" s="863"/>
      <c r="R50" s="857">
        <f t="shared" si="7"/>
        <v>1</v>
      </c>
      <c r="S50" s="858">
        <f t="shared" si="8"/>
        <v>0.71500000000000008</v>
      </c>
    </row>
    <row r="51" spans="2:19">
      <c r="B51" s="859">
        <f t="shared" ref="B51:B82" si="9">B50+1</f>
        <v>2033</v>
      </c>
      <c r="C51" s="860">
        <f t="shared" ref="C51:G98" si="10">C$16</f>
        <v>0</v>
      </c>
      <c r="D51" s="861">
        <f t="shared" si="10"/>
        <v>0</v>
      </c>
      <c r="E51" s="861">
        <f t="shared" si="10"/>
        <v>1</v>
      </c>
      <c r="F51" s="861">
        <f t="shared" si="10"/>
        <v>0</v>
      </c>
      <c r="G51" s="861">
        <f t="shared" si="10"/>
        <v>0</v>
      </c>
      <c r="H51" s="862">
        <f t="shared" si="4"/>
        <v>1</v>
      </c>
      <c r="I51" s="860">
        <f t="shared" ref="I51:M98" si="11">I$16</f>
        <v>0.2</v>
      </c>
      <c r="J51" s="861">
        <f t="shared" si="11"/>
        <v>0.3</v>
      </c>
      <c r="K51" s="861">
        <f t="shared" si="11"/>
        <v>0.25</v>
      </c>
      <c r="L51" s="861">
        <f t="shared" si="11"/>
        <v>0.05</v>
      </c>
      <c r="M51" s="861">
        <f t="shared" si="11"/>
        <v>0.2</v>
      </c>
      <c r="N51" s="862">
        <f t="shared" si="6"/>
        <v>1</v>
      </c>
      <c r="O51" s="863"/>
      <c r="R51" s="857">
        <f t="shared" si="7"/>
        <v>1</v>
      </c>
      <c r="S51" s="858">
        <f t="shared" si="8"/>
        <v>0.71500000000000008</v>
      </c>
    </row>
    <row r="52" spans="2:19">
      <c r="B52" s="859">
        <f t="shared" si="9"/>
        <v>2034</v>
      </c>
      <c r="C52" s="860">
        <f t="shared" si="10"/>
        <v>0</v>
      </c>
      <c r="D52" s="861">
        <f t="shared" si="10"/>
        <v>0</v>
      </c>
      <c r="E52" s="861">
        <f t="shared" si="10"/>
        <v>1</v>
      </c>
      <c r="F52" s="861">
        <f t="shared" si="10"/>
        <v>0</v>
      </c>
      <c r="G52" s="861">
        <f t="shared" si="10"/>
        <v>0</v>
      </c>
      <c r="H52" s="862">
        <f t="shared" si="4"/>
        <v>1</v>
      </c>
      <c r="I52" s="860">
        <f t="shared" si="11"/>
        <v>0.2</v>
      </c>
      <c r="J52" s="861">
        <f t="shared" si="11"/>
        <v>0.3</v>
      </c>
      <c r="K52" s="861">
        <f t="shared" si="11"/>
        <v>0.25</v>
      </c>
      <c r="L52" s="861">
        <f t="shared" si="11"/>
        <v>0.05</v>
      </c>
      <c r="M52" s="861">
        <f t="shared" si="11"/>
        <v>0.2</v>
      </c>
      <c r="N52" s="862">
        <f t="shared" si="6"/>
        <v>1</v>
      </c>
      <c r="O52" s="863"/>
      <c r="R52" s="857">
        <f t="shared" si="7"/>
        <v>1</v>
      </c>
      <c r="S52" s="858">
        <f t="shared" si="8"/>
        <v>0.71500000000000008</v>
      </c>
    </row>
    <row r="53" spans="2:19">
      <c r="B53" s="859">
        <f t="shared" si="9"/>
        <v>2035</v>
      </c>
      <c r="C53" s="860">
        <f t="shared" si="10"/>
        <v>0</v>
      </c>
      <c r="D53" s="861">
        <f t="shared" si="10"/>
        <v>0</v>
      </c>
      <c r="E53" s="861">
        <f t="shared" si="10"/>
        <v>1</v>
      </c>
      <c r="F53" s="861">
        <f t="shared" si="10"/>
        <v>0</v>
      </c>
      <c r="G53" s="861">
        <f t="shared" si="10"/>
        <v>0</v>
      </c>
      <c r="H53" s="862">
        <f t="shared" si="4"/>
        <v>1</v>
      </c>
      <c r="I53" s="860">
        <f t="shared" si="11"/>
        <v>0.2</v>
      </c>
      <c r="J53" s="861">
        <f t="shared" si="11"/>
        <v>0.3</v>
      </c>
      <c r="K53" s="861">
        <f t="shared" si="11"/>
        <v>0.25</v>
      </c>
      <c r="L53" s="861">
        <f t="shared" si="11"/>
        <v>0.05</v>
      </c>
      <c r="M53" s="861">
        <f t="shared" si="11"/>
        <v>0.2</v>
      </c>
      <c r="N53" s="862">
        <f t="shared" si="6"/>
        <v>1</v>
      </c>
      <c r="O53" s="863"/>
      <c r="R53" s="857">
        <f t="shared" si="7"/>
        <v>1</v>
      </c>
      <c r="S53" s="858">
        <f t="shared" si="8"/>
        <v>0.71500000000000008</v>
      </c>
    </row>
    <row r="54" spans="2:19">
      <c r="B54" s="859">
        <f t="shared" si="9"/>
        <v>2036</v>
      </c>
      <c r="C54" s="860">
        <f t="shared" si="10"/>
        <v>0</v>
      </c>
      <c r="D54" s="861">
        <f t="shared" si="10"/>
        <v>0</v>
      </c>
      <c r="E54" s="861">
        <f t="shared" si="10"/>
        <v>1</v>
      </c>
      <c r="F54" s="861">
        <f t="shared" si="10"/>
        <v>0</v>
      </c>
      <c r="G54" s="861">
        <f t="shared" si="10"/>
        <v>0</v>
      </c>
      <c r="H54" s="862">
        <f t="shared" si="4"/>
        <v>1</v>
      </c>
      <c r="I54" s="860">
        <f t="shared" si="11"/>
        <v>0.2</v>
      </c>
      <c r="J54" s="861">
        <f t="shared" si="11"/>
        <v>0.3</v>
      </c>
      <c r="K54" s="861">
        <f t="shared" si="11"/>
        <v>0.25</v>
      </c>
      <c r="L54" s="861">
        <f t="shared" si="11"/>
        <v>0.05</v>
      </c>
      <c r="M54" s="861">
        <f t="shared" si="11"/>
        <v>0.2</v>
      </c>
      <c r="N54" s="862">
        <f t="shared" si="6"/>
        <v>1</v>
      </c>
      <c r="O54" s="863"/>
      <c r="R54" s="857">
        <f t="shared" si="7"/>
        <v>1</v>
      </c>
      <c r="S54" s="858">
        <f t="shared" si="8"/>
        <v>0.71500000000000008</v>
      </c>
    </row>
    <row r="55" spans="2:19">
      <c r="B55" s="859">
        <f t="shared" si="9"/>
        <v>2037</v>
      </c>
      <c r="C55" s="860">
        <f t="shared" si="10"/>
        <v>0</v>
      </c>
      <c r="D55" s="861">
        <f t="shared" si="10"/>
        <v>0</v>
      </c>
      <c r="E55" s="861">
        <f t="shared" si="10"/>
        <v>1</v>
      </c>
      <c r="F55" s="861">
        <f t="shared" si="10"/>
        <v>0</v>
      </c>
      <c r="G55" s="861">
        <f t="shared" si="10"/>
        <v>0</v>
      </c>
      <c r="H55" s="862">
        <f t="shared" si="4"/>
        <v>1</v>
      </c>
      <c r="I55" s="860">
        <f t="shared" si="11"/>
        <v>0.2</v>
      </c>
      <c r="J55" s="861">
        <f t="shared" si="11"/>
        <v>0.3</v>
      </c>
      <c r="K55" s="861">
        <f t="shared" si="11"/>
        <v>0.25</v>
      </c>
      <c r="L55" s="861">
        <f t="shared" si="11"/>
        <v>0.05</v>
      </c>
      <c r="M55" s="861">
        <f t="shared" si="11"/>
        <v>0.2</v>
      </c>
      <c r="N55" s="862">
        <f t="shared" si="6"/>
        <v>1</v>
      </c>
      <c r="O55" s="863"/>
      <c r="R55" s="857">
        <f t="shared" si="7"/>
        <v>1</v>
      </c>
      <c r="S55" s="858">
        <f t="shared" si="8"/>
        <v>0.71500000000000008</v>
      </c>
    </row>
    <row r="56" spans="2:19">
      <c r="B56" s="859">
        <f t="shared" si="9"/>
        <v>2038</v>
      </c>
      <c r="C56" s="860">
        <f t="shared" si="10"/>
        <v>0</v>
      </c>
      <c r="D56" s="861">
        <f t="shared" si="10"/>
        <v>0</v>
      </c>
      <c r="E56" s="861">
        <f t="shared" si="10"/>
        <v>1</v>
      </c>
      <c r="F56" s="861">
        <f t="shared" si="10"/>
        <v>0</v>
      </c>
      <c r="G56" s="861">
        <f t="shared" si="10"/>
        <v>0</v>
      </c>
      <c r="H56" s="862">
        <f t="shared" si="4"/>
        <v>1</v>
      </c>
      <c r="I56" s="860">
        <f t="shared" si="11"/>
        <v>0.2</v>
      </c>
      <c r="J56" s="861">
        <f t="shared" si="11"/>
        <v>0.3</v>
      </c>
      <c r="K56" s="861">
        <f t="shared" si="11"/>
        <v>0.25</v>
      </c>
      <c r="L56" s="861">
        <f t="shared" si="11"/>
        <v>0.05</v>
      </c>
      <c r="M56" s="861">
        <f t="shared" si="11"/>
        <v>0.2</v>
      </c>
      <c r="N56" s="862">
        <f t="shared" si="6"/>
        <v>1</v>
      </c>
      <c r="O56" s="863"/>
      <c r="R56" s="857">
        <f t="shared" si="7"/>
        <v>1</v>
      </c>
      <c r="S56" s="858">
        <f t="shared" si="8"/>
        <v>0.71500000000000008</v>
      </c>
    </row>
    <row r="57" spans="2:19">
      <c r="B57" s="859">
        <f t="shared" si="9"/>
        <v>2039</v>
      </c>
      <c r="C57" s="860">
        <f t="shared" si="10"/>
        <v>0</v>
      </c>
      <c r="D57" s="861">
        <f t="shared" si="10"/>
        <v>0</v>
      </c>
      <c r="E57" s="861">
        <f t="shared" si="10"/>
        <v>1</v>
      </c>
      <c r="F57" s="861">
        <f t="shared" si="10"/>
        <v>0</v>
      </c>
      <c r="G57" s="861">
        <f t="shared" si="10"/>
        <v>0</v>
      </c>
      <c r="H57" s="862">
        <f t="shared" si="4"/>
        <v>1</v>
      </c>
      <c r="I57" s="860">
        <f t="shared" si="11"/>
        <v>0.2</v>
      </c>
      <c r="J57" s="861">
        <f t="shared" si="11"/>
        <v>0.3</v>
      </c>
      <c r="K57" s="861">
        <f t="shared" si="11"/>
        <v>0.25</v>
      </c>
      <c r="L57" s="861">
        <f t="shared" si="11"/>
        <v>0.05</v>
      </c>
      <c r="M57" s="861">
        <f t="shared" si="11"/>
        <v>0.2</v>
      </c>
      <c r="N57" s="862">
        <f t="shared" si="6"/>
        <v>1</v>
      </c>
      <c r="O57" s="863"/>
      <c r="R57" s="857">
        <f t="shared" si="7"/>
        <v>1</v>
      </c>
      <c r="S57" s="858">
        <f t="shared" si="8"/>
        <v>0.71500000000000008</v>
      </c>
    </row>
    <row r="58" spans="2:19">
      <c r="B58" s="859">
        <f t="shared" si="9"/>
        <v>2040</v>
      </c>
      <c r="C58" s="860">
        <f t="shared" si="10"/>
        <v>0</v>
      </c>
      <c r="D58" s="861">
        <f t="shared" si="10"/>
        <v>0</v>
      </c>
      <c r="E58" s="861">
        <f t="shared" si="10"/>
        <v>1</v>
      </c>
      <c r="F58" s="861">
        <f t="shared" si="10"/>
        <v>0</v>
      </c>
      <c r="G58" s="861">
        <f t="shared" si="10"/>
        <v>0</v>
      </c>
      <c r="H58" s="862">
        <f t="shared" si="4"/>
        <v>1</v>
      </c>
      <c r="I58" s="860">
        <f t="shared" si="11"/>
        <v>0.2</v>
      </c>
      <c r="J58" s="861">
        <f t="shared" si="11"/>
        <v>0.3</v>
      </c>
      <c r="K58" s="861">
        <f t="shared" si="11"/>
        <v>0.25</v>
      </c>
      <c r="L58" s="861">
        <f t="shared" si="11"/>
        <v>0.05</v>
      </c>
      <c r="M58" s="861">
        <f t="shared" si="11"/>
        <v>0.2</v>
      </c>
      <c r="N58" s="862">
        <f t="shared" si="6"/>
        <v>1</v>
      </c>
      <c r="O58" s="863"/>
      <c r="R58" s="857">
        <f t="shared" si="7"/>
        <v>1</v>
      </c>
      <c r="S58" s="858">
        <f t="shared" si="8"/>
        <v>0.71500000000000008</v>
      </c>
    </row>
    <row r="59" spans="2:19">
      <c r="B59" s="859">
        <f t="shared" si="9"/>
        <v>2041</v>
      </c>
      <c r="C59" s="860">
        <f t="shared" si="10"/>
        <v>0</v>
      </c>
      <c r="D59" s="861">
        <f t="shared" si="10"/>
        <v>0</v>
      </c>
      <c r="E59" s="861">
        <f t="shared" si="10"/>
        <v>1</v>
      </c>
      <c r="F59" s="861">
        <f t="shared" si="10"/>
        <v>0</v>
      </c>
      <c r="G59" s="861">
        <f t="shared" si="10"/>
        <v>0</v>
      </c>
      <c r="H59" s="862">
        <f t="shared" si="4"/>
        <v>1</v>
      </c>
      <c r="I59" s="860">
        <f t="shared" si="11"/>
        <v>0.2</v>
      </c>
      <c r="J59" s="861">
        <f t="shared" si="11"/>
        <v>0.3</v>
      </c>
      <c r="K59" s="861">
        <f t="shared" si="11"/>
        <v>0.25</v>
      </c>
      <c r="L59" s="861">
        <f t="shared" si="11"/>
        <v>0.05</v>
      </c>
      <c r="M59" s="861">
        <f t="shared" si="11"/>
        <v>0.2</v>
      </c>
      <c r="N59" s="862">
        <f t="shared" si="6"/>
        <v>1</v>
      </c>
      <c r="O59" s="863"/>
      <c r="R59" s="857">
        <f t="shared" si="7"/>
        <v>1</v>
      </c>
      <c r="S59" s="858">
        <f t="shared" si="8"/>
        <v>0.71500000000000008</v>
      </c>
    </row>
    <row r="60" spans="2:19">
      <c r="B60" s="859">
        <f t="shared" si="9"/>
        <v>2042</v>
      </c>
      <c r="C60" s="860">
        <f t="shared" si="10"/>
        <v>0</v>
      </c>
      <c r="D60" s="861">
        <f t="shared" si="10"/>
        <v>0</v>
      </c>
      <c r="E60" s="861">
        <f t="shared" si="10"/>
        <v>1</v>
      </c>
      <c r="F60" s="861">
        <f t="shared" si="10"/>
        <v>0</v>
      </c>
      <c r="G60" s="861">
        <f t="shared" si="10"/>
        <v>0</v>
      </c>
      <c r="H60" s="862">
        <f t="shared" si="4"/>
        <v>1</v>
      </c>
      <c r="I60" s="860">
        <f t="shared" si="11"/>
        <v>0.2</v>
      </c>
      <c r="J60" s="861">
        <f t="shared" si="11"/>
        <v>0.3</v>
      </c>
      <c r="K60" s="861">
        <f t="shared" si="11"/>
        <v>0.25</v>
      </c>
      <c r="L60" s="861">
        <f t="shared" si="11"/>
        <v>0.05</v>
      </c>
      <c r="M60" s="861">
        <f t="shared" si="11"/>
        <v>0.2</v>
      </c>
      <c r="N60" s="862">
        <f t="shared" si="6"/>
        <v>1</v>
      </c>
      <c r="O60" s="863"/>
      <c r="R60" s="857">
        <f t="shared" si="7"/>
        <v>1</v>
      </c>
      <c r="S60" s="858">
        <f t="shared" si="8"/>
        <v>0.71500000000000008</v>
      </c>
    </row>
    <row r="61" spans="2:19">
      <c r="B61" s="859">
        <f t="shared" si="9"/>
        <v>2043</v>
      </c>
      <c r="C61" s="860">
        <f t="shared" si="10"/>
        <v>0</v>
      </c>
      <c r="D61" s="861">
        <f t="shared" si="10"/>
        <v>0</v>
      </c>
      <c r="E61" s="861">
        <f t="shared" si="10"/>
        <v>1</v>
      </c>
      <c r="F61" s="861">
        <f t="shared" si="10"/>
        <v>0</v>
      </c>
      <c r="G61" s="861">
        <f t="shared" si="10"/>
        <v>0</v>
      </c>
      <c r="H61" s="862">
        <f t="shared" si="4"/>
        <v>1</v>
      </c>
      <c r="I61" s="860">
        <f t="shared" si="11"/>
        <v>0.2</v>
      </c>
      <c r="J61" s="861">
        <f t="shared" si="11"/>
        <v>0.3</v>
      </c>
      <c r="K61" s="861">
        <f t="shared" si="11"/>
        <v>0.25</v>
      </c>
      <c r="L61" s="861">
        <f t="shared" si="11"/>
        <v>0.05</v>
      </c>
      <c r="M61" s="861">
        <f t="shared" si="11"/>
        <v>0.2</v>
      </c>
      <c r="N61" s="862">
        <f t="shared" si="6"/>
        <v>1</v>
      </c>
      <c r="O61" s="863"/>
      <c r="R61" s="857">
        <f t="shared" si="7"/>
        <v>1</v>
      </c>
      <c r="S61" s="858">
        <f t="shared" si="8"/>
        <v>0.71500000000000008</v>
      </c>
    </row>
    <row r="62" spans="2:19">
      <c r="B62" s="859">
        <f t="shared" si="9"/>
        <v>2044</v>
      </c>
      <c r="C62" s="860">
        <f t="shared" si="10"/>
        <v>0</v>
      </c>
      <c r="D62" s="861">
        <f t="shared" si="10"/>
        <v>0</v>
      </c>
      <c r="E62" s="861">
        <f t="shared" si="10"/>
        <v>1</v>
      </c>
      <c r="F62" s="861">
        <f t="shared" si="10"/>
        <v>0</v>
      </c>
      <c r="G62" s="861">
        <f t="shared" si="10"/>
        <v>0</v>
      </c>
      <c r="H62" s="862">
        <f t="shared" si="4"/>
        <v>1</v>
      </c>
      <c r="I62" s="860">
        <f t="shared" si="11"/>
        <v>0.2</v>
      </c>
      <c r="J62" s="861">
        <f t="shared" si="11"/>
        <v>0.3</v>
      </c>
      <c r="K62" s="861">
        <f t="shared" si="11"/>
        <v>0.25</v>
      </c>
      <c r="L62" s="861">
        <f t="shared" si="11"/>
        <v>0.05</v>
      </c>
      <c r="M62" s="861">
        <f t="shared" si="11"/>
        <v>0.2</v>
      </c>
      <c r="N62" s="862">
        <f t="shared" si="6"/>
        <v>1</v>
      </c>
      <c r="O62" s="863"/>
      <c r="R62" s="857">
        <f t="shared" si="7"/>
        <v>1</v>
      </c>
      <c r="S62" s="858">
        <f t="shared" si="8"/>
        <v>0.71500000000000008</v>
      </c>
    </row>
    <row r="63" spans="2:19">
      <c r="B63" s="859">
        <f t="shared" si="9"/>
        <v>2045</v>
      </c>
      <c r="C63" s="860">
        <f t="shared" si="10"/>
        <v>0</v>
      </c>
      <c r="D63" s="861">
        <f t="shared" si="10"/>
        <v>0</v>
      </c>
      <c r="E63" s="861">
        <f t="shared" si="10"/>
        <v>1</v>
      </c>
      <c r="F63" s="861">
        <f t="shared" si="10"/>
        <v>0</v>
      </c>
      <c r="G63" s="861">
        <f t="shared" si="10"/>
        <v>0</v>
      </c>
      <c r="H63" s="862">
        <f t="shared" si="4"/>
        <v>1</v>
      </c>
      <c r="I63" s="860">
        <f t="shared" si="11"/>
        <v>0.2</v>
      </c>
      <c r="J63" s="861">
        <f t="shared" si="11"/>
        <v>0.3</v>
      </c>
      <c r="K63" s="861">
        <f t="shared" si="11"/>
        <v>0.25</v>
      </c>
      <c r="L63" s="861">
        <f t="shared" si="11"/>
        <v>0.05</v>
      </c>
      <c r="M63" s="861">
        <f t="shared" si="11"/>
        <v>0.2</v>
      </c>
      <c r="N63" s="862">
        <f t="shared" si="6"/>
        <v>1</v>
      </c>
      <c r="O63" s="863"/>
      <c r="R63" s="857">
        <f t="shared" si="7"/>
        <v>1</v>
      </c>
      <c r="S63" s="858">
        <f t="shared" si="8"/>
        <v>0.71500000000000008</v>
      </c>
    </row>
    <row r="64" spans="2:19">
      <c r="B64" s="859">
        <f t="shared" si="9"/>
        <v>2046</v>
      </c>
      <c r="C64" s="860">
        <f t="shared" si="10"/>
        <v>0</v>
      </c>
      <c r="D64" s="861">
        <f t="shared" si="10"/>
        <v>0</v>
      </c>
      <c r="E64" s="861">
        <f t="shared" si="10"/>
        <v>1</v>
      </c>
      <c r="F64" s="861">
        <f t="shared" si="10"/>
        <v>0</v>
      </c>
      <c r="G64" s="861">
        <f t="shared" si="10"/>
        <v>0</v>
      </c>
      <c r="H64" s="862">
        <f t="shared" si="4"/>
        <v>1</v>
      </c>
      <c r="I64" s="860">
        <f t="shared" si="11"/>
        <v>0.2</v>
      </c>
      <c r="J64" s="861">
        <f t="shared" si="11"/>
        <v>0.3</v>
      </c>
      <c r="K64" s="861">
        <f t="shared" si="11"/>
        <v>0.25</v>
      </c>
      <c r="L64" s="861">
        <f t="shared" si="11"/>
        <v>0.05</v>
      </c>
      <c r="M64" s="861">
        <f t="shared" si="11"/>
        <v>0.2</v>
      </c>
      <c r="N64" s="862">
        <f t="shared" si="6"/>
        <v>1</v>
      </c>
      <c r="O64" s="863"/>
      <c r="R64" s="857">
        <f t="shared" si="7"/>
        <v>1</v>
      </c>
      <c r="S64" s="858">
        <f t="shared" si="8"/>
        <v>0.71500000000000008</v>
      </c>
    </row>
    <row r="65" spans="2:19">
      <c r="B65" s="859">
        <f t="shared" si="9"/>
        <v>2047</v>
      </c>
      <c r="C65" s="860">
        <f t="shared" si="10"/>
        <v>0</v>
      </c>
      <c r="D65" s="861">
        <f t="shared" si="10"/>
        <v>0</v>
      </c>
      <c r="E65" s="861">
        <f t="shared" si="10"/>
        <v>1</v>
      </c>
      <c r="F65" s="861">
        <f t="shared" si="10"/>
        <v>0</v>
      </c>
      <c r="G65" s="861">
        <f t="shared" si="10"/>
        <v>0</v>
      </c>
      <c r="H65" s="862">
        <f t="shared" si="4"/>
        <v>1</v>
      </c>
      <c r="I65" s="860">
        <f t="shared" si="11"/>
        <v>0.2</v>
      </c>
      <c r="J65" s="861">
        <f t="shared" si="11"/>
        <v>0.3</v>
      </c>
      <c r="K65" s="861">
        <f t="shared" si="11"/>
        <v>0.25</v>
      </c>
      <c r="L65" s="861">
        <f t="shared" si="11"/>
        <v>0.05</v>
      </c>
      <c r="M65" s="861">
        <f t="shared" si="11"/>
        <v>0.2</v>
      </c>
      <c r="N65" s="862">
        <f t="shared" si="6"/>
        <v>1</v>
      </c>
      <c r="O65" s="863"/>
      <c r="R65" s="857">
        <f t="shared" si="7"/>
        <v>1</v>
      </c>
      <c r="S65" s="858">
        <f t="shared" si="8"/>
        <v>0.71500000000000008</v>
      </c>
    </row>
    <row r="66" spans="2:19">
      <c r="B66" s="859">
        <f t="shared" si="9"/>
        <v>2048</v>
      </c>
      <c r="C66" s="860">
        <f t="shared" si="10"/>
        <v>0</v>
      </c>
      <c r="D66" s="861">
        <f t="shared" si="10"/>
        <v>0</v>
      </c>
      <c r="E66" s="861">
        <f t="shared" si="10"/>
        <v>1</v>
      </c>
      <c r="F66" s="861">
        <f t="shared" si="10"/>
        <v>0</v>
      </c>
      <c r="G66" s="861">
        <f t="shared" si="10"/>
        <v>0</v>
      </c>
      <c r="H66" s="862">
        <f t="shared" si="4"/>
        <v>1</v>
      </c>
      <c r="I66" s="860">
        <f t="shared" si="11"/>
        <v>0.2</v>
      </c>
      <c r="J66" s="861">
        <f t="shared" si="11"/>
        <v>0.3</v>
      </c>
      <c r="K66" s="861">
        <f t="shared" si="11"/>
        <v>0.25</v>
      </c>
      <c r="L66" s="861">
        <f t="shared" si="11"/>
        <v>0.05</v>
      </c>
      <c r="M66" s="861">
        <f t="shared" si="11"/>
        <v>0.2</v>
      </c>
      <c r="N66" s="862">
        <f t="shared" si="6"/>
        <v>1</v>
      </c>
      <c r="O66" s="863"/>
      <c r="R66" s="857">
        <f t="shared" si="7"/>
        <v>1</v>
      </c>
      <c r="S66" s="858">
        <f t="shared" si="8"/>
        <v>0.71500000000000008</v>
      </c>
    </row>
    <row r="67" spans="2:19">
      <c r="B67" s="859">
        <f t="shared" si="9"/>
        <v>2049</v>
      </c>
      <c r="C67" s="860">
        <f t="shared" si="10"/>
        <v>0</v>
      </c>
      <c r="D67" s="861">
        <f t="shared" si="10"/>
        <v>0</v>
      </c>
      <c r="E67" s="861">
        <f t="shared" si="10"/>
        <v>1</v>
      </c>
      <c r="F67" s="861">
        <f t="shared" si="10"/>
        <v>0</v>
      </c>
      <c r="G67" s="861">
        <f t="shared" si="10"/>
        <v>0</v>
      </c>
      <c r="H67" s="862">
        <f t="shared" si="4"/>
        <v>1</v>
      </c>
      <c r="I67" s="860">
        <f t="shared" si="11"/>
        <v>0.2</v>
      </c>
      <c r="J67" s="861">
        <f t="shared" si="11"/>
        <v>0.3</v>
      </c>
      <c r="K67" s="861">
        <f t="shared" si="11"/>
        <v>0.25</v>
      </c>
      <c r="L67" s="861">
        <f t="shared" si="11"/>
        <v>0.05</v>
      </c>
      <c r="M67" s="861">
        <f t="shared" si="11"/>
        <v>0.2</v>
      </c>
      <c r="N67" s="862">
        <f t="shared" si="6"/>
        <v>1</v>
      </c>
      <c r="O67" s="863"/>
      <c r="R67" s="857">
        <f t="shared" si="7"/>
        <v>1</v>
      </c>
      <c r="S67" s="858">
        <f t="shared" si="8"/>
        <v>0.71500000000000008</v>
      </c>
    </row>
    <row r="68" spans="2:19">
      <c r="B68" s="859">
        <f t="shared" si="9"/>
        <v>2050</v>
      </c>
      <c r="C68" s="860">
        <f t="shared" si="10"/>
        <v>0</v>
      </c>
      <c r="D68" s="861">
        <f t="shared" si="10"/>
        <v>0</v>
      </c>
      <c r="E68" s="861">
        <f t="shared" si="10"/>
        <v>1</v>
      </c>
      <c r="F68" s="861">
        <f t="shared" si="10"/>
        <v>0</v>
      </c>
      <c r="G68" s="861">
        <f t="shared" si="10"/>
        <v>0</v>
      </c>
      <c r="H68" s="862">
        <f t="shared" si="4"/>
        <v>1</v>
      </c>
      <c r="I68" s="860">
        <f t="shared" si="11"/>
        <v>0.2</v>
      </c>
      <c r="J68" s="861">
        <f t="shared" si="11"/>
        <v>0.3</v>
      </c>
      <c r="K68" s="861">
        <f t="shared" si="11"/>
        <v>0.25</v>
      </c>
      <c r="L68" s="861">
        <f t="shared" si="11"/>
        <v>0.05</v>
      </c>
      <c r="M68" s="861">
        <f t="shared" si="11"/>
        <v>0.2</v>
      </c>
      <c r="N68" s="862">
        <f t="shared" si="6"/>
        <v>1</v>
      </c>
      <c r="O68" s="863"/>
      <c r="R68" s="857">
        <f t="shared" si="7"/>
        <v>1</v>
      </c>
      <c r="S68" s="858">
        <f t="shared" si="8"/>
        <v>0.71500000000000008</v>
      </c>
    </row>
    <row r="69" spans="2:19">
      <c r="B69" s="859">
        <f t="shared" si="9"/>
        <v>2051</v>
      </c>
      <c r="C69" s="860">
        <f t="shared" si="10"/>
        <v>0</v>
      </c>
      <c r="D69" s="861">
        <f t="shared" si="10"/>
        <v>0</v>
      </c>
      <c r="E69" s="861">
        <f t="shared" si="10"/>
        <v>1</v>
      </c>
      <c r="F69" s="861">
        <f t="shared" si="10"/>
        <v>0</v>
      </c>
      <c r="G69" s="861">
        <f t="shared" si="10"/>
        <v>0</v>
      </c>
      <c r="H69" s="862">
        <f t="shared" si="4"/>
        <v>1</v>
      </c>
      <c r="I69" s="860">
        <f t="shared" si="11"/>
        <v>0.2</v>
      </c>
      <c r="J69" s="861">
        <f t="shared" si="11"/>
        <v>0.3</v>
      </c>
      <c r="K69" s="861">
        <f t="shared" si="11"/>
        <v>0.25</v>
      </c>
      <c r="L69" s="861">
        <f t="shared" si="11"/>
        <v>0.05</v>
      </c>
      <c r="M69" s="861">
        <f t="shared" si="11"/>
        <v>0.2</v>
      </c>
      <c r="N69" s="862">
        <f t="shared" si="6"/>
        <v>1</v>
      </c>
      <c r="O69" s="863"/>
      <c r="R69" s="857">
        <f t="shared" si="7"/>
        <v>1</v>
      </c>
      <c r="S69" s="858">
        <f t="shared" si="8"/>
        <v>0.71500000000000008</v>
      </c>
    </row>
    <row r="70" spans="2:19">
      <c r="B70" s="859">
        <f t="shared" si="9"/>
        <v>2052</v>
      </c>
      <c r="C70" s="860">
        <f t="shared" si="10"/>
        <v>0</v>
      </c>
      <c r="D70" s="861">
        <f t="shared" si="10"/>
        <v>0</v>
      </c>
      <c r="E70" s="861">
        <f t="shared" si="10"/>
        <v>1</v>
      </c>
      <c r="F70" s="861">
        <f t="shared" si="10"/>
        <v>0</v>
      </c>
      <c r="G70" s="861">
        <f t="shared" si="10"/>
        <v>0</v>
      </c>
      <c r="H70" s="862">
        <f t="shared" si="4"/>
        <v>1</v>
      </c>
      <c r="I70" s="860">
        <f t="shared" si="11"/>
        <v>0.2</v>
      </c>
      <c r="J70" s="861">
        <f t="shared" si="11"/>
        <v>0.3</v>
      </c>
      <c r="K70" s="861">
        <f t="shared" si="11"/>
        <v>0.25</v>
      </c>
      <c r="L70" s="861">
        <f t="shared" si="11"/>
        <v>0.05</v>
      </c>
      <c r="M70" s="861">
        <f t="shared" si="11"/>
        <v>0.2</v>
      </c>
      <c r="N70" s="862">
        <f t="shared" si="6"/>
        <v>1</v>
      </c>
      <c r="O70" s="863"/>
      <c r="R70" s="857">
        <f t="shared" si="7"/>
        <v>1</v>
      </c>
      <c r="S70" s="858">
        <f t="shared" si="8"/>
        <v>0.71500000000000008</v>
      </c>
    </row>
    <row r="71" spans="2:19">
      <c r="B71" s="859">
        <f t="shared" si="9"/>
        <v>2053</v>
      </c>
      <c r="C71" s="860">
        <f t="shared" si="10"/>
        <v>0</v>
      </c>
      <c r="D71" s="861">
        <f t="shared" si="10"/>
        <v>0</v>
      </c>
      <c r="E71" s="861">
        <f t="shared" si="10"/>
        <v>1</v>
      </c>
      <c r="F71" s="861">
        <f t="shared" si="10"/>
        <v>0</v>
      </c>
      <c r="G71" s="861">
        <f t="shared" si="10"/>
        <v>0</v>
      </c>
      <c r="H71" s="862">
        <f t="shared" si="4"/>
        <v>1</v>
      </c>
      <c r="I71" s="860">
        <f t="shared" si="11"/>
        <v>0.2</v>
      </c>
      <c r="J71" s="861">
        <f t="shared" si="11"/>
        <v>0.3</v>
      </c>
      <c r="K71" s="861">
        <f t="shared" si="11"/>
        <v>0.25</v>
      </c>
      <c r="L71" s="861">
        <f t="shared" si="11"/>
        <v>0.05</v>
      </c>
      <c r="M71" s="861">
        <f t="shared" si="11"/>
        <v>0.2</v>
      </c>
      <c r="N71" s="862">
        <f t="shared" si="6"/>
        <v>1</v>
      </c>
      <c r="O71" s="863"/>
      <c r="R71" s="857">
        <f t="shared" si="7"/>
        <v>1</v>
      </c>
      <c r="S71" s="858">
        <f t="shared" si="8"/>
        <v>0.71500000000000008</v>
      </c>
    </row>
    <row r="72" spans="2:19">
      <c r="B72" s="859">
        <f t="shared" si="9"/>
        <v>2054</v>
      </c>
      <c r="C72" s="860">
        <f t="shared" si="10"/>
        <v>0</v>
      </c>
      <c r="D72" s="861">
        <f t="shared" si="10"/>
        <v>0</v>
      </c>
      <c r="E72" s="861">
        <f t="shared" si="10"/>
        <v>1</v>
      </c>
      <c r="F72" s="861">
        <f t="shared" si="10"/>
        <v>0</v>
      </c>
      <c r="G72" s="861">
        <f t="shared" si="10"/>
        <v>0</v>
      </c>
      <c r="H72" s="862">
        <f t="shared" si="4"/>
        <v>1</v>
      </c>
      <c r="I72" s="860">
        <f t="shared" si="11"/>
        <v>0.2</v>
      </c>
      <c r="J72" s="861">
        <f t="shared" si="11"/>
        <v>0.3</v>
      </c>
      <c r="K72" s="861">
        <f t="shared" si="11"/>
        <v>0.25</v>
      </c>
      <c r="L72" s="861">
        <f t="shared" si="11"/>
        <v>0.05</v>
      </c>
      <c r="M72" s="861">
        <f t="shared" si="11"/>
        <v>0.2</v>
      </c>
      <c r="N72" s="862">
        <f t="shared" si="6"/>
        <v>1</v>
      </c>
      <c r="O72" s="863"/>
      <c r="R72" s="857">
        <f t="shared" si="7"/>
        <v>1</v>
      </c>
      <c r="S72" s="858">
        <f t="shared" si="8"/>
        <v>0.71500000000000008</v>
      </c>
    </row>
    <row r="73" spans="2:19">
      <c r="B73" s="859">
        <f t="shared" si="9"/>
        <v>2055</v>
      </c>
      <c r="C73" s="860">
        <f t="shared" si="10"/>
        <v>0</v>
      </c>
      <c r="D73" s="861">
        <f t="shared" si="10"/>
        <v>0</v>
      </c>
      <c r="E73" s="861">
        <f t="shared" si="10"/>
        <v>1</v>
      </c>
      <c r="F73" s="861">
        <f t="shared" si="10"/>
        <v>0</v>
      </c>
      <c r="G73" s="861">
        <f t="shared" si="10"/>
        <v>0</v>
      </c>
      <c r="H73" s="862">
        <f t="shared" si="4"/>
        <v>1</v>
      </c>
      <c r="I73" s="860">
        <f t="shared" si="11"/>
        <v>0.2</v>
      </c>
      <c r="J73" s="861">
        <f t="shared" si="11"/>
        <v>0.3</v>
      </c>
      <c r="K73" s="861">
        <f t="shared" si="11"/>
        <v>0.25</v>
      </c>
      <c r="L73" s="861">
        <f t="shared" si="11"/>
        <v>0.05</v>
      </c>
      <c r="M73" s="861">
        <f t="shared" si="11"/>
        <v>0.2</v>
      </c>
      <c r="N73" s="862">
        <f t="shared" si="6"/>
        <v>1</v>
      </c>
      <c r="O73" s="863"/>
      <c r="R73" s="857">
        <f t="shared" si="7"/>
        <v>1</v>
      </c>
      <c r="S73" s="858">
        <f t="shared" si="8"/>
        <v>0.71500000000000008</v>
      </c>
    </row>
    <row r="74" spans="2:19">
      <c r="B74" s="859">
        <f t="shared" si="9"/>
        <v>2056</v>
      </c>
      <c r="C74" s="860">
        <f t="shared" si="10"/>
        <v>0</v>
      </c>
      <c r="D74" s="861">
        <f t="shared" si="10"/>
        <v>0</v>
      </c>
      <c r="E74" s="861">
        <f t="shared" si="10"/>
        <v>1</v>
      </c>
      <c r="F74" s="861">
        <f t="shared" si="10"/>
        <v>0</v>
      </c>
      <c r="G74" s="861">
        <f t="shared" si="10"/>
        <v>0</v>
      </c>
      <c r="H74" s="862">
        <f t="shared" si="4"/>
        <v>1</v>
      </c>
      <c r="I74" s="860">
        <f t="shared" si="11"/>
        <v>0.2</v>
      </c>
      <c r="J74" s="861">
        <f t="shared" si="11"/>
        <v>0.3</v>
      </c>
      <c r="K74" s="861">
        <f t="shared" si="11"/>
        <v>0.25</v>
      </c>
      <c r="L74" s="861">
        <f t="shared" si="11"/>
        <v>0.05</v>
      </c>
      <c r="M74" s="861">
        <f t="shared" si="11"/>
        <v>0.2</v>
      </c>
      <c r="N74" s="862">
        <f t="shared" si="6"/>
        <v>1</v>
      </c>
      <c r="O74" s="863"/>
      <c r="R74" s="857">
        <f t="shared" si="7"/>
        <v>1</v>
      </c>
      <c r="S74" s="858">
        <f t="shared" si="8"/>
        <v>0.71500000000000008</v>
      </c>
    </row>
    <row r="75" spans="2:19">
      <c r="B75" s="859">
        <f t="shared" si="9"/>
        <v>2057</v>
      </c>
      <c r="C75" s="860">
        <f t="shared" si="10"/>
        <v>0</v>
      </c>
      <c r="D75" s="861">
        <f t="shared" si="10"/>
        <v>0</v>
      </c>
      <c r="E75" s="861">
        <f t="shared" si="10"/>
        <v>1</v>
      </c>
      <c r="F75" s="861">
        <f t="shared" si="10"/>
        <v>0</v>
      </c>
      <c r="G75" s="861">
        <f t="shared" si="10"/>
        <v>0</v>
      </c>
      <c r="H75" s="862">
        <f t="shared" si="4"/>
        <v>1</v>
      </c>
      <c r="I75" s="860">
        <f t="shared" si="11"/>
        <v>0.2</v>
      </c>
      <c r="J75" s="861">
        <f t="shared" si="11"/>
        <v>0.3</v>
      </c>
      <c r="K75" s="861">
        <f t="shared" si="11"/>
        <v>0.25</v>
      </c>
      <c r="L75" s="861">
        <f t="shared" si="11"/>
        <v>0.05</v>
      </c>
      <c r="M75" s="861">
        <f t="shared" si="11"/>
        <v>0.2</v>
      </c>
      <c r="N75" s="862">
        <f t="shared" si="6"/>
        <v>1</v>
      </c>
      <c r="O75" s="863"/>
      <c r="R75" s="857">
        <f t="shared" si="7"/>
        <v>1</v>
      </c>
      <c r="S75" s="858">
        <f t="shared" si="8"/>
        <v>0.71500000000000008</v>
      </c>
    </row>
    <row r="76" spans="2:19">
      <c r="B76" s="859">
        <f t="shared" si="9"/>
        <v>2058</v>
      </c>
      <c r="C76" s="860">
        <f t="shared" si="10"/>
        <v>0</v>
      </c>
      <c r="D76" s="861">
        <f t="shared" si="10"/>
        <v>0</v>
      </c>
      <c r="E76" s="861">
        <f t="shared" si="10"/>
        <v>1</v>
      </c>
      <c r="F76" s="861">
        <f t="shared" si="10"/>
        <v>0</v>
      </c>
      <c r="G76" s="861">
        <f t="shared" si="10"/>
        <v>0</v>
      </c>
      <c r="H76" s="862">
        <f t="shared" si="4"/>
        <v>1</v>
      </c>
      <c r="I76" s="860">
        <f t="shared" si="11"/>
        <v>0.2</v>
      </c>
      <c r="J76" s="861">
        <f t="shared" si="11"/>
        <v>0.3</v>
      </c>
      <c r="K76" s="861">
        <f t="shared" si="11"/>
        <v>0.25</v>
      </c>
      <c r="L76" s="861">
        <f t="shared" si="11"/>
        <v>0.05</v>
      </c>
      <c r="M76" s="861">
        <f t="shared" si="11"/>
        <v>0.2</v>
      </c>
      <c r="N76" s="862">
        <f t="shared" si="6"/>
        <v>1</v>
      </c>
      <c r="O76" s="863"/>
      <c r="R76" s="857">
        <f t="shared" si="7"/>
        <v>1</v>
      </c>
      <c r="S76" s="858">
        <f t="shared" si="8"/>
        <v>0.71500000000000008</v>
      </c>
    </row>
    <row r="77" spans="2:19">
      <c r="B77" s="859">
        <f t="shared" si="9"/>
        <v>2059</v>
      </c>
      <c r="C77" s="860">
        <f t="shared" si="10"/>
        <v>0</v>
      </c>
      <c r="D77" s="861">
        <f t="shared" si="10"/>
        <v>0</v>
      </c>
      <c r="E77" s="861">
        <f t="shared" si="10"/>
        <v>1</v>
      </c>
      <c r="F77" s="861">
        <f t="shared" si="10"/>
        <v>0</v>
      </c>
      <c r="G77" s="861">
        <f t="shared" si="10"/>
        <v>0</v>
      </c>
      <c r="H77" s="862">
        <f t="shared" si="4"/>
        <v>1</v>
      </c>
      <c r="I77" s="860">
        <f t="shared" si="11"/>
        <v>0.2</v>
      </c>
      <c r="J77" s="861">
        <f t="shared" si="11"/>
        <v>0.3</v>
      </c>
      <c r="K77" s="861">
        <f t="shared" si="11"/>
        <v>0.25</v>
      </c>
      <c r="L77" s="861">
        <f t="shared" si="11"/>
        <v>0.05</v>
      </c>
      <c r="M77" s="861">
        <f t="shared" si="11"/>
        <v>0.2</v>
      </c>
      <c r="N77" s="862">
        <f t="shared" si="6"/>
        <v>1</v>
      </c>
      <c r="O77" s="863"/>
      <c r="R77" s="857">
        <f t="shared" si="7"/>
        <v>1</v>
      </c>
      <c r="S77" s="858">
        <f t="shared" si="8"/>
        <v>0.71500000000000008</v>
      </c>
    </row>
    <row r="78" spans="2:19">
      <c r="B78" s="859">
        <f t="shared" si="9"/>
        <v>2060</v>
      </c>
      <c r="C78" s="860">
        <f t="shared" si="10"/>
        <v>0</v>
      </c>
      <c r="D78" s="861">
        <f t="shared" si="10"/>
        <v>0</v>
      </c>
      <c r="E78" s="861">
        <f t="shared" si="10"/>
        <v>1</v>
      </c>
      <c r="F78" s="861">
        <f t="shared" si="10"/>
        <v>0</v>
      </c>
      <c r="G78" s="861">
        <f t="shared" si="10"/>
        <v>0</v>
      </c>
      <c r="H78" s="862">
        <f t="shared" si="4"/>
        <v>1</v>
      </c>
      <c r="I78" s="860">
        <f t="shared" si="11"/>
        <v>0.2</v>
      </c>
      <c r="J78" s="861">
        <f t="shared" si="11"/>
        <v>0.3</v>
      </c>
      <c r="K78" s="861">
        <f t="shared" si="11"/>
        <v>0.25</v>
      </c>
      <c r="L78" s="861">
        <f t="shared" si="11"/>
        <v>0.05</v>
      </c>
      <c r="M78" s="861">
        <f t="shared" si="11"/>
        <v>0.2</v>
      </c>
      <c r="N78" s="862">
        <f t="shared" si="6"/>
        <v>1</v>
      </c>
      <c r="O78" s="863"/>
      <c r="R78" s="857">
        <f t="shared" si="7"/>
        <v>1</v>
      </c>
      <c r="S78" s="858">
        <f t="shared" si="8"/>
        <v>0.71500000000000008</v>
      </c>
    </row>
    <row r="79" spans="2:19">
      <c r="B79" s="859">
        <f t="shared" si="9"/>
        <v>2061</v>
      </c>
      <c r="C79" s="860">
        <f t="shared" si="10"/>
        <v>0</v>
      </c>
      <c r="D79" s="861">
        <f t="shared" si="10"/>
        <v>0</v>
      </c>
      <c r="E79" s="861">
        <f t="shared" si="10"/>
        <v>1</v>
      </c>
      <c r="F79" s="861">
        <f t="shared" si="10"/>
        <v>0</v>
      </c>
      <c r="G79" s="861">
        <f t="shared" si="10"/>
        <v>0</v>
      </c>
      <c r="H79" s="862">
        <f t="shared" si="4"/>
        <v>1</v>
      </c>
      <c r="I79" s="860">
        <f t="shared" si="11"/>
        <v>0.2</v>
      </c>
      <c r="J79" s="861">
        <f t="shared" si="11"/>
        <v>0.3</v>
      </c>
      <c r="K79" s="861">
        <f t="shared" si="11"/>
        <v>0.25</v>
      </c>
      <c r="L79" s="861">
        <f t="shared" si="11"/>
        <v>0.05</v>
      </c>
      <c r="M79" s="861">
        <f t="shared" si="11"/>
        <v>0.2</v>
      </c>
      <c r="N79" s="862">
        <f t="shared" si="6"/>
        <v>1</v>
      </c>
      <c r="O79" s="863"/>
      <c r="R79" s="857">
        <f t="shared" si="7"/>
        <v>1</v>
      </c>
      <c r="S79" s="858">
        <f t="shared" si="8"/>
        <v>0.71500000000000008</v>
      </c>
    </row>
    <row r="80" spans="2:19">
      <c r="B80" s="859">
        <f t="shared" si="9"/>
        <v>2062</v>
      </c>
      <c r="C80" s="860">
        <f t="shared" si="10"/>
        <v>0</v>
      </c>
      <c r="D80" s="861">
        <f t="shared" si="10"/>
        <v>0</v>
      </c>
      <c r="E80" s="861">
        <f t="shared" si="10"/>
        <v>1</v>
      </c>
      <c r="F80" s="861">
        <f t="shared" si="10"/>
        <v>0</v>
      </c>
      <c r="G80" s="861">
        <f t="shared" si="10"/>
        <v>0</v>
      </c>
      <c r="H80" s="862">
        <f t="shared" si="4"/>
        <v>1</v>
      </c>
      <c r="I80" s="860">
        <f t="shared" si="11"/>
        <v>0.2</v>
      </c>
      <c r="J80" s="861">
        <f t="shared" si="11"/>
        <v>0.3</v>
      </c>
      <c r="K80" s="861">
        <f t="shared" si="11"/>
        <v>0.25</v>
      </c>
      <c r="L80" s="861">
        <f t="shared" si="11"/>
        <v>0.05</v>
      </c>
      <c r="M80" s="861">
        <f t="shared" si="11"/>
        <v>0.2</v>
      </c>
      <c r="N80" s="862">
        <f t="shared" si="6"/>
        <v>1</v>
      </c>
      <c r="O80" s="863"/>
      <c r="R80" s="857">
        <f t="shared" si="7"/>
        <v>1</v>
      </c>
      <c r="S80" s="858">
        <f t="shared" si="8"/>
        <v>0.71500000000000008</v>
      </c>
    </row>
    <row r="81" spans="2:19">
      <c r="B81" s="859">
        <f t="shared" si="9"/>
        <v>2063</v>
      </c>
      <c r="C81" s="860">
        <f t="shared" si="10"/>
        <v>0</v>
      </c>
      <c r="D81" s="861">
        <f t="shared" si="10"/>
        <v>0</v>
      </c>
      <c r="E81" s="861">
        <f t="shared" si="10"/>
        <v>1</v>
      </c>
      <c r="F81" s="861">
        <f t="shared" si="10"/>
        <v>0</v>
      </c>
      <c r="G81" s="861">
        <f t="shared" si="10"/>
        <v>0</v>
      </c>
      <c r="H81" s="862">
        <f t="shared" si="4"/>
        <v>1</v>
      </c>
      <c r="I81" s="860">
        <f t="shared" si="11"/>
        <v>0.2</v>
      </c>
      <c r="J81" s="861">
        <f t="shared" si="11"/>
        <v>0.3</v>
      </c>
      <c r="K81" s="861">
        <f t="shared" si="11"/>
        <v>0.25</v>
      </c>
      <c r="L81" s="861">
        <f t="shared" si="11"/>
        <v>0.05</v>
      </c>
      <c r="M81" s="861">
        <f t="shared" si="11"/>
        <v>0.2</v>
      </c>
      <c r="N81" s="862">
        <f t="shared" si="6"/>
        <v>1</v>
      </c>
      <c r="O81" s="863"/>
      <c r="R81" s="857">
        <f t="shared" si="7"/>
        <v>1</v>
      </c>
      <c r="S81" s="858">
        <f t="shared" si="8"/>
        <v>0.71500000000000008</v>
      </c>
    </row>
    <row r="82" spans="2:19">
      <c r="B82" s="859">
        <f t="shared" si="9"/>
        <v>2064</v>
      </c>
      <c r="C82" s="860">
        <f t="shared" si="10"/>
        <v>0</v>
      </c>
      <c r="D82" s="861">
        <f t="shared" si="10"/>
        <v>0</v>
      </c>
      <c r="E82" s="861">
        <f t="shared" si="10"/>
        <v>1</v>
      </c>
      <c r="F82" s="861">
        <f t="shared" si="10"/>
        <v>0</v>
      </c>
      <c r="G82" s="861">
        <f t="shared" si="10"/>
        <v>0</v>
      </c>
      <c r="H82" s="862">
        <f t="shared" si="4"/>
        <v>1</v>
      </c>
      <c r="I82" s="860">
        <f t="shared" si="11"/>
        <v>0.2</v>
      </c>
      <c r="J82" s="861">
        <f t="shared" si="11"/>
        <v>0.3</v>
      </c>
      <c r="K82" s="861">
        <f t="shared" si="11"/>
        <v>0.25</v>
      </c>
      <c r="L82" s="861">
        <f t="shared" si="11"/>
        <v>0.05</v>
      </c>
      <c r="M82" s="861">
        <f t="shared" si="11"/>
        <v>0.2</v>
      </c>
      <c r="N82" s="862">
        <f t="shared" si="6"/>
        <v>1</v>
      </c>
      <c r="O82" s="863"/>
      <c r="R82" s="857">
        <f t="shared" si="7"/>
        <v>1</v>
      </c>
      <c r="S82" s="858">
        <f t="shared" si="8"/>
        <v>0.71500000000000008</v>
      </c>
    </row>
    <row r="83" spans="2:19">
      <c r="B83" s="859">
        <f t="shared" ref="B83:B98" si="12">B82+1</f>
        <v>2065</v>
      </c>
      <c r="C83" s="860">
        <f t="shared" si="10"/>
        <v>0</v>
      </c>
      <c r="D83" s="861">
        <f t="shared" si="10"/>
        <v>0</v>
      </c>
      <c r="E83" s="861">
        <f t="shared" si="10"/>
        <v>1</v>
      </c>
      <c r="F83" s="861">
        <f t="shared" si="10"/>
        <v>0</v>
      </c>
      <c r="G83" s="861">
        <f t="shared" si="10"/>
        <v>0</v>
      </c>
      <c r="H83" s="862">
        <f t="shared" ref="H83:H98" si="13">SUM(C83:G83)</f>
        <v>1</v>
      </c>
      <c r="I83" s="860">
        <f t="shared" si="11"/>
        <v>0.2</v>
      </c>
      <c r="J83" s="861">
        <f t="shared" si="11"/>
        <v>0.3</v>
      </c>
      <c r="K83" s="861">
        <f t="shared" si="11"/>
        <v>0.25</v>
      </c>
      <c r="L83" s="861">
        <f t="shared" si="11"/>
        <v>0.05</v>
      </c>
      <c r="M83" s="861">
        <f t="shared" si="11"/>
        <v>0.2</v>
      </c>
      <c r="N83" s="862">
        <f t="shared" ref="N83:N98" si="14">SUM(I83:M83)</f>
        <v>1</v>
      </c>
      <c r="O83" s="863"/>
      <c r="R83" s="857">
        <f t="shared" ref="R83:R98" si="15">C83*C$13+D83*D$13+E83*E$13+F83*F$13+G83*G$13</f>
        <v>1</v>
      </c>
      <c r="S83" s="858">
        <f t="shared" ref="S83:S98" si="16">I83*I$13+J83*J$13+K83*K$13+L83*L$13+M83*M$13</f>
        <v>0.71500000000000008</v>
      </c>
    </row>
    <row r="84" spans="2:19">
      <c r="B84" s="859">
        <f t="shared" si="12"/>
        <v>2066</v>
      </c>
      <c r="C84" s="860">
        <f t="shared" si="10"/>
        <v>0</v>
      </c>
      <c r="D84" s="861">
        <f t="shared" si="10"/>
        <v>0</v>
      </c>
      <c r="E84" s="861">
        <f t="shared" si="10"/>
        <v>1</v>
      </c>
      <c r="F84" s="861">
        <f t="shared" si="10"/>
        <v>0</v>
      </c>
      <c r="G84" s="861">
        <f t="shared" si="10"/>
        <v>0</v>
      </c>
      <c r="H84" s="862">
        <f t="shared" si="13"/>
        <v>1</v>
      </c>
      <c r="I84" s="860">
        <f t="shared" si="11"/>
        <v>0.2</v>
      </c>
      <c r="J84" s="861">
        <f t="shared" si="11"/>
        <v>0.3</v>
      </c>
      <c r="K84" s="861">
        <f t="shared" si="11"/>
        <v>0.25</v>
      </c>
      <c r="L84" s="861">
        <f t="shared" si="11"/>
        <v>0.05</v>
      </c>
      <c r="M84" s="861">
        <f t="shared" si="11"/>
        <v>0.2</v>
      </c>
      <c r="N84" s="862">
        <f t="shared" si="14"/>
        <v>1</v>
      </c>
      <c r="O84" s="863"/>
      <c r="R84" s="857">
        <f t="shared" si="15"/>
        <v>1</v>
      </c>
      <c r="S84" s="858">
        <f t="shared" si="16"/>
        <v>0.71500000000000008</v>
      </c>
    </row>
    <row r="85" spans="2:19">
      <c r="B85" s="859">
        <f t="shared" si="12"/>
        <v>2067</v>
      </c>
      <c r="C85" s="860">
        <f t="shared" si="10"/>
        <v>0</v>
      </c>
      <c r="D85" s="861">
        <f t="shared" si="10"/>
        <v>0</v>
      </c>
      <c r="E85" s="861">
        <f t="shared" si="10"/>
        <v>1</v>
      </c>
      <c r="F85" s="861">
        <f t="shared" si="10"/>
        <v>0</v>
      </c>
      <c r="G85" s="861">
        <f t="shared" si="10"/>
        <v>0</v>
      </c>
      <c r="H85" s="862">
        <f t="shared" si="13"/>
        <v>1</v>
      </c>
      <c r="I85" s="860">
        <f t="shared" si="11"/>
        <v>0.2</v>
      </c>
      <c r="J85" s="861">
        <f t="shared" si="11"/>
        <v>0.3</v>
      </c>
      <c r="K85" s="861">
        <f t="shared" si="11"/>
        <v>0.25</v>
      </c>
      <c r="L85" s="861">
        <f t="shared" si="11"/>
        <v>0.05</v>
      </c>
      <c r="M85" s="861">
        <f t="shared" si="11"/>
        <v>0.2</v>
      </c>
      <c r="N85" s="862">
        <f t="shared" si="14"/>
        <v>1</v>
      </c>
      <c r="O85" s="863"/>
      <c r="R85" s="857">
        <f t="shared" si="15"/>
        <v>1</v>
      </c>
      <c r="S85" s="858">
        <f t="shared" si="16"/>
        <v>0.71500000000000008</v>
      </c>
    </row>
    <row r="86" spans="2:19">
      <c r="B86" s="859">
        <f t="shared" si="12"/>
        <v>2068</v>
      </c>
      <c r="C86" s="860">
        <f t="shared" si="10"/>
        <v>0</v>
      </c>
      <c r="D86" s="861">
        <f t="shared" si="10"/>
        <v>0</v>
      </c>
      <c r="E86" s="861">
        <f t="shared" si="10"/>
        <v>1</v>
      </c>
      <c r="F86" s="861">
        <f t="shared" si="10"/>
        <v>0</v>
      </c>
      <c r="G86" s="861">
        <f t="shared" si="10"/>
        <v>0</v>
      </c>
      <c r="H86" s="862">
        <f t="shared" si="13"/>
        <v>1</v>
      </c>
      <c r="I86" s="860">
        <f t="shared" si="11"/>
        <v>0.2</v>
      </c>
      <c r="J86" s="861">
        <f t="shared" si="11"/>
        <v>0.3</v>
      </c>
      <c r="K86" s="861">
        <f t="shared" si="11"/>
        <v>0.25</v>
      </c>
      <c r="L86" s="861">
        <f t="shared" si="11"/>
        <v>0.05</v>
      </c>
      <c r="M86" s="861">
        <f t="shared" si="11"/>
        <v>0.2</v>
      </c>
      <c r="N86" s="862">
        <f t="shared" si="14"/>
        <v>1</v>
      </c>
      <c r="O86" s="863"/>
      <c r="R86" s="857">
        <f t="shared" si="15"/>
        <v>1</v>
      </c>
      <c r="S86" s="858">
        <f t="shared" si="16"/>
        <v>0.71500000000000008</v>
      </c>
    </row>
    <row r="87" spans="2:19">
      <c r="B87" s="859">
        <f t="shared" si="12"/>
        <v>2069</v>
      </c>
      <c r="C87" s="860">
        <f t="shared" si="10"/>
        <v>0</v>
      </c>
      <c r="D87" s="861">
        <f t="shared" si="10"/>
        <v>0</v>
      </c>
      <c r="E87" s="861">
        <f t="shared" si="10"/>
        <v>1</v>
      </c>
      <c r="F87" s="861">
        <f t="shared" si="10"/>
        <v>0</v>
      </c>
      <c r="G87" s="861">
        <f t="shared" si="10"/>
        <v>0</v>
      </c>
      <c r="H87" s="862">
        <f t="shared" si="13"/>
        <v>1</v>
      </c>
      <c r="I87" s="860">
        <f t="shared" si="11"/>
        <v>0.2</v>
      </c>
      <c r="J87" s="861">
        <f t="shared" si="11"/>
        <v>0.3</v>
      </c>
      <c r="K87" s="861">
        <f t="shared" si="11"/>
        <v>0.25</v>
      </c>
      <c r="L87" s="861">
        <f t="shared" si="11"/>
        <v>0.05</v>
      </c>
      <c r="M87" s="861">
        <f t="shared" si="11"/>
        <v>0.2</v>
      </c>
      <c r="N87" s="862">
        <f t="shared" si="14"/>
        <v>1</v>
      </c>
      <c r="O87" s="863"/>
      <c r="R87" s="857">
        <f t="shared" si="15"/>
        <v>1</v>
      </c>
      <c r="S87" s="858">
        <f t="shared" si="16"/>
        <v>0.71500000000000008</v>
      </c>
    </row>
    <row r="88" spans="2:19">
      <c r="B88" s="859">
        <f t="shared" si="12"/>
        <v>2070</v>
      </c>
      <c r="C88" s="860">
        <f t="shared" si="10"/>
        <v>0</v>
      </c>
      <c r="D88" s="861">
        <f t="shared" si="10"/>
        <v>0</v>
      </c>
      <c r="E88" s="861">
        <f t="shared" si="10"/>
        <v>1</v>
      </c>
      <c r="F88" s="861">
        <f t="shared" si="10"/>
        <v>0</v>
      </c>
      <c r="G88" s="861">
        <f t="shared" si="10"/>
        <v>0</v>
      </c>
      <c r="H88" s="862">
        <f t="shared" si="13"/>
        <v>1</v>
      </c>
      <c r="I88" s="860">
        <f t="shared" si="11"/>
        <v>0.2</v>
      </c>
      <c r="J88" s="861">
        <f t="shared" si="11"/>
        <v>0.3</v>
      </c>
      <c r="K88" s="861">
        <f t="shared" si="11"/>
        <v>0.25</v>
      </c>
      <c r="L88" s="861">
        <f t="shared" si="11"/>
        <v>0.05</v>
      </c>
      <c r="M88" s="861">
        <f t="shared" si="11"/>
        <v>0.2</v>
      </c>
      <c r="N88" s="862">
        <f t="shared" si="14"/>
        <v>1</v>
      </c>
      <c r="O88" s="863"/>
      <c r="R88" s="857">
        <f t="shared" si="15"/>
        <v>1</v>
      </c>
      <c r="S88" s="858">
        <f t="shared" si="16"/>
        <v>0.71500000000000008</v>
      </c>
    </row>
    <row r="89" spans="2:19">
      <c r="B89" s="859">
        <f t="shared" si="12"/>
        <v>2071</v>
      </c>
      <c r="C89" s="860">
        <f t="shared" si="10"/>
        <v>0</v>
      </c>
      <c r="D89" s="861">
        <f t="shared" si="10"/>
        <v>0</v>
      </c>
      <c r="E89" s="861">
        <f t="shared" si="10"/>
        <v>1</v>
      </c>
      <c r="F89" s="861">
        <f t="shared" si="10"/>
        <v>0</v>
      </c>
      <c r="G89" s="861">
        <f t="shared" si="10"/>
        <v>0</v>
      </c>
      <c r="H89" s="862">
        <f t="shared" si="13"/>
        <v>1</v>
      </c>
      <c r="I89" s="860">
        <f t="shared" si="11"/>
        <v>0.2</v>
      </c>
      <c r="J89" s="861">
        <f t="shared" si="11"/>
        <v>0.3</v>
      </c>
      <c r="K89" s="861">
        <f t="shared" si="11"/>
        <v>0.25</v>
      </c>
      <c r="L89" s="861">
        <f t="shared" si="11"/>
        <v>0.05</v>
      </c>
      <c r="M89" s="861">
        <f t="shared" si="11"/>
        <v>0.2</v>
      </c>
      <c r="N89" s="862">
        <f t="shared" si="14"/>
        <v>1</v>
      </c>
      <c r="O89" s="863"/>
      <c r="R89" s="857">
        <f t="shared" si="15"/>
        <v>1</v>
      </c>
      <c r="S89" s="858">
        <f t="shared" si="16"/>
        <v>0.71500000000000008</v>
      </c>
    </row>
    <row r="90" spans="2:19">
      <c r="B90" s="859">
        <f t="shared" si="12"/>
        <v>2072</v>
      </c>
      <c r="C90" s="860">
        <f t="shared" si="10"/>
        <v>0</v>
      </c>
      <c r="D90" s="861">
        <f t="shared" si="10"/>
        <v>0</v>
      </c>
      <c r="E90" s="861">
        <f t="shared" si="10"/>
        <v>1</v>
      </c>
      <c r="F90" s="861">
        <f t="shared" si="10"/>
        <v>0</v>
      </c>
      <c r="G90" s="861">
        <f t="shared" si="10"/>
        <v>0</v>
      </c>
      <c r="H90" s="862">
        <f t="shared" si="13"/>
        <v>1</v>
      </c>
      <c r="I90" s="860">
        <f t="shared" si="11"/>
        <v>0.2</v>
      </c>
      <c r="J90" s="861">
        <f t="shared" si="11"/>
        <v>0.3</v>
      </c>
      <c r="K90" s="861">
        <f t="shared" si="11"/>
        <v>0.25</v>
      </c>
      <c r="L90" s="861">
        <f t="shared" si="11"/>
        <v>0.05</v>
      </c>
      <c r="M90" s="861">
        <f t="shared" si="11"/>
        <v>0.2</v>
      </c>
      <c r="N90" s="862">
        <f t="shared" si="14"/>
        <v>1</v>
      </c>
      <c r="O90" s="863"/>
      <c r="R90" s="857">
        <f t="shared" si="15"/>
        <v>1</v>
      </c>
      <c r="S90" s="858">
        <f t="shared" si="16"/>
        <v>0.71500000000000008</v>
      </c>
    </row>
    <row r="91" spans="2:19">
      <c r="B91" s="859">
        <f t="shared" si="12"/>
        <v>2073</v>
      </c>
      <c r="C91" s="860">
        <f t="shared" si="10"/>
        <v>0</v>
      </c>
      <c r="D91" s="861">
        <f t="shared" si="10"/>
        <v>0</v>
      </c>
      <c r="E91" s="861">
        <f t="shared" si="10"/>
        <v>1</v>
      </c>
      <c r="F91" s="861">
        <f t="shared" si="10"/>
        <v>0</v>
      </c>
      <c r="G91" s="861">
        <f t="shared" si="10"/>
        <v>0</v>
      </c>
      <c r="H91" s="862">
        <f t="shared" si="13"/>
        <v>1</v>
      </c>
      <c r="I91" s="860">
        <f t="shared" si="11"/>
        <v>0.2</v>
      </c>
      <c r="J91" s="861">
        <f t="shared" si="11"/>
        <v>0.3</v>
      </c>
      <c r="K91" s="861">
        <f t="shared" si="11"/>
        <v>0.25</v>
      </c>
      <c r="L91" s="861">
        <f t="shared" si="11"/>
        <v>0.05</v>
      </c>
      <c r="M91" s="861">
        <f t="shared" si="11"/>
        <v>0.2</v>
      </c>
      <c r="N91" s="862">
        <f t="shared" si="14"/>
        <v>1</v>
      </c>
      <c r="O91" s="863"/>
      <c r="R91" s="857">
        <f t="shared" si="15"/>
        <v>1</v>
      </c>
      <c r="S91" s="858">
        <f t="shared" si="16"/>
        <v>0.71500000000000008</v>
      </c>
    </row>
    <row r="92" spans="2:19">
      <c r="B92" s="859">
        <f t="shared" si="12"/>
        <v>2074</v>
      </c>
      <c r="C92" s="860">
        <f t="shared" si="10"/>
        <v>0</v>
      </c>
      <c r="D92" s="861">
        <f t="shared" si="10"/>
        <v>0</v>
      </c>
      <c r="E92" s="861">
        <f t="shared" si="10"/>
        <v>1</v>
      </c>
      <c r="F92" s="861">
        <f t="shared" si="10"/>
        <v>0</v>
      </c>
      <c r="G92" s="861">
        <f t="shared" si="10"/>
        <v>0</v>
      </c>
      <c r="H92" s="862">
        <f t="shared" si="13"/>
        <v>1</v>
      </c>
      <c r="I92" s="860">
        <f t="shared" si="11"/>
        <v>0.2</v>
      </c>
      <c r="J92" s="861">
        <f t="shared" si="11"/>
        <v>0.3</v>
      </c>
      <c r="K92" s="861">
        <f t="shared" si="11"/>
        <v>0.25</v>
      </c>
      <c r="L92" s="861">
        <f t="shared" si="11"/>
        <v>0.05</v>
      </c>
      <c r="M92" s="861">
        <f t="shared" si="11"/>
        <v>0.2</v>
      </c>
      <c r="N92" s="862">
        <f t="shared" si="14"/>
        <v>1</v>
      </c>
      <c r="O92" s="863"/>
      <c r="R92" s="857">
        <f t="shared" si="15"/>
        <v>1</v>
      </c>
      <c r="S92" s="858">
        <f t="shared" si="16"/>
        <v>0.71500000000000008</v>
      </c>
    </row>
    <row r="93" spans="2:19">
      <c r="B93" s="859">
        <f t="shared" si="12"/>
        <v>2075</v>
      </c>
      <c r="C93" s="860">
        <f t="shared" si="10"/>
        <v>0</v>
      </c>
      <c r="D93" s="861">
        <f t="shared" si="10"/>
        <v>0</v>
      </c>
      <c r="E93" s="861">
        <f t="shared" si="10"/>
        <v>1</v>
      </c>
      <c r="F93" s="861">
        <f t="shared" si="10"/>
        <v>0</v>
      </c>
      <c r="G93" s="861">
        <f t="shared" si="10"/>
        <v>0</v>
      </c>
      <c r="H93" s="862">
        <f t="shared" si="13"/>
        <v>1</v>
      </c>
      <c r="I93" s="860">
        <f t="shared" si="11"/>
        <v>0.2</v>
      </c>
      <c r="J93" s="861">
        <f t="shared" si="11"/>
        <v>0.3</v>
      </c>
      <c r="K93" s="861">
        <f t="shared" si="11"/>
        <v>0.25</v>
      </c>
      <c r="L93" s="861">
        <f t="shared" si="11"/>
        <v>0.05</v>
      </c>
      <c r="M93" s="861">
        <f t="shared" si="11"/>
        <v>0.2</v>
      </c>
      <c r="N93" s="862">
        <f t="shared" si="14"/>
        <v>1</v>
      </c>
      <c r="O93" s="863"/>
      <c r="R93" s="857">
        <f t="shared" si="15"/>
        <v>1</v>
      </c>
      <c r="S93" s="858">
        <f t="shared" si="16"/>
        <v>0.71500000000000008</v>
      </c>
    </row>
    <row r="94" spans="2:19">
      <c r="B94" s="859">
        <f t="shared" si="12"/>
        <v>2076</v>
      </c>
      <c r="C94" s="860">
        <f t="shared" si="10"/>
        <v>0</v>
      </c>
      <c r="D94" s="861">
        <f t="shared" si="10"/>
        <v>0</v>
      </c>
      <c r="E94" s="861">
        <f t="shared" si="10"/>
        <v>1</v>
      </c>
      <c r="F94" s="861">
        <f t="shared" si="10"/>
        <v>0</v>
      </c>
      <c r="G94" s="861">
        <f t="shared" si="10"/>
        <v>0</v>
      </c>
      <c r="H94" s="862">
        <f t="shared" si="13"/>
        <v>1</v>
      </c>
      <c r="I94" s="860">
        <f t="shared" si="11"/>
        <v>0.2</v>
      </c>
      <c r="J94" s="861">
        <f t="shared" si="11"/>
        <v>0.3</v>
      </c>
      <c r="K94" s="861">
        <f t="shared" si="11"/>
        <v>0.25</v>
      </c>
      <c r="L94" s="861">
        <f t="shared" si="11"/>
        <v>0.05</v>
      </c>
      <c r="M94" s="861">
        <f t="shared" si="11"/>
        <v>0.2</v>
      </c>
      <c r="N94" s="862">
        <f t="shared" si="14"/>
        <v>1</v>
      </c>
      <c r="O94" s="863"/>
      <c r="R94" s="857">
        <f t="shared" si="15"/>
        <v>1</v>
      </c>
      <c r="S94" s="858">
        <f t="shared" si="16"/>
        <v>0.71500000000000008</v>
      </c>
    </row>
    <row r="95" spans="2:19">
      <c r="B95" s="859">
        <f t="shared" si="12"/>
        <v>2077</v>
      </c>
      <c r="C95" s="860">
        <f t="shared" si="10"/>
        <v>0</v>
      </c>
      <c r="D95" s="861">
        <f t="shared" si="10"/>
        <v>0</v>
      </c>
      <c r="E95" s="861">
        <f t="shared" si="10"/>
        <v>1</v>
      </c>
      <c r="F95" s="861">
        <f t="shared" si="10"/>
        <v>0</v>
      </c>
      <c r="G95" s="861">
        <f t="shared" si="10"/>
        <v>0</v>
      </c>
      <c r="H95" s="862">
        <f t="shared" si="13"/>
        <v>1</v>
      </c>
      <c r="I95" s="860">
        <f t="shared" si="11"/>
        <v>0.2</v>
      </c>
      <c r="J95" s="861">
        <f t="shared" si="11"/>
        <v>0.3</v>
      </c>
      <c r="K95" s="861">
        <f t="shared" si="11"/>
        <v>0.25</v>
      </c>
      <c r="L95" s="861">
        <f t="shared" si="11"/>
        <v>0.05</v>
      </c>
      <c r="M95" s="861">
        <f t="shared" si="11"/>
        <v>0.2</v>
      </c>
      <c r="N95" s="862">
        <f t="shared" si="14"/>
        <v>1</v>
      </c>
      <c r="O95" s="863"/>
      <c r="R95" s="857">
        <f t="shared" si="15"/>
        <v>1</v>
      </c>
      <c r="S95" s="858">
        <f t="shared" si="16"/>
        <v>0.71500000000000008</v>
      </c>
    </row>
    <row r="96" spans="2:19">
      <c r="B96" s="859">
        <f t="shared" si="12"/>
        <v>2078</v>
      </c>
      <c r="C96" s="860">
        <f t="shared" si="10"/>
        <v>0</v>
      </c>
      <c r="D96" s="861">
        <f t="shared" si="10"/>
        <v>0</v>
      </c>
      <c r="E96" s="861">
        <f t="shared" si="10"/>
        <v>1</v>
      </c>
      <c r="F96" s="861">
        <f t="shared" si="10"/>
        <v>0</v>
      </c>
      <c r="G96" s="861">
        <f t="shared" si="10"/>
        <v>0</v>
      </c>
      <c r="H96" s="862">
        <f t="shared" si="13"/>
        <v>1</v>
      </c>
      <c r="I96" s="860">
        <f t="shared" si="11"/>
        <v>0.2</v>
      </c>
      <c r="J96" s="861">
        <f t="shared" si="11"/>
        <v>0.3</v>
      </c>
      <c r="K96" s="861">
        <f t="shared" si="11"/>
        <v>0.25</v>
      </c>
      <c r="L96" s="861">
        <f t="shared" si="11"/>
        <v>0.05</v>
      </c>
      <c r="M96" s="861">
        <f t="shared" si="11"/>
        <v>0.2</v>
      </c>
      <c r="N96" s="862">
        <f t="shared" si="14"/>
        <v>1</v>
      </c>
      <c r="O96" s="863"/>
      <c r="R96" s="857">
        <f t="shared" si="15"/>
        <v>1</v>
      </c>
      <c r="S96" s="858">
        <f t="shared" si="16"/>
        <v>0.71500000000000008</v>
      </c>
    </row>
    <row r="97" spans="2:19">
      <c r="B97" s="859">
        <f t="shared" si="12"/>
        <v>2079</v>
      </c>
      <c r="C97" s="860">
        <f t="shared" si="10"/>
        <v>0</v>
      </c>
      <c r="D97" s="861">
        <f t="shared" si="10"/>
        <v>0</v>
      </c>
      <c r="E97" s="861">
        <f t="shared" si="10"/>
        <v>1</v>
      </c>
      <c r="F97" s="861">
        <f t="shared" si="10"/>
        <v>0</v>
      </c>
      <c r="G97" s="861">
        <f t="shared" si="10"/>
        <v>0</v>
      </c>
      <c r="H97" s="862">
        <f t="shared" si="13"/>
        <v>1</v>
      </c>
      <c r="I97" s="860">
        <f t="shared" si="11"/>
        <v>0.2</v>
      </c>
      <c r="J97" s="861">
        <f t="shared" si="11"/>
        <v>0.3</v>
      </c>
      <c r="K97" s="861">
        <f t="shared" si="11"/>
        <v>0.25</v>
      </c>
      <c r="L97" s="861">
        <f t="shared" si="11"/>
        <v>0.05</v>
      </c>
      <c r="M97" s="861">
        <f t="shared" si="11"/>
        <v>0.2</v>
      </c>
      <c r="N97" s="862">
        <f t="shared" si="14"/>
        <v>1</v>
      </c>
      <c r="O97" s="863"/>
      <c r="R97" s="857">
        <f t="shared" si="15"/>
        <v>1</v>
      </c>
      <c r="S97" s="858">
        <f t="shared" si="16"/>
        <v>0.71500000000000008</v>
      </c>
    </row>
    <row r="98" spans="2:19" ht="13.5" thickBot="1">
      <c r="B98" s="864">
        <f t="shared" si="12"/>
        <v>2080</v>
      </c>
      <c r="C98" s="865">
        <f t="shared" si="10"/>
        <v>0</v>
      </c>
      <c r="D98" s="866">
        <f t="shared" si="10"/>
        <v>0</v>
      </c>
      <c r="E98" s="866">
        <f t="shared" si="10"/>
        <v>1</v>
      </c>
      <c r="F98" s="866">
        <f t="shared" si="10"/>
        <v>0</v>
      </c>
      <c r="G98" s="866">
        <f t="shared" si="10"/>
        <v>0</v>
      </c>
      <c r="H98" s="867">
        <f t="shared" si="13"/>
        <v>1</v>
      </c>
      <c r="I98" s="865">
        <f t="shared" si="11"/>
        <v>0.2</v>
      </c>
      <c r="J98" s="866">
        <f t="shared" si="11"/>
        <v>0.3</v>
      </c>
      <c r="K98" s="866">
        <f t="shared" si="11"/>
        <v>0.25</v>
      </c>
      <c r="L98" s="866">
        <f t="shared" si="11"/>
        <v>0.05</v>
      </c>
      <c r="M98" s="866">
        <f t="shared" si="11"/>
        <v>0.2</v>
      </c>
      <c r="N98" s="867">
        <f t="shared" si="14"/>
        <v>1</v>
      </c>
      <c r="O98" s="868"/>
      <c r="R98" s="869">
        <f t="shared" si="15"/>
        <v>1</v>
      </c>
      <c r="S98" s="869">
        <f t="shared" si="16"/>
        <v>0.71500000000000008</v>
      </c>
    </row>
    <row r="99" spans="2:19">
      <c r="H99" s="870"/>
    </row>
    <row r="100" spans="2:19">
      <c r="H100" s="870"/>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13" activePane="bottomRight" state="frozen"/>
      <selection activeCell="E19" sqref="E19"/>
      <selection pane="topRight" activeCell="E19" sqref="E19"/>
      <selection pane="bottomLeft" activeCell="E19" sqref="E19"/>
      <selection pane="bottomRight" activeCell="C13" sqref="C13"/>
    </sheetView>
  </sheetViews>
  <sheetFormatPr defaultColWidth="11.42578125" defaultRowHeight="12.75"/>
  <cols>
    <col min="1" max="1" width="2.28515625" style="587" customWidth="1"/>
    <col min="2" max="2" width="6.28515625" style="587" customWidth="1"/>
    <col min="3" max="3" width="9.28515625" style="587" customWidth="1"/>
    <col min="4" max="4" width="7.42578125" style="587" customWidth="1"/>
    <col min="5" max="14" width="8" style="587" customWidth="1"/>
    <col min="15" max="16" width="8.42578125" style="587" customWidth="1"/>
    <col min="17" max="17" width="3.85546875" style="587" customWidth="1"/>
    <col min="18" max="18" width="3.42578125" style="587" customWidth="1"/>
    <col min="19" max="21" width="11.42578125" style="587" hidden="1" customWidth="1"/>
    <col min="22" max="22" width="10.28515625" style="587" hidden="1" customWidth="1"/>
    <col min="23" max="23" width="9.7109375" style="587" hidden="1" customWidth="1"/>
    <col min="24" max="24" width="9.42578125" style="587" hidden="1" customWidth="1"/>
    <col min="25" max="27" width="0" style="587" hidden="1" customWidth="1"/>
    <col min="28" max="29" width="11.42578125" style="587"/>
    <col min="30" max="30" width="10.85546875" style="587" customWidth="1"/>
    <col min="31" max="16384" width="11.42578125" style="587"/>
  </cols>
  <sheetData>
    <row r="2" spans="2:30">
      <c r="C2" s="588" t="s">
        <v>34</v>
      </c>
      <c r="S2" s="588" t="s">
        <v>300</v>
      </c>
      <c r="AC2" s="587" t="s">
        <v>6</v>
      </c>
      <c r="AD2" s="589">
        <v>0.66390000000000005</v>
      </c>
    </row>
    <row r="3" spans="2:30">
      <c r="B3" s="590"/>
      <c r="C3" s="590"/>
      <c r="S3" s="590"/>
      <c r="AC3" s="587" t="s">
        <v>256</v>
      </c>
      <c r="AD3" s="589">
        <v>0.1285</v>
      </c>
    </row>
    <row r="4" spans="2:30">
      <c r="B4" s="590"/>
      <c r="C4" s="590" t="s">
        <v>38</v>
      </c>
      <c r="S4" s="590" t="s">
        <v>301</v>
      </c>
      <c r="AC4" s="587" t="s">
        <v>2</v>
      </c>
      <c r="AD4" s="589">
        <v>0</v>
      </c>
    </row>
    <row r="5" spans="2:30">
      <c r="B5" s="590"/>
      <c r="C5" s="590"/>
      <c r="S5" s="590" t="s">
        <v>38</v>
      </c>
      <c r="AC5" s="587" t="s">
        <v>16</v>
      </c>
      <c r="AD5" s="589">
        <v>8.1000000000000013E-3</v>
      </c>
    </row>
    <row r="6" spans="2:30">
      <c r="B6" s="590"/>
      <c r="S6" s="590"/>
      <c r="AC6" s="587" t="s">
        <v>331</v>
      </c>
      <c r="AD6" s="589">
        <v>0</v>
      </c>
    </row>
    <row r="7" spans="2:30" ht="13.5" thickBot="1">
      <c r="B7" s="590"/>
      <c r="C7" s="591"/>
      <c r="S7" s="590"/>
      <c r="AC7" s="587" t="s">
        <v>332</v>
      </c>
      <c r="AD7" s="589">
        <v>0.10710000000000001</v>
      </c>
    </row>
    <row r="8" spans="2:30" ht="13.5" thickBot="1">
      <c r="B8" s="590"/>
      <c r="D8" s="592">
        <v>6.2100000000000002E-2</v>
      </c>
      <c r="E8" s="593">
        <v>0.66390000000000005</v>
      </c>
      <c r="F8" s="594">
        <v>0.1285</v>
      </c>
      <c r="G8" s="594">
        <v>0</v>
      </c>
      <c r="H8" s="594">
        <v>0</v>
      </c>
      <c r="I8" s="594">
        <v>0</v>
      </c>
      <c r="J8" s="594">
        <v>8.0999999999999996E-3</v>
      </c>
      <c r="K8" s="594">
        <v>0</v>
      </c>
      <c r="L8" s="594">
        <v>0.1071</v>
      </c>
      <c r="M8" s="594">
        <v>1.77E-2</v>
      </c>
      <c r="N8" s="594">
        <v>1.3299999999999999E-2</v>
      </c>
      <c r="O8" s="594">
        <v>6.2100000000000002E-2</v>
      </c>
      <c r="P8" s="595">
        <f>SUM(E8:O8)</f>
        <v>1.0006999999999999</v>
      </c>
      <c r="S8" s="590"/>
      <c r="T8" s="590"/>
      <c r="AC8" s="587" t="s">
        <v>231</v>
      </c>
      <c r="AD8" s="589">
        <v>1.77E-2</v>
      </c>
    </row>
    <row r="9" spans="2:30" ht="13.5" thickBot="1">
      <c r="B9" s="596"/>
      <c r="C9" s="597"/>
      <c r="D9" s="598"/>
      <c r="E9" s="748" t="s">
        <v>41</v>
      </c>
      <c r="F9" s="749"/>
      <c r="G9" s="749"/>
      <c r="H9" s="749"/>
      <c r="I9" s="749"/>
      <c r="J9" s="749"/>
      <c r="K9" s="749"/>
      <c r="L9" s="749"/>
      <c r="M9" s="749"/>
      <c r="N9" s="749"/>
      <c r="O9" s="749"/>
      <c r="P9" s="599"/>
      <c r="AC9" s="587" t="s">
        <v>232</v>
      </c>
      <c r="AD9" s="589">
        <v>1.3300000000000001E-2</v>
      </c>
    </row>
    <row r="10" spans="2:30" ht="21.75" customHeight="1" thickBot="1">
      <c r="B10" s="750" t="s">
        <v>1</v>
      </c>
      <c r="C10" s="750" t="s">
        <v>33</v>
      </c>
      <c r="D10" s="750" t="s">
        <v>40</v>
      </c>
      <c r="E10" s="750" t="s">
        <v>228</v>
      </c>
      <c r="F10" s="750" t="s">
        <v>271</v>
      </c>
      <c r="G10" s="745" t="s">
        <v>267</v>
      </c>
      <c r="H10" s="750" t="s">
        <v>270</v>
      </c>
      <c r="I10" s="745" t="s">
        <v>2</v>
      </c>
      <c r="J10" s="750" t="s">
        <v>16</v>
      </c>
      <c r="K10" s="745" t="s">
        <v>229</v>
      </c>
      <c r="L10" s="752" t="s">
        <v>273</v>
      </c>
      <c r="M10" s="753"/>
      <c r="N10" s="753"/>
      <c r="O10" s="754"/>
      <c r="P10" s="750" t="s">
        <v>27</v>
      </c>
      <c r="AC10" s="587" t="s">
        <v>233</v>
      </c>
      <c r="AD10" s="589">
        <v>6.2100000000000002E-2</v>
      </c>
    </row>
    <row r="11" spans="2:30" s="601" customFormat="1" ht="42" customHeight="1" thickBot="1">
      <c r="B11" s="751"/>
      <c r="C11" s="751"/>
      <c r="D11" s="751"/>
      <c r="E11" s="751"/>
      <c r="F11" s="751"/>
      <c r="G11" s="747"/>
      <c r="H11" s="751"/>
      <c r="I11" s="747"/>
      <c r="J11" s="751"/>
      <c r="K11" s="747"/>
      <c r="L11" s="600" t="s">
        <v>230</v>
      </c>
      <c r="M11" s="600" t="s">
        <v>231</v>
      </c>
      <c r="N11" s="600" t="s">
        <v>232</v>
      </c>
      <c r="O11" s="600" t="s">
        <v>233</v>
      </c>
      <c r="P11" s="751"/>
      <c r="S11" s="365" t="s">
        <v>1</v>
      </c>
      <c r="T11" s="369" t="s">
        <v>302</v>
      </c>
      <c r="U11" s="365" t="s">
        <v>303</v>
      </c>
      <c r="V11" s="369" t="s">
        <v>304</v>
      </c>
      <c r="W11" s="365" t="s">
        <v>40</v>
      </c>
      <c r="X11" s="369" t="s">
        <v>305</v>
      </c>
    </row>
    <row r="12" spans="2:30" s="608" customFormat="1" ht="26.25" thickBot="1">
      <c r="B12" s="602"/>
      <c r="C12" s="603" t="s">
        <v>15</v>
      </c>
      <c r="D12" s="603" t="s">
        <v>24</v>
      </c>
      <c r="E12" s="604" t="s">
        <v>24</v>
      </c>
      <c r="F12" s="605" t="s">
        <v>24</v>
      </c>
      <c r="G12" s="605" t="s">
        <v>24</v>
      </c>
      <c r="H12" s="605" t="s">
        <v>24</v>
      </c>
      <c r="I12" s="605" t="s">
        <v>24</v>
      </c>
      <c r="J12" s="605" t="s">
        <v>24</v>
      </c>
      <c r="K12" s="605" t="s">
        <v>24</v>
      </c>
      <c r="L12" s="605" t="s">
        <v>24</v>
      </c>
      <c r="M12" s="605" t="s">
        <v>24</v>
      </c>
      <c r="N12" s="605" t="s">
        <v>24</v>
      </c>
      <c r="O12" s="606" t="s">
        <v>24</v>
      </c>
      <c r="P12" s="607" t="s">
        <v>39</v>
      </c>
      <c r="S12" s="609"/>
      <c r="T12" s="610" t="s">
        <v>306</v>
      </c>
      <c r="U12" s="609" t="s">
        <v>307</v>
      </c>
      <c r="V12" s="610" t="s">
        <v>15</v>
      </c>
      <c r="W12" s="611" t="s">
        <v>24</v>
      </c>
      <c r="X12" s="610" t="s">
        <v>15</v>
      </c>
    </row>
    <row r="13" spans="2:30">
      <c r="B13" s="612">
        <f>year</f>
        <v>2000</v>
      </c>
      <c r="C13" s="613">
        <f>'[2]Fraksi pengelolaan sampah BaU'!B30</f>
        <v>6.9318770180000007</v>
      </c>
      <c r="D13" s="614">
        <v>1</v>
      </c>
      <c r="E13" s="615">
        <f t="shared" ref="E13:O28" si="0">E$8</f>
        <v>0.66390000000000005</v>
      </c>
      <c r="F13" s="615">
        <f t="shared" si="0"/>
        <v>0.1285</v>
      </c>
      <c r="G13" s="615">
        <f t="shared" si="0"/>
        <v>0</v>
      </c>
      <c r="H13" s="615">
        <f t="shared" si="0"/>
        <v>0</v>
      </c>
      <c r="I13" s="615">
        <f t="shared" si="0"/>
        <v>0</v>
      </c>
      <c r="J13" s="615">
        <f t="shared" si="0"/>
        <v>8.0999999999999996E-3</v>
      </c>
      <c r="K13" s="615">
        <f t="shared" si="0"/>
        <v>0</v>
      </c>
      <c r="L13" s="615">
        <f t="shared" si="0"/>
        <v>0.1071</v>
      </c>
      <c r="M13" s="615">
        <f t="shared" si="0"/>
        <v>1.77E-2</v>
      </c>
      <c r="N13" s="615">
        <f t="shared" si="0"/>
        <v>1.3299999999999999E-2</v>
      </c>
      <c r="O13" s="615">
        <f t="shared" si="0"/>
        <v>6.2100000000000002E-2</v>
      </c>
      <c r="P13" s="616">
        <f t="shared" ref="P13:P44" si="1">SUM(E13:O13)</f>
        <v>1.0006999999999999</v>
      </c>
      <c r="S13" s="612">
        <f>year</f>
        <v>2000</v>
      </c>
      <c r="T13" s="617">
        <v>0</v>
      </c>
      <c r="U13" s="617">
        <v>5</v>
      </c>
      <c r="V13" s="618">
        <f>T13*U13</f>
        <v>0</v>
      </c>
      <c r="W13" s="619">
        <v>1</v>
      </c>
      <c r="X13" s="620">
        <f t="shared" ref="X13:X44" si="2">V13*W13</f>
        <v>0</v>
      </c>
    </row>
    <row r="14" spans="2:30">
      <c r="B14" s="621">
        <f t="shared" ref="B14:B45" si="3">B13+1</f>
        <v>2001</v>
      </c>
      <c r="C14" s="613">
        <f>'[2]Fraksi pengelolaan sampah BaU'!B31</f>
        <v>7.4279896460000003</v>
      </c>
      <c r="D14" s="614">
        <v>1</v>
      </c>
      <c r="E14" s="615">
        <f t="shared" si="0"/>
        <v>0.66390000000000005</v>
      </c>
      <c r="F14" s="615">
        <f t="shared" si="0"/>
        <v>0.1285</v>
      </c>
      <c r="G14" s="615">
        <f t="shared" si="0"/>
        <v>0</v>
      </c>
      <c r="H14" s="615">
        <f t="shared" si="0"/>
        <v>0</v>
      </c>
      <c r="I14" s="615">
        <f t="shared" si="0"/>
        <v>0</v>
      </c>
      <c r="J14" s="615">
        <f t="shared" si="0"/>
        <v>8.0999999999999996E-3</v>
      </c>
      <c r="K14" s="615">
        <f t="shared" si="0"/>
        <v>0</v>
      </c>
      <c r="L14" s="615">
        <f t="shared" si="0"/>
        <v>0.1071</v>
      </c>
      <c r="M14" s="615">
        <f t="shared" si="0"/>
        <v>1.77E-2</v>
      </c>
      <c r="N14" s="615">
        <f t="shared" si="0"/>
        <v>1.3299999999999999E-2</v>
      </c>
      <c r="O14" s="615">
        <f t="shared" si="0"/>
        <v>6.2100000000000002E-2</v>
      </c>
      <c r="P14" s="622">
        <f t="shared" si="1"/>
        <v>1.0006999999999999</v>
      </c>
      <c r="S14" s="621">
        <f t="shared" ref="S14:S77" si="4">S13+1</f>
        <v>2001</v>
      </c>
      <c r="T14" s="623">
        <v>0</v>
      </c>
      <c r="U14" s="623">
        <v>5</v>
      </c>
      <c r="V14" s="624">
        <f>T14*U14</f>
        <v>0</v>
      </c>
      <c r="W14" s="625">
        <v>1</v>
      </c>
      <c r="X14" s="626">
        <f t="shared" si="2"/>
        <v>0</v>
      </c>
    </row>
    <row r="15" spans="2:30">
      <c r="B15" s="621">
        <f t="shared" si="3"/>
        <v>2002</v>
      </c>
      <c r="C15" s="613">
        <f>'[2]Fraksi pengelolaan sampah BaU'!B32</f>
        <v>7.3503112319999993</v>
      </c>
      <c r="D15" s="614">
        <v>1</v>
      </c>
      <c r="E15" s="615">
        <f t="shared" si="0"/>
        <v>0.66390000000000005</v>
      </c>
      <c r="F15" s="615">
        <f t="shared" si="0"/>
        <v>0.1285</v>
      </c>
      <c r="G15" s="615">
        <f t="shared" si="0"/>
        <v>0</v>
      </c>
      <c r="H15" s="615">
        <f t="shared" si="0"/>
        <v>0</v>
      </c>
      <c r="I15" s="615">
        <f t="shared" si="0"/>
        <v>0</v>
      </c>
      <c r="J15" s="615">
        <f t="shared" si="0"/>
        <v>8.0999999999999996E-3</v>
      </c>
      <c r="K15" s="615">
        <f t="shared" si="0"/>
        <v>0</v>
      </c>
      <c r="L15" s="615">
        <f t="shared" si="0"/>
        <v>0.1071</v>
      </c>
      <c r="M15" s="615">
        <f t="shared" si="0"/>
        <v>1.77E-2</v>
      </c>
      <c r="N15" s="615">
        <f t="shared" si="0"/>
        <v>1.3299999999999999E-2</v>
      </c>
      <c r="O15" s="615">
        <f t="shared" si="0"/>
        <v>6.2100000000000002E-2</v>
      </c>
      <c r="P15" s="622">
        <f t="shared" si="1"/>
        <v>1.0006999999999999</v>
      </c>
      <c r="S15" s="621">
        <f t="shared" si="4"/>
        <v>2002</v>
      </c>
      <c r="T15" s="623">
        <v>0</v>
      </c>
      <c r="U15" s="623">
        <v>5</v>
      </c>
      <c r="V15" s="624">
        <f t="shared" ref="V15:V78" si="5">T15*U15</f>
        <v>0</v>
      </c>
      <c r="W15" s="625">
        <v>1</v>
      </c>
      <c r="X15" s="626">
        <f t="shared" si="2"/>
        <v>0</v>
      </c>
    </row>
    <row r="16" spans="2:30">
      <c r="B16" s="621">
        <f t="shared" si="3"/>
        <v>2003</v>
      </c>
      <c r="C16" s="613">
        <f>'[2]Fraksi pengelolaan sampah BaU'!B33</f>
        <v>7.8770223400000008</v>
      </c>
      <c r="D16" s="614">
        <v>1</v>
      </c>
      <c r="E16" s="615">
        <f t="shared" si="0"/>
        <v>0.66390000000000005</v>
      </c>
      <c r="F16" s="615">
        <f t="shared" si="0"/>
        <v>0.1285</v>
      </c>
      <c r="G16" s="615">
        <f t="shared" si="0"/>
        <v>0</v>
      </c>
      <c r="H16" s="615">
        <f t="shared" si="0"/>
        <v>0</v>
      </c>
      <c r="I16" s="615">
        <f t="shared" si="0"/>
        <v>0</v>
      </c>
      <c r="J16" s="615">
        <f t="shared" si="0"/>
        <v>8.0999999999999996E-3</v>
      </c>
      <c r="K16" s="615">
        <f t="shared" si="0"/>
        <v>0</v>
      </c>
      <c r="L16" s="615">
        <f t="shared" si="0"/>
        <v>0.1071</v>
      </c>
      <c r="M16" s="615">
        <f t="shared" si="0"/>
        <v>1.77E-2</v>
      </c>
      <c r="N16" s="615">
        <f t="shared" si="0"/>
        <v>1.3299999999999999E-2</v>
      </c>
      <c r="O16" s="615">
        <f t="shared" si="0"/>
        <v>6.2100000000000002E-2</v>
      </c>
      <c r="P16" s="622">
        <f t="shared" si="1"/>
        <v>1.0006999999999999</v>
      </c>
      <c r="S16" s="621">
        <f t="shared" si="4"/>
        <v>2003</v>
      </c>
      <c r="T16" s="623">
        <v>0</v>
      </c>
      <c r="U16" s="623">
        <v>5</v>
      </c>
      <c r="V16" s="624">
        <f t="shared" si="5"/>
        <v>0</v>
      </c>
      <c r="W16" s="625">
        <v>1</v>
      </c>
      <c r="X16" s="626">
        <f t="shared" si="2"/>
        <v>0</v>
      </c>
    </row>
    <row r="17" spans="2:24">
      <c r="B17" s="621">
        <f t="shared" si="3"/>
        <v>2004</v>
      </c>
      <c r="C17" s="613">
        <f>'[2]Fraksi pengelolaan sampah BaU'!B34</f>
        <v>8.0878736839999998</v>
      </c>
      <c r="D17" s="614">
        <v>1</v>
      </c>
      <c r="E17" s="615">
        <f t="shared" si="0"/>
        <v>0.66390000000000005</v>
      </c>
      <c r="F17" s="615">
        <f t="shared" si="0"/>
        <v>0.1285</v>
      </c>
      <c r="G17" s="615">
        <f t="shared" si="0"/>
        <v>0</v>
      </c>
      <c r="H17" s="615">
        <f t="shared" si="0"/>
        <v>0</v>
      </c>
      <c r="I17" s="615">
        <f t="shared" si="0"/>
        <v>0</v>
      </c>
      <c r="J17" s="615">
        <f t="shared" si="0"/>
        <v>8.0999999999999996E-3</v>
      </c>
      <c r="K17" s="615">
        <f t="shared" si="0"/>
        <v>0</v>
      </c>
      <c r="L17" s="615">
        <f t="shared" si="0"/>
        <v>0.1071</v>
      </c>
      <c r="M17" s="615">
        <f t="shared" si="0"/>
        <v>1.77E-2</v>
      </c>
      <c r="N17" s="615">
        <f t="shared" si="0"/>
        <v>1.3299999999999999E-2</v>
      </c>
      <c r="O17" s="615">
        <f t="shared" si="0"/>
        <v>6.2100000000000002E-2</v>
      </c>
      <c r="P17" s="622">
        <f t="shared" si="1"/>
        <v>1.0006999999999999</v>
      </c>
      <c r="S17" s="621">
        <f t="shared" si="4"/>
        <v>2004</v>
      </c>
      <c r="T17" s="623">
        <v>0</v>
      </c>
      <c r="U17" s="623">
        <v>5</v>
      </c>
      <c r="V17" s="624">
        <f t="shared" si="5"/>
        <v>0</v>
      </c>
      <c r="W17" s="625">
        <v>1</v>
      </c>
      <c r="X17" s="626">
        <f t="shared" si="2"/>
        <v>0</v>
      </c>
    </row>
    <row r="18" spans="2:24">
      <c r="B18" s="621">
        <f t="shared" si="3"/>
        <v>2005</v>
      </c>
      <c r="C18" s="613">
        <f>'[2]Fraksi pengelolaan sampah BaU'!B35</f>
        <v>8.5054733940000009</v>
      </c>
      <c r="D18" s="614">
        <v>1</v>
      </c>
      <c r="E18" s="615">
        <f t="shared" si="0"/>
        <v>0.66390000000000005</v>
      </c>
      <c r="F18" s="615">
        <f t="shared" si="0"/>
        <v>0.1285</v>
      </c>
      <c r="G18" s="615">
        <f t="shared" si="0"/>
        <v>0</v>
      </c>
      <c r="H18" s="615">
        <f t="shared" si="0"/>
        <v>0</v>
      </c>
      <c r="I18" s="615">
        <f t="shared" si="0"/>
        <v>0</v>
      </c>
      <c r="J18" s="615">
        <f t="shared" si="0"/>
        <v>8.0999999999999996E-3</v>
      </c>
      <c r="K18" s="615">
        <f t="shared" si="0"/>
        <v>0</v>
      </c>
      <c r="L18" s="615">
        <f t="shared" si="0"/>
        <v>0.1071</v>
      </c>
      <c r="M18" s="615">
        <f t="shared" si="0"/>
        <v>1.77E-2</v>
      </c>
      <c r="N18" s="615">
        <f t="shared" si="0"/>
        <v>1.3299999999999999E-2</v>
      </c>
      <c r="O18" s="615">
        <f t="shared" si="0"/>
        <v>6.2100000000000002E-2</v>
      </c>
      <c r="P18" s="622">
        <f t="shared" si="1"/>
        <v>1.0006999999999999</v>
      </c>
      <c r="S18" s="621">
        <f t="shared" si="4"/>
        <v>2005</v>
      </c>
      <c r="T18" s="623">
        <v>0</v>
      </c>
      <c r="U18" s="623">
        <v>5</v>
      </c>
      <c r="V18" s="624">
        <f t="shared" si="5"/>
        <v>0</v>
      </c>
      <c r="W18" s="625">
        <v>1</v>
      </c>
      <c r="X18" s="626">
        <f t="shared" si="2"/>
        <v>0</v>
      </c>
    </row>
    <row r="19" spans="2:24">
      <c r="B19" s="621">
        <f t="shared" si="3"/>
        <v>2006</v>
      </c>
      <c r="C19" s="613">
        <f>'[2]Fraksi pengelolaan sampah BaU'!B36</f>
        <v>8.7728623839999997</v>
      </c>
      <c r="D19" s="614">
        <v>1</v>
      </c>
      <c r="E19" s="615">
        <f t="shared" si="0"/>
        <v>0.66390000000000005</v>
      </c>
      <c r="F19" s="615">
        <f t="shared" si="0"/>
        <v>0.1285</v>
      </c>
      <c r="G19" s="615">
        <f t="shared" si="0"/>
        <v>0</v>
      </c>
      <c r="H19" s="615">
        <f t="shared" si="0"/>
        <v>0</v>
      </c>
      <c r="I19" s="615">
        <f t="shared" si="0"/>
        <v>0</v>
      </c>
      <c r="J19" s="615">
        <f t="shared" si="0"/>
        <v>8.0999999999999996E-3</v>
      </c>
      <c r="K19" s="615">
        <f t="shared" si="0"/>
        <v>0</v>
      </c>
      <c r="L19" s="615">
        <f t="shared" si="0"/>
        <v>0.1071</v>
      </c>
      <c r="M19" s="615">
        <f t="shared" si="0"/>
        <v>1.77E-2</v>
      </c>
      <c r="N19" s="615">
        <f t="shared" si="0"/>
        <v>1.3299999999999999E-2</v>
      </c>
      <c r="O19" s="615">
        <f t="shared" si="0"/>
        <v>6.2100000000000002E-2</v>
      </c>
      <c r="P19" s="622">
        <f t="shared" si="1"/>
        <v>1.0006999999999999</v>
      </c>
      <c r="S19" s="621">
        <f t="shared" si="4"/>
        <v>2006</v>
      </c>
      <c r="T19" s="623">
        <v>0</v>
      </c>
      <c r="U19" s="623">
        <v>5</v>
      </c>
      <c r="V19" s="624">
        <f t="shared" si="5"/>
        <v>0</v>
      </c>
      <c r="W19" s="625">
        <v>1</v>
      </c>
      <c r="X19" s="626">
        <f t="shared" si="2"/>
        <v>0</v>
      </c>
    </row>
    <row r="20" spans="2:24">
      <c r="B20" s="621">
        <f t="shared" si="3"/>
        <v>2007</v>
      </c>
      <c r="C20" s="613">
        <f>'[2]Fraksi pengelolaan sampah BaU'!B37</f>
        <v>9.0449106879999999</v>
      </c>
      <c r="D20" s="614">
        <v>1</v>
      </c>
      <c r="E20" s="615">
        <f t="shared" si="0"/>
        <v>0.66390000000000005</v>
      </c>
      <c r="F20" s="615">
        <f t="shared" si="0"/>
        <v>0.1285</v>
      </c>
      <c r="G20" s="615">
        <f t="shared" si="0"/>
        <v>0</v>
      </c>
      <c r="H20" s="615">
        <f t="shared" si="0"/>
        <v>0</v>
      </c>
      <c r="I20" s="615">
        <f t="shared" si="0"/>
        <v>0</v>
      </c>
      <c r="J20" s="615">
        <f t="shared" si="0"/>
        <v>8.0999999999999996E-3</v>
      </c>
      <c r="K20" s="615">
        <f t="shared" si="0"/>
        <v>0</v>
      </c>
      <c r="L20" s="615">
        <f t="shared" si="0"/>
        <v>0.1071</v>
      </c>
      <c r="M20" s="615">
        <f t="shared" si="0"/>
        <v>1.77E-2</v>
      </c>
      <c r="N20" s="615">
        <f t="shared" si="0"/>
        <v>1.3299999999999999E-2</v>
      </c>
      <c r="O20" s="615">
        <f t="shared" si="0"/>
        <v>6.2100000000000002E-2</v>
      </c>
      <c r="P20" s="622">
        <f t="shared" si="1"/>
        <v>1.0006999999999999</v>
      </c>
      <c r="S20" s="621">
        <f t="shared" si="4"/>
        <v>2007</v>
      </c>
      <c r="T20" s="623">
        <v>0</v>
      </c>
      <c r="U20" s="623">
        <v>5</v>
      </c>
      <c r="V20" s="624">
        <f t="shared" si="5"/>
        <v>0</v>
      </c>
      <c r="W20" s="625">
        <v>1</v>
      </c>
      <c r="X20" s="626">
        <f t="shared" si="2"/>
        <v>0</v>
      </c>
    </row>
    <row r="21" spans="2:24">
      <c r="B21" s="621">
        <f t="shared" si="3"/>
        <v>2008</v>
      </c>
      <c r="C21" s="613">
        <f>'[2]Fraksi pengelolaan sampah BaU'!B38</f>
        <v>9.3205056339999999</v>
      </c>
      <c r="D21" s="614">
        <v>1</v>
      </c>
      <c r="E21" s="615">
        <f t="shared" si="0"/>
        <v>0.66390000000000005</v>
      </c>
      <c r="F21" s="615">
        <f t="shared" si="0"/>
        <v>0.1285</v>
      </c>
      <c r="G21" s="615">
        <f t="shared" si="0"/>
        <v>0</v>
      </c>
      <c r="H21" s="615">
        <f t="shared" si="0"/>
        <v>0</v>
      </c>
      <c r="I21" s="615">
        <f t="shared" si="0"/>
        <v>0</v>
      </c>
      <c r="J21" s="615">
        <f t="shared" si="0"/>
        <v>8.0999999999999996E-3</v>
      </c>
      <c r="K21" s="615">
        <f t="shared" si="0"/>
        <v>0</v>
      </c>
      <c r="L21" s="615">
        <f t="shared" si="0"/>
        <v>0.1071</v>
      </c>
      <c r="M21" s="615">
        <f t="shared" si="0"/>
        <v>1.77E-2</v>
      </c>
      <c r="N21" s="615">
        <f t="shared" si="0"/>
        <v>1.3299999999999999E-2</v>
      </c>
      <c r="O21" s="615">
        <f t="shared" si="0"/>
        <v>6.2100000000000002E-2</v>
      </c>
      <c r="P21" s="622">
        <f t="shared" si="1"/>
        <v>1.0006999999999999</v>
      </c>
      <c r="S21" s="621">
        <f t="shared" si="4"/>
        <v>2008</v>
      </c>
      <c r="T21" s="623">
        <v>0</v>
      </c>
      <c r="U21" s="623">
        <v>5</v>
      </c>
      <c r="V21" s="624">
        <f t="shared" si="5"/>
        <v>0</v>
      </c>
      <c r="W21" s="625">
        <v>1</v>
      </c>
      <c r="X21" s="626">
        <f t="shared" si="2"/>
        <v>0</v>
      </c>
    </row>
    <row r="22" spans="2:24">
      <c r="B22" s="621">
        <f t="shared" si="3"/>
        <v>2009</v>
      </c>
      <c r="C22" s="613">
        <f>'[2]Fraksi pengelolaan sampah BaU'!B39</f>
        <v>9.5982563819999989</v>
      </c>
      <c r="D22" s="614">
        <v>1</v>
      </c>
      <c r="E22" s="615">
        <f t="shared" si="0"/>
        <v>0.66390000000000005</v>
      </c>
      <c r="F22" s="615">
        <f t="shared" si="0"/>
        <v>0.1285</v>
      </c>
      <c r="G22" s="615">
        <f t="shared" si="0"/>
        <v>0</v>
      </c>
      <c r="H22" s="615">
        <f t="shared" si="0"/>
        <v>0</v>
      </c>
      <c r="I22" s="615">
        <f t="shared" si="0"/>
        <v>0</v>
      </c>
      <c r="J22" s="615">
        <f t="shared" si="0"/>
        <v>8.0999999999999996E-3</v>
      </c>
      <c r="K22" s="615">
        <f t="shared" si="0"/>
        <v>0</v>
      </c>
      <c r="L22" s="615">
        <f t="shared" si="0"/>
        <v>0.1071</v>
      </c>
      <c r="M22" s="615">
        <f t="shared" si="0"/>
        <v>1.77E-2</v>
      </c>
      <c r="N22" s="615">
        <f t="shared" si="0"/>
        <v>1.3299999999999999E-2</v>
      </c>
      <c r="O22" s="615">
        <f t="shared" si="0"/>
        <v>6.2100000000000002E-2</v>
      </c>
      <c r="P22" s="622">
        <f t="shared" si="1"/>
        <v>1.0006999999999999</v>
      </c>
      <c r="S22" s="621">
        <f t="shared" si="4"/>
        <v>2009</v>
      </c>
      <c r="T22" s="623">
        <v>0</v>
      </c>
      <c r="U22" s="623">
        <v>5</v>
      </c>
      <c r="V22" s="624">
        <f t="shared" si="5"/>
        <v>0</v>
      </c>
      <c r="W22" s="625">
        <v>1</v>
      </c>
      <c r="X22" s="626">
        <f t="shared" si="2"/>
        <v>0</v>
      </c>
    </row>
    <row r="23" spans="2:24">
      <c r="B23" s="621">
        <f t="shared" si="3"/>
        <v>2010</v>
      </c>
      <c r="C23" s="613">
        <f>'[2]Fraksi pengelolaan sampah BaU'!B40</f>
        <v>9.992003185999998</v>
      </c>
      <c r="D23" s="614">
        <v>1</v>
      </c>
      <c r="E23" s="615">
        <f t="shared" ref="E23:O38" si="6">E$8</f>
        <v>0.66390000000000005</v>
      </c>
      <c r="F23" s="615">
        <f t="shared" si="6"/>
        <v>0.1285</v>
      </c>
      <c r="G23" s="615">
        <f t="shared" si="0"/>
        <v>0</v>
      </c>
      <c r="H23" s="615">
        <f t="shared" si="6"/>
        <v>0</v>
      </c>
      <c r="I23" s="615">
        <f t="shared" si="0"/>
        <v>0</v>
      </c>
      <c r="J23" s="615">
        <f t="shared" si="6"/>
        <v>8.0999999999999996E-3</v>
      </c>
      <c r="K23" s="615">
        <f t="shared" si="6"/>
        <v>0</v>
      </c>
      <c r="L23" s="615">
        <f t="shared" si="6"/>
        <v>0.1071</v>
      </c>
      <c r="M23" s="615">
        <f t="shared" si="6"/>
        <v>1.77E-2</v>
      </c>
      <c r="N23" s="615">
        <f t="shared" si="6"/>
        <v>1.3299999999999999E-2</v>
      </c>
      <c r="O23" s="615">
        <f t="shared" si="6"/>
        <v>6.2100000000000002E-2</v>
      </c>
      <c r="P23" s="622">
        <f t="shared" si="1"/>
        <v>1.0006999999999999</v>
      </c>
      <c r="S23" s="621">
        <f t="shared" si="4"/>
        <v>2010</v>
      </c>
      <c r="T23" s="623">
        <v>0</v>
      </c>
      <c r="U23" s="623">
        <v>5</v>
      </c>
      <c r="V23" s="624">
        <f t="shared" si="5"/>
        <v>0</v>
      </c>
      <c r="W23" s="625">
        <v>1</v>
      </c>
      <c r="X23" s="626">
        <f t="shared" si="2"/>
        <v>0</v>
      </c>
    </row>
    <row r="24" spans="2:24">
      <c r="B24" s="621">
        <f t="shared" si="3"/>
        <v>2011</v>
      </c>
      <c r="C24" s="627"/>
      <c r="D24" s="614">
        <v>1</v>
      </c>
      <c r="E24" s="615">
        <f t="shared" si="6"/>
        <v>0.66390000000000005</v>
      </c>
      <c r="F24" s="615">
        <f t="shared" si="6"/>
        <v>0.1285</v>
      </c>
      <c r="G24" s="615">
        <f t="shared" si="0"/>
        <v>0</v>
      </c>
      <c r="H24" s="615">
        <f t="shared" si="6"/>
        <v>0</v>
      </c>
      <c r="I24" s="615">
        <f t="shared" si="0"/>
        <v>0</v>
      </c>
      <c r="J24" s="615">
        <f t="shared" si="6"/>
        <v>8.0999999999999996E-3</v>
      </c>
      <c r="K24" s="615">
        <f t="shared" si="6"/>
        <v>0</v>
      </c>
      <c r="L24" s="615">
        <f t="shared" si="6"/>
        <v>0.1071</v>
      </c>
      <c r="M24" s="615">
        <f t="shared" si="6"/>
        <v>1.77E-2</v>
      </c>
      <c r="N24" s="615">
        <f t="shared" si="6"/>
        <v>1.3299999999999999E-2</v>
      </c>
      <c r="O24" s="615">
        <f t="shared" si="6"/>
        <v>6.2100000000000002E-2</v>
      </c>
      <c r="P24" s="622">
        <f t="shared" si="1"/>
        <v>1.0006999999999999</v>
      </c>
      <c r="S24" s="621">
        <f t="shared" si="4"/>
        <v>2011</v>
      </c>
      <c r="T24" s="623">
        <v>0</v>
      </c>
      <c r="U24" s="623">
        <v>5</v>
      </c>
      <c r="V24" s="624">
        <f t="shared" si="5"/>
        <v>0</v>
      </c>
      <c r="W24" s="625">
        <v>1</v>
      </c>
      <c r="X24" s="626">
        <f t="shared" si="2"/>
        <v>0</v>
      </c>
    </row>
    <row r="25" spans="2:24">
      <c r="B25" s="621">
        <f t="shared" si="3"/>
        <v>2012</v>
      </c>
      <c r="C25" s="628"/>
      <c r="D25" s="614">
        <v>1</v>
      </c>
      <c r="E25" s="615">
        <f t="shared" si="6"/>
        <v>0.66390000000000005</v>
      </c>
      <c r="F25" s="615">
        <f t="shared" si="6"/>
        <v>0.1285</v>
      </c>
      <c r="G25" s="615">
        <f t="shared" si="0"/>
        <v>0</v>
      </c>
      <c r="H25" s="615">
        <f t="shared" si="6"/>
        <v>0</v>
      </c>
      <c r="I25" s="615">
        <f t="shared" si="0"/>
        <v>0</v>
      </c>
      <c r="J25" s="615">
        <f t="shared" si="6"/>
        <v>8.0999999999999996E-3</v>
      </c>
      <c r="K25" s="615">
        <f t="shared" si="6"/>
        <v>0</v>
      </c>
      <c r="L25" s="615">
        <f t="shared" si="6"/>
        <v>0.1071</v>
      </c>
      <c r="M25" s="615">
        <f t="shared" si="6"/>
        <v>1.77E-2</v>
      </c>
      <c r="N25" s="615">
        <f t="shared" si="6"/>
        <v>1.3299999999999999E-2</v>
      </c>
      <c r="O25" s="615">
        <f t="shared" si="6"/>
        <v>6.2100000000000002E-2</v>
      </c>
      <c r="P25" s="622">
        <f t="shared" si="1"/>
        <v>1.0006999999999999</v>
      </c>
      <c r="S25" s="621">
        <f t="shared" si="4"/>
        <v>2012</v>
      </c>
      <c r="T25" s="623">
        <v>0</v>
      </c>
      <c r="U25" s="623">
        <v>5</v>
      </c>
      <c r="V25" s="624">
        <f t="shared" si="5"/>
        <v>0</v>
      </c>
      <c r="W25" s="625">
        <v>1</v>
      </c>
      <c r="X25" s="626">
        <f t="shared" si="2"/>
        <v>0</v>
      </c>
    </row>
    <row r="26" spans="2:24">
      <c r="B26" s="621">
        <f t="shared" si="3"/>
        <v>2013</v>
      </c>
      <c r="C26" s="628"/>
      <c r="D26" s="614">
        <v>1</v>
      </c>
      <c r="E26" s="615">
        <f t="shared" si="6"/>
        <v>0.66390000000000005</v>
      </c>
      <c r="F26" s="615">
        <f t="shared" si="6"/>
        <v>0.1285</v>
      </c>
      <c r="G26" s="615">
        <f t="shared" si="0"/>
        <v>0</v>
      </c>
      <c r="H26" s="615">
        <f t="shared" si="6"/>
        <v>0</v>
      </c>
      <c r="I26" s="615">
        <f t="shared" si="0"/>
        <v>0</v>
      </c>
      <c r="J26" s="615">
        <f t="shared" si="6"/>
        <v>8.0999999999999996E-3</v>
      </c>
      <c r="K26" s="615">
        <f t="shared" si="6"/>
        <v>0</v>
      </c>
      <c r="L26" s="615">
        <f t="shared" si="6"/>
        <v>0.1071</v>
      </c>
      <c r="M26" s="615">
        <f t="shared" si="6"/>
        <v>1.77E-2</v>
      </c>
      <c r="N26" s="615">
        <f t="shared" si="6"/>
        <v>1.3299999999999999E-2</v>
      </c>
      <c r="O26" s="615">
        <f t="shared" si="6"/>
        <v>6.2100000000000002E-2</v>
      </c>
      <c r="P26" s="622">
        <f t="shared" si="1"/>
        <v>1.0006999999999999</v>
      </c>
      <c r="S26" s="621">
        <f t="shared" si="4"/>
        <v>2013</v>
      </c>
      <c r="T26" s="623">
        <v>0</v>
      </c>
      <c r="U26" s="623">
        <v>5</v>
      </c>
      <c r="V26" s="624">
        <f t="shared" si="5"/>
        <v>0</v>
      </c>
      <c r="W26" s="625">
        <v>1</v>
      </c>
      <c r="X26" s="626">
        <f t="shared" si="2"/>
        <v>0</v>
      </c>
    </row>
    <row r="27" spans="2:24">
      <c r="B27" s="621">
        <f t="shared" si="3"/>
        <v>2014</v>
      </c>
      <c r="C27" s="628"/>
      <c r="D27" s="614">
        <v>1</v>
      </c>
      <c r="E27" s="615">
        <f t="shared" si="6"/>
        <v>0.66390000000000005</v>
      </c>
      <c r="F27" s="615">
        <f t="shared" si="6"/>
        <v>0.1285</v>
      </c>
      <c r="G27" s="615">
        <f t="shared" si="0"/>
        <v>0</v>
      </c>
      <c r="H27" s="615">
        <f t="shared" si="6"/>
        <v>0</v>
      </c>
      <c r="I27" s="615">
        <f t="shared" si="0"/>
        <v>0</v>
      </c>
      <c r="J27" s="615">
        <f t="shared" si="6"/>
        <v>8.0999999999999996E-3</v>
      </c>
      <c r="K27" s="615">
        <f t="shared" si="6"/>
        <v>0</v>
      </c>
      <c r="L27" s="615">
        <f t="shared" si="6"/>
        <v>0.1071</v>
      </c>
      <c r="M27" s="615">
        <f t="shared" si="6"/>
        <v>1.77E-2</v>
      </c>
      <c r="N27" s="615">
        <f t="shared" si="6"/>
        <v>1.3299999999999999E-2</v>
      </c>
      <c r="O27" s="615">
        <f t="shared" si="6"/>
        <v>6.2100000000000002E-2</v>
      </c>
      <c r="P27" s="622">
        <f t="shared" si="1"/>
        <v>1.0006999999999999</v>
      </c>
      <c r="S27" s="621">
        <f t="shared" si="4"/>
        <v>2014</v>
      </c>
      <c r="T27" s="623">
        <v>0</v>
      </c>
      <c r="U27" s="623">
        <v>5</v>
      </c>
      <c r="V27" s="624">
        <f t="shared" si="5"/>
        <v>0</v>
      </c>
      <c r="W27" s="625">
        <v>1</v>
      </c>
      <c r="X27" s="626">
        <f t="shared" si="2"/>
        <v>0</v>
      </c>
    </row>
    <row r="28" spans="2:24">
      <c r="B28" s="621">
        <f t="shared" si="3"/>
        <v>2015</v>
      </c>
      <c r="C28" s="628"/>
      <c r="D28" s="614">
        <v>1</v>
      </c>
      <c r="E28" s="615">
        <f t="shared" si="6"/>
        <v>0.66390000000000005</v>
      </c>
      <c r="F28" s="615">
        <f t="shared" si="6"/>
        <v>0.1285</v>
      </c>
      <c r="G28" s="615">
        <f t="shared" si="0"/>
        <v>0</v>
      </c>
      <c r="H28" s="615">
        <f t="shared" si="6"/>
        <v>0</v>
      </c>
      <c r="I28" s="615">
        <f t="shared" si="0"/>
        <v>0</v>
      </c>
      <c r="J28" s="615">
        <f t="shared" si="6"/>
        <v>8.0999999999999996E-3</v>
      </c>
      <c r="K28" s="615">
        <f t="shared" si="6"/>
        <v>0</v>
      </c>
      <c r="L28" s="615">
        <f t="shared" si="6"/>
        <v>0.1071</v>
      </c>
      <c r="M28" s="615">
        <f t="shared" si="6"/>
        <v>1.77E-2</v>
      </c>
      <c r="N28" s="615">
        <f t="shared" si="6"/>
        <v>1.3299999999999999E-2</v>
      </c>
      <c r="O28" s="615">
        <f t="shared" si="6"/>
        <v>6.2100000000000002E-2</v>
      </c>
      <c r="P28" s="622">
        <f t="shared" si="1"/>
        <v>1.0006999999999999</v>
      </c>
      <c r="S28" s="621">
        <f t="shared" si="4"/>
        <v>2015</v>
      </c>
      <c r="T28" s="623">
        <v>0</v>
      </c>
      <c r="U28" s="623">
        <v>5</v>
      </c>
      <c r="V28" s="624">
        <f t="shared" si="5"/>
        <v>0</v>
      </c>
      <c r="W28" s="625">
        <v>1</v>
      </c>
      <c r="X28" s="626">
        <f t="shared" si="2"/>
        <v>0</v>
      </c>
    </row>
    <row r="29" spans="2:24">
      <c r="B29" s="621">
        <f t="shared" si="3"/>
        <v>2016</v>
      </c>
      <c r="C29" s="628"/>
      <c r="D29" s="614">
        <v>1</v>
      </c>
      <c r="E29" s="615">
        <f t="shared" si="6"/>
        <v>0.66390000000000005</v>
      </c>
      <c r="F29" s="615">
        <f t="shared" si="6"/>
        <v>0.1285</v>
      </c>
      <c r="G29" s="615">
        <f t="shared" si="6"/>
        <v>0</v>
      </c>
      <c r="H29" s="615">
        <f t="shared" si="6"/>
        <v>0</v>
      </c>
      <c r="I29" s="615">
        <f t="shared" si="6"/>
        <v>0</v>
      </c>
      <c r="J29" s="615">
        <f t="shared" si="6"/>
        <v>8.0999999999999996E-3</v>
      </c>
      <c r="K29" s="615">
        <f t="shared" si="6"/>
        <v>0</v>
      </c>
      <c r="L29" s="615">
        <f t="shared" si="6"/>
        <v>0.1071</v>
      </c>
      <c r="M29" s="615">
        <f t="shared" si="6"/>
        <v>1.77E-2</v>
      </c>
      <c r="N29" s="615">
        <f t="shared" si="6"/>
        <v>1.3299999999999999E-2</v>
      </c>
      <c r="O29" s="615">
        <f t="shared" si="6"/>
        <v>6.2100000000000002E-2</v>
      </c>
      <c r="P29" s="622">
        <f t="shared" si="1"/>
        <v>1.0006999999999999</v>
      </c>
      <c r="S29" s="621">
        <f t="shared" si="4"/>
        <v>2016</v>
      </c>
      <c r="T29" s="623">
        <v>0</v>
      </c>
      <c r="U29" s="623">
        <v>5</v>
      </c>
      <c r="V29" s="624">
        <f t="shared" si="5"/>
        <v>0</v>
      </c>
      <c r="W29" s="625">
        <v>1</v>
      </c>
      <c r="X29" s="626">
        <f t="shared" si="2"/>
        <v>0</v>
      </c>
    </row>
    <row r="30" spans="2:24">
      <c r="B30" s="621">
        <f t="shared" si="3"/>
        <v>2017</v>
      </c>
      <c r="C30" s="628"/>
      <c r="D30" s="614">
        <v>1</v>
      </c>
      <c r="E30" s="615">
        <f t="shared" si="6"/>
        <v>0.66390000000000005</v>
      </c>
      <c r="F30" s="615">
        <f t="shared" si="6"/>
        <v>0.1285</v>
      </c>
      <c r="G30" s="615">
        <f t="shared" si="6"/>
        <v>0</v>
      </c>
      <c r="H30" s="615">
        <f t="shared" si="6"/>
        <v>0</v>
      </c>
      <c r="I30" s="615">
        <f t="shared" si="6"/>
        <v>0</v>
      </c>
      <c r="J30" s="615">
        <f t="shared" si="6"/>
        <v>8.0999999999999996E-3</v>
      </c>
      <c r="K30" s="615">
        <f t="shared" si="6"/>
        <v>0</v>
      </c>
      <c r="L30" s="615">
        <f t="shared" si="6"/>
        <v>0.1071</v>
      </c>
      <c r="M30" s="615">
        <f t="shared" si="6"/>
        <v>1.77E-2</v>
      </c>
      <c r="N30" s="615">
        <f t="shared" si="6"/>
        <v>1.3299999999999999E-2</v>
      </c>
      <c r="O30" s="615">
        <f t="shared" si="6"/>
        <v>6.2100000000000002E-2</v>
      </c>
      <c r="P30" s="622">
        <f t="shared" si="1"/>
        <v>1.0006999999999999</v>
      </c>
      <c r="S30" s="621">
        <f t="shared" si="4"/>
        <v>2017</v>
      </c>
      <c r="T30" s="623">
        <v>0</v>
      </c>
      <c r="U30" s="623">
        <v>5</v>
      </c>
      <c r="V30" s="624">
        <f t="shared" si="5"/>
        <v>0</v>
      </c>
      <c r="W30" s="625">
        <v>1</v>
      </c>
      <c r="X30" s="626">
        <f t="shared" si="2"/>
        <v>0</v>
      </c>
    </row>
    <row r="31" spans="2:24">
      <c r="B31" s="621">
        <f t="shared" si="3"/>
        <v>2018</v>
      </c>
      <c r="C31" s="628"/>
      <c r="D31" s="614">
        <v>1</v>
      </c>
      <c r="E31" s="615">
        <f t="shared" si="6"/>
        <v>0.66390000000000005</v>
      </c>
      <c r="F31" s="615">
        <f t="shared" si="6"/>
        <v>0.1285</v>
      </c>
      <c r="G31" s="615">
        <f t="shared" si="6"/>
        <v>0</v>
      </c>
      <c r="H31" s="615">
        <f t="shared" si="6"/>
        <v>0</v>
      </c>
      <c r="I31" s="615">
        <f t="shared" si="6"/>
        <v>0</v>
      </c>
      <c r="J31" s="615">
        <f t="shared" si="6"/>
        <v>8.0999999999999996E-3</v>
      </c>
      <c r="K31" s="615">
        <f t="shared" si="6"/>
        <v>0</v>
      </c>
      <c r="L31" s="615">
        <f t="shared" si="6"/>
        <v>0.1071</v>
      </c>
      <c r="M31" s="615">
        <f t="shared" si="6"/>
        <v>1.77E-2</v>
      </c>
      <c r="N31" s="615">
        <f t="shared" si="6"/>
        <v>1.3299999999999999E-2</v>
      </c>
      <c r="O31" s="615">
        <f t="shared" si="6"/>
        <v>6.2100000000000002E-2</v>
      </c>
      <c r="P31" s="622">
        <f t="shared" si="1"/>
        <v>1.0006999999999999</v>
      </c>
      <c r="S31" s="621">
        <f t="shared" si="4"/>
        <v>2018</v>
      </c>
      <c r="T31" s="623">
        <v>0</v>
      </c>
      <c r="U31" s="623">
        <v>5</v>
      </c>
      <c r="V31" s="624">
        <f t="shared" si="5"/>
        <v>0</v>
      </c>
      <c r="W31" s="625">
        <v>1</v>
      </c>
      <c r="X31" s="626">
        <f t="shared" si="2"/>
        <v>0</v>
      </c>
    </row>
    <row r="32" spans="2:24">
      <c r="B32" s="621">
        <f t="shared" si="3"/>
        <v>2019</v>
      </c>
      <c r="C32" s="628"/>
      <c r="D32" s="614">
        <v>1</v>
      </c>
      <c r="E32" s="615">
        <f t="shared" si="6"/>
        <v>0.66390000000000005</v>
      </c>
      <c r="F32" s="615">
        <f t="shared" si="6"/>
        <v>0.1285</v>
      </c>
      <c r="G32" s="615">
        <f t="shared" si="6"/>
        <v>0</v>
      </c>
      <c r="H32" s="615">
        <f t="shared" si="6"/>
        <v>0</v>
      </c>
      <c r="I32" s="615">
        <f t="shared" si="6"/>
        <v>0</v>
      </c>
      <c r="J32" s="615">
        <f t="shared" si="6"/>
        <v>8.0999999999999996E-3</v>
      </c>
      <c r="K32" s="615">
        <f t="shared" si="6"/>
        <v>0</v>
      </c>
      <c r="L32" s="615">
        <f t="shared" si="6"/>
        <v>0.1071</v>
      </c>
      <c r="M32" s="615">
        <f t="shared" si="6"/>
        <v>1.77E-2</v>
      </c>
      <c r="N32" s="615">
        <f t="shared" si="6"/>
        <v>1.3299999999999999E-2</v>
      </c>
      <c r="O32" s="615">
        <f t="shared" si="6"/>
        <v>6.2100000000000002E-2</v>
      </c>
      <c r="P32" s="622">
        <f t="shared" si="1"/>
        <v>1.0006999999999999</v>
      </c>
      <c r="S32" s="621">
        <f t="shared" si="4"/>
        <v>2019</v>
      </c>
      <c r="T32" s="623">
        <v>0</v>
      </c>
      <c r="U32" s="623">
        <v>5</v>
      </c>
      <c r="V32" s="624">
        <f t="shared" si="5"/>
        <v>0</v>
      </c>
      <c r="W32" s="625">
        <v>1</v>
      </c>
      <c r="X32" s="626">
        <f t="shared" si="2"/>
        <v>0</v>
      </c>
    </row>
    <row r="33" spans="2:24">
      <c r="B33" s="621">
        <f t="shared" si="3"/>
        <v>2020</v>
      </c>
      <c r="C33" s="628"/>
      <c r="D33" s="614">
        <v>1</v>
      </c>
      <c r="E33" s="615">
        <f t="shared" ref="E33:O48" si="7">E$8</f>
        <v>0.66390000000000005</v>
      </c>
      <c r="F33" s="615">
        <f t="shared" si="7"/>
        <v>0.1285</v>
      </c>
      <c r="G33" s="615">
        <f t="shared" si="6"/>
        <v>0</v>
      </c>
      <c r="H33" s="615">
        <f t="shared" si="7"/>
        <v>0</v>
      </c>
      <c r="I33" s="615">
        <f t="shared" si="6"/>
        <v>0</v>
      </c>
      <c r="J33" s="615">
        <f t="shared" si="7"/>
        <v>8.0999999999999996E-3</v>
      </c>
      <c r="K33" s="615">
        <f t="shared" si="7"/>
        <v>0</v>
      </c>
      <c r="L33" s="615">
        <f t="shared" si="7"/>
        <v>0.1071</v>
      </c>
      <c r="M33" s="615">
        <f t="shared" si="7"/>
        <v>1.77E-2</v>
      </c>
      <c r="N33" s="615">
        <f t="shared" si="7"/>
        <v>1.3299999999999999E-2</v>
      </c>
      <c r="O33" s="615">
        <f t="shared" si="7"/>
        <v>6.2100000000000002E-2</v>
      </c>
      <c r="P33" s="622">
        <f t="shared" si="1"/>
        <v>1.0006999999999999</v>
      </c>
      <c r="S33" s="621">
        <f t="shared" si="4"/>
        <v>2020</v>
      </c>
      <c r="T33" s="623">
        <v>0</v>
      </c>
      <c r="U33" s="623">
        <v>5</v>
      </c>
      <c r="V33" s="624">
        <f t="shared" si="5"/>
        <v>0</v>
      </c>
      <c r="W33" s="625">
        <v>1</v>
      </c>
      <c r="X33" s="626">
        <f t="shared" si="2"/>
        <v>0</v>
      </c>
    </row>
    <row r="34" spans="2:24">
      <c r="B34" s="621">
        <f t="shared" si="3"/>
        <v>2021</v>
      </c>
      <c r="C34" s="628"/>
      <c r="D34" s="614">
        <v>1</v>
      </c>
      <c r="E34" s="615">
        <f t="shared" si="7"/>
        <v>0.66390000000000005</v>
      </c>
      <c r="F34" s="615">
        <f t="shared" si="7"/>
        <v>0.1285</v>
      </c>
      <c r="G34" s="615">
        <f t="shared" si="6"/>
        <v>0</v>
      </c>
      <c r="H34" s="615">
        <f t="shared" si="7"/>
        <v>0</v>
      </c>
      <c r="I34" s="615">
        <f t="shared" si="6"/>
        <v>0</v>
      </c>
      <c r="J34" s="615">
        <f t="shared" si="7"/>
        <v>8.0999999999999996E-3</v>
      </c>
      <c r="K34" s="615">
        <f t="shared" si="7"/>
        <v>0</v>
      </c>
      <c r="L34" s="615">
        <f t="shared" si="7"/>
        <v>0.1071</v>
      </c>
      <c r="M34" s="615">
        <f t="shared" si="7"/>
        <v>1.77E-2</v>
      </c>
      <c r="N34" s="615">
        <f t="shared" si="7"/>
        <v>1.3299999999999999E-2</v>
      </c>
      <c r="O34" s="615">
        <f t="shared" si="7"/>
        <v>6.2100000000000002E-2</v>
      </c>
      <c r="P34" s="622">
        <f t="shared" si="1"/>
        <v>1.0006999999999999</v>
      </c>
      <c r="S34" s="621">
        <f t="shared" si="4"/>
        <v>2021</v>
      </c>
      <c r="T34" s="623">
        <v>0</v>
      </c>
      <c r="U34" s="623">
        <v>5</v>
      </c>
      <c r="V34" s="624">
        <f t="shared" si="5"/>
        <v>0</v>
      </c>
      <c r="W34" s="625">
        <v>1</v>
      </c>
      <c r="X34" s="626">
        <f t="shared" si="2"/>
        <v>0</v>
      </c>
    </row>
    <row r="35" spans="2:24">
      <c r="B35" s="621">
        <f t="shared" si="3"/>
        <v>2022</v>
      </c>
      <c r="C35" s="628"/>
      <c r="D35" s="614">
        <v>1</v>
      </c>
      <c r="E35" s="615">
        <f t="shared" si="7"/>
        <v>0.66390000000000005</v>
      </c>
      <c r="F35" s="615">
        <f t="shared" si="7"/>
        <v>0.1285</v>
      </c>
      <c r="G35" s="615">
        <f t="shared" si="6"/>
        <v>0</v>
      </c>
      <c r="H35" s="615">
        <f t="shared" si="7"/>
        <v>0</v>
      </c>
      <c r="I35" s="615">
        <f t="shared" si="6"/>
        <v>0</v>
      </c>
      <c r="J35" s="615">
        <f t="shared" si="7"/>
        <v>8.0999999999999996E-3</v>
      </c>
      <c r="K35" s="615">
        <f t="shared" si="7"/>
        <v>0</v>
      </c>
      <c r="L35" s="615">
        <f t="shared" si="7"/>
        <v>0.1071</v>
      </c>
      <c r="M35" s="615">
        <f t="shared" si="7"/>
        <v>1.77E-2</v>
      </c>
      <c r="N35" s="615">
        <f t="shared" si="7"/>
        <v>1.3299999999999999E-2</v>
      </c>
      <c r="O35" s="615">
        <f t="shared" si="7"/>
        <v>6.2100000000000002E-2</v>
      </c>
      <c r="P35" s="622">
        <f t="shared" si="1"/>
        <v>1.0006999999999999</v>
      </c>
      <c r="S35" s="621">
        <f t="shared" si="4"/>
        <v>2022</v>
      </c>
      <c r="T35" s="623">
        <v>0</v>
      </c>
      <c r="U35" s="623">
        <v>5</v>
      </c>
      <c r="V35" s="624">
        <f t="shared" si="5"/>
        <v>0</v>
      </c>
      <c r="W35" s="625">
        <v>1</v>
      </c>
      <c r="X35" s="626">
        <f t="shared" si="2"/>
        <v>0</v>
      </c>
    </row>
    <row r="36" spans="2:24">
      <c r="B36" s="621">
        <f t="shared" si="3"/>
        <v>2023</v>
      </c>
      <c r="C36" s="628"/>
      <c r="D36" s="614">
        <v>1</v>
      </c>
      <c r="E36" s="615">
        <f t="shared" si="7"/>
        <v>0.66390000000000005</v>
      </c>
      <c r="F36" s="615">
        <f t="shared" si="7"/>
        <v>0.1285</v>
      </c>
      <c r="G36" s="615">
        <f t="shared" si="6"/>
        <v>0</v>
      </c>
      <c r="H36" s="615">
        <f t="shared" si="7"/>
        <v>0</v>
      </c>
      <c r="I36" s="615">
        <f t="shared" si="6"/>
        <v>0</v>
      </c>
      <c r="J36" s="615">
        <f t="shared" si="7"/>
        <v>8.0999999999999996E-3</v>
      </c>
      <c r="K36" s="615">
        <f t="shared" si="7"/>
        <v>0</v>
      </c>
      <c r="L36" s="615">
        <f t="shared" si="7"/>
        <v>0.1071</v>
      </c>
      <c r="M36" s="615">
        <f t="shared" si="7"/>
        <v>1.77E-2</v>
      </c>
      <c r="N36" s="615">
        <f t="shared" si="7"/>
        <v>1.3299999999999999E-2</v>
      </c>
      <c r="O36" s="615">
        <f t="shared" si="7"/>
        <v>6.2100000000000002E-2</v>
      </c>
      <c r="P36" s="622">
        <f t="shared" si="1"/>
        <v>1.0006999999999999</v>
      </c>
      <c r="S36" s="621">
        <f t="shared" si="4"/>
        <v>2023</v>
      </c>
      <c r="T36" s="623">
        <v>0</v>
      </c>
      <c r="U36" s="623">
        <v>5</v>
      </c>
      <c r="V36" s="624">
        <f t="shared" si="5"/>
        <v>0</v>
      </c>
      <c r="W36" s="625">
        <v>1</v>
      </c>
      <c r="X36" s="626">
        <f t="shared" si="2"/>
        <v>0</v>
      </c>
    </row>
    <row r="37" spans="2:24">
      <c r="B37" s="621">
        <f t="shared" si="3"/>
        <v>2024</v>
      </c>
      <c r="C37" s="628"/>
      <c r="D37" s="614">
        <v>1</v>
      </c>
      <c r="E37" s="615">
        <f t="shared" si="7"/>
        <v>0.66390000000000005</v>
      </c>
      <c r="F37" s="615">
        <f t="shared" si="7"/>
        <v>0.1285</v>
      </c>
      <c r="G37" s="615">
        <f t="shared" si="6"/>
        <v>0</v>
      </c>
      <c r="H37" s="615">
        <f t="shared" si="7"/>
        <v>0</v>
      </c>
      <c r="I37" s="615">
        <f t="shared" si="6"/>
        <v>0</v>
      </c>
      <c r="J37" s="615">
        <f t="shared" si="7"/>
        <v>8.0999999999999996E-3</v>
      </c>
      <c r="K37" s="615">
        <f t="shared" si="7"/>
        <v>0</v>
      </c>
      <c r="L37" s="615">
        <f t="shared" si="7"/>
        <v>0.1071</v>
      </c>
      <c r="M37" s="615">
        <f t="shared" si="7"/>
        <v>1.77E-2</v>
      </c>
      <c r="N37" s="615">
        <f t="shared" si="7"/>
        <v>1.3299999999999999E-2</v>
      </c>
      <c r="O37" s="615">
        <f t="shared" si="7"/>
        <v>6.2100000000000002E-2</v>
      </c>
      <c r="P37" s="622">
        <f t="shared" si="1"/>
        <v>1.0006999999999999</v>
      </c>
      <c r="S37" s="621">
        <f t="shared" si="4"/>
        <v>2024</v>
      </c>
      <c r="T37" s="623">
        <v>0</v>
      </c>
      <c r="U37" s="623">
        <v>5</v>
      </c>
      <c r="V37" s="624">
        <f t="shared" si="5"/>
        <v>0</v>
      </c>
      <c r="W37" s="625">
        <v>1</v>
      </c>
      <c r="X37" s="626">
        <f t="shared" si="2"/>
        <v>0</v>
      </c>
    </row>
    <row r="38" spans="2:24">
      <c r="B38" s="621">
        <f t="shared" si="3"/>
        <v>2025</v>
      </c>
      <c r="C38" s="628"/>
      <c r="D38" s="614">
        <v>1</v>
      </c>
      <c r="E38" s="615">
        <f t="shared" si="7"/>
        <v>0.66390000000000005</v>
      </c>
      <c r="F38" s="615">
        <f t="shared" si="7"/>
        <v>0.1285</v>
      </c>
      <c r="G38" s="615">
        <f t="shared" si="6"/>
        <v>0</v>
      </c>
      <c r="H38" s="615">
        <f t="shared" si="7"/>
        <v>0</v>
      </c>
      <c r="I38" s="615">
        <f t="shared" si="6"/>
        <v>0</v>
      </c>
      <c r="J38" s="615">
        <f t="shared" si="7"/>
        <v>8.0999999999999996E-3</v>
      </c>
      <c r="K38" s="615">
        <f t="shared" si="7"/>
        <v>0</v>
      </c>
      <c r="L38" s="615">
        <f t="shared" si="7"/>
        <v>0.1071</v>
      </c>
      <c r="M38" s="615">
        <f t="shared" si="7"/>
        <v>1.77E-2</v>
      </c>
      <c r="N38" s="615">
        <f t="shared" si="7"/>
        <v>1.3299999999999999E-2</v>
      </c>
      <c r="O38" s="615">
        <f t="shared" si="7"/>
        <v>6.2100000000000002E-2</v>
      </c>
      <c r="P38" s="622">
        <f t="shared" si="1"/>
        <v>1.0006999999999999</v>
      </c>
      <c r="S38" s="621">
        <f t="shared" si="4"/>
        <v>2025</v>
      </c>
      <c r="T38" s="623">
        <v>0</v>
      </c>
      <c r="U38" s="623">
        <v>5</v>
      </c>
      <c r="V38" s="624">
        <f t="shared" si="5"/>
        <v>0</v>
      </c>
      <c r="W38" s="625">
        <v>1</v>
      </c>
      <c r="X38" s="626">
        <f t="shared" si="2"/>
        <v>0</v>
      </c>
    </row>
    <row r="39" spans="2:24">
      <c r="B39" s="621">
        <f t="shared" si="3"/>
        <v>2026</v>
      </c>
      <c r="C39" s="628"/>
      <c r="D39" s="614">
        <v>1</v>
      </c>
      <c r="E39" s="615">
        <f t="shared" si="7"/>
        <v>0.66390000000000005</v>
      </c>
      <c r="F39" s="615">
        <f t="shared" si="7"/>
        <v>0.1285</v>
      </c>
      <c r="G39" s="615">
        <f t="shared" si="7"/>
        <v>0</v>
      </c>
      <c r="H39" s="615">
        <f t="shared" si="7"/>
        <v>0</v>
      </c>
      <c r="I39" s="615">
        <f t="shared" si="7"/>
        <v>0</v>
      </c>
      <c r="J39" s="615">
        <f t="shared" si="7"/>
        <v>8.0999999999999996E-3</v>
      </c>
      <c r="K39" s="615">
        <f t="shared" si="7"/>
        <v>0</v>
      </c>
      <c r="L39" s="615">
        <f t="shared" si="7"/>
        <v>0.1071</v>
      </c>
      <c r="M39" s="615">
        <f t="shared" si="7"/>
        <v>1.77E-2</v>
      </c>
      <c r="N39" s="615">
        <f t="shared" si="7"/>
        <v>1.3299999999999999E-2</v>
      </c>
      <c r="O39" s="615">
        <f t="shared" si="7"/>
        <v>6.2100000000000002E-2</v>
      </c>
      <c r="P39" s="622">
        <f t="shared" si="1"/>
        <v>1.0006999999999999</v>
      </c>
      <c r="S39" s="621">
        <f t="shared" si="4"/>
        <v>2026</v>
      </c>
      <c r="T39" s="623">
        <v>0</v>
      </c>
      <c r="U39" s="623">
        <v>5</v>
      </c>
      <c r="V39" s="624">
        <f t="shared" si="5"/>
        <v>0</v>
      </c>
      <c r="W39" s="625">
        <v>1</v>
      </c>
      <c r="X39" s="626">
        <f t="shared" si="2"/>
        <v>0</v>
      </c>
    </row>
    <row r="40" spans="2:24">
      <c r="B40" s="621">
        <f t="shared" si="3"/>
        <v>2027</v>
      </c>
      <c r="C40" s="628"/>
      <c r="D40" s="614">
        <v>1</v>
      </c>
      <c r="E40" s="615">
        <f t="shared" si="7"/>
        <v>0.66390000000000005</v>
      </c>
      <c r="F40" s="615">
        <f t="shared" si="7"/>
        <v>0.1285</v>
      </c>
      <c r="G40" s="615">
        <f t="shared" si="7"/>
        <v>0</v>
      </c>
      <c r="H40" s="615">
        <f t="shared" si="7"/>
        <v>0</v>
      </c>
      <c r="I40" s="615">
        <f t="shared" si="7"/>
        <v>0</v>
      </c>
      <c r="J40" s="615">
        <f t="shared" si="7"/>
        <v>8.0999999999999996E-3</v>
      </c>
      <c r="K40" s="615">
        <f t="shared" si="7"/>
        <v>0</v>
      </c>
      <c r="L40" s="615">
        <f t="shared" si="7"/>
        <v>0.1071</v>
      </c>
      <c r="M40" s="615">
        <f t="shared" si="7"/>
        <v>1.77E-2</v>
      </c>
      <c r="N40" s="615">
        <f t="shared" si="7"/>
        <v>1.3299999999999999E-2</v>
      </c>
      <c r="O40" s="615">
        <f t="shared" si="7"/>
        <v>6.2100000000000002E-2</v>
      </c>
      <c r="P40" s="622">
        <f t="shared" si="1"/>
        <v>1.0006999999999999</v>
      </c>
      <c r="S40" s="621">
        <f t="shared" si="4"/>
        <v>2027</v>
      </c>
      <c r="T40" s="623">
        <v>0</v>
      </c>
      <c r="U40" s="623">
        <v>5</v>
      </c>
      <c r="V40" s="624">
        <f t="shared" si="5"/>
        <v>0</v>
      </c>
      <c r="W40" s="625">
        <v>1</v>
      </c>
      <c r="X40" s="626">
        <f t="shared" si="2"/>
        <v>0</v>
      </c>
    </row>
    <row r="41" spans="2:24">
      <c r="B41" s="621">
        <f t="shared" si="3"/>
        <v>2028</v>
      </c>
      <c r="C41" s="628"/>
      <c r="D41" s="614">
        <v>1</v>
      </c>
      <c r="E41" s="615">
        <f t="shared" si="7"/>
        <v>0.66390000000000005</v>
      </c>
      <c r="F41" s="615">
        <f t="shared" si="7"/>
        <v>0.1285</v>
      </c>
      <c r="G41" s="615">
        <f t="shared" si="7"/>
        <v>0</v>
      </c>
      <c r="H41" s="615">
        <f t="shared" si="7"/>
        <v>0</v>
      </c>
      <c r="I41" s="615">
        <f t="shared" si="7"/>
        <v>0</v>
      </c>
      <c r="J41" s="615">
        <f t="shared" si="7"/>
        <v>8.0999999999999996E-3</v>
      </c>
      <c r="K41" s="615">
        <f t="shared" si="7"/>
        <v>0</v>
      </c>
      <c r="L41" s="615">
        <f t="shared" si="7"/>
        <v>0.1071</v>
      </c>
      <c r="M41" s="615">
        <f t="shared" si="7"/>
        <v>1.77E-2</v>
      </c>
      <c r="N41" s="615">
        <f t="shared" si="7"/>
        <v>1.3299999999999999E-2</v>
      </c>
      <c r="O41" s="615">
        <f t="shared" si="7"/>
        <v>6.2100000000000002E-2</v>
      </c>
      <c r="P41" s="622">
        <f t="shared" si="1"/>
        <v>1.0006999999999999</v>
      </c>
      <c r="S41" s="621">
        <f t="shared" si="4"/>
        <v>2028</v>
      </c>
      <c r="T41" s="623">
        <v>0</v>
      </c>
      <c r="U41" s="623">
        <v>5</v>
      </c>
      <c r="V41" s="624">
        <f t="shared" si="5"/>
        <v>0</v>
      </c>
      <c r="W41" s="625">
        <v>1</v>
      </c>
      <c r="X41" s="626">
        <f t="shared" si="2"/>
        <v>0</v>
      </c>
    </row>
    <row r="42" spans="2:24">
      <c r="B42" s="621">
        <f t="shared" si="3"/>
        <v>2029</v>
      </c>
      <c r="C42" s="628"/>
      <c r="D42" s="614">
        <v>1</v>
      </c>
      <c r="E42" s="615">
        <f t="shared" si="7"/>
        <v>0.66390000000000005</v>
      </c>
      <c r="F42" s="615">
        <f t="shared" si="7"/>
        <v>0.1285</v>
      </c>
      <c r="G42" s="615">
        <f t="shared" si="7"/>
        <v>0</v>
      </c>
      <c r="H42" s="615">
        <f t="shared" si="7"/>
        <v>0</v>
      </c>
      <c r="I42" s="615">
        <f t="shared" si="7"/>
        <v>0</v>
      </c>
      <c r="J42" s="615">
        <f t="shared" si="7"/>
        <v>8.0999999999999996E-3</v>
      </c>
      <c r="K42" s="615">
        <f t="shared" si="7"/>
        <v>0</v>
      </c>
      <c r="L42" s="615">
        <f t="shared" si="7"/>
        <v>0.1071</v>
      </c>
      <c r="M42" s="615">
        <f t="shared" si="7"/>
        <v>1.77E-2</v>
      </c>
      <c r="N42" s="615">
        <f t="shared" si="7"/>
        <v>1.3299999999999999E-2</v>
      </c>
      <c r="O42" s="615">
        <f t="shared" si="7"/>
        <v>6.2100000000000002E-2</v>
      </c>
      <c r="P42" s="622">
        <f t="shared" si="1"/>
        <v>1.0006999999999999</v>
      </c>
      <c r="S42" s="621">
        <f t="shared" si="4"/>
        <v>2029</v>
      </c>
      <c r="T42" s="623">
        <v>0</v>
      </c>
      <c r="U42" s="623">
        <v>5</v>
      </c>
      <c r="V42" s="624">
        <f t="shared" si="5"/>
        <v>0</v>
      </c>
      <c r="W42" s="625">
        <v>1</v>
      </c>
      <c r="X42" s="626">
        <f t="shared" si="2"/>
        <v>0</v>
      </c>
    </row>
    <row r="43" spans="2:24">
      <c r="B43" s="621">
        <f t="shared" si="3"/>
        <v>2030</v>
      </c>
      <c r="C43" s="628"/>
      <c r="D43" s="614">
        <v>1</v>
      </c>
      <c r="E43" s="615">
        <f t="shared" ref="E43:O58" si="8">E$8</f>
        <v>0.66390000000000005</v>
      </c>
      <c r="F43" s="615">
        <f t="shared" si="8"/>
        <v>0.1285</v>
      </c>
      <c r="G43" s="615">
        <f t="shared" si="7"/>
        <v>0</v>
      </c>
      <c r="H43" s="615">
        <f t="shared" si="8"/>
        <v>0</v>
      </c>
      <c r="I43" s="615">
        <f t="shared" si="7"/>
        <v>0</v>
      </c>
      <c r="J43" s="615">
        <f t="shared" si="8"/>
        <v>8.0999999999999996E-3</v>
      </c>
      <c r="K43" s="615">
        <f t="shared" si="8"/>
        <v>0</v>
      </c>
      <c r="L43" s="615">
        <f t="shared" si="8"/>
        <v>0.1071</v>
      </c>
      <c r="M43" s="615">
        <f t="shared" si="8"/>
        <v>1.77E-2</v>
      </c>
      <c r="N43" s="615">
        <f t="shared" si="8"/>
        <v>1.3299999999999999E-2</v>
      </c>
      <c r="O43" s="615">
        <f t="shared" si="8"/>
        <v>6.2100000000000002E-2</v>
      </c>
      <c r="P43" s="622">
        <f t="shared" si="1"/>
        <v>1.0006999999999999</v>
      </c>
      <c r="S43" s="621">
        <f t="shared" si="4"/>
        <v>2030</v>
      </c>
      <c r="T43" s="623">
        <v>0</v>
      </c>
      <c r="U43" s="623">
        <v>5</v>
      </c>
      <c r="V43" s="624">
        <f t="shared" si="5"/>
        <v>0</v>
      </c>
      <c r="W43" s="625">
        <v>1</v>
      </c>
      <c r="X43" s="626">
        <f t="shared" si="2"/>
        <v>0</v>
      </c>
    </row>
    <row r="44" spans="2:24">
      <c r="B44" s="621">
        <f t="shared" si="3"/>
        <v>2031</v>
      </c>
      <c r="C44" s="628"/>
      <c r="D44" s="614">
        <v>1</v>
      </c>
      <c r="E44" s="615">
        <f t="shared" si="8"/>
        <v>0.66390000000000005</v>
      </c>
      <c r="F44" s="615">
        <f t="shared" si="8"/>
        <v>0.1285</v>
      </c>
      <c r="G44" s="615">
        <f t="shared" si="7"/>
        <v>0</v>
      </c>
      <c r="H44" s="615">
        <f t="shared" si="8"/>
        <v>0</v>
      </c>
      <c r="I44" s="615">
        <f t="shared" si="7"/>
        <v>0</v>
      </c>
      <c r="J44" s="615">
        <f t="shared" si="8"/>
        <v>8.0999999999999996E-3</v>
      </c>
      <c r="K44" s="615">
        <f t="shared" si="8"/>
        <v>0</v>
      </c>
      <c r="L44" s="615">
        <f t="shared" si="8"/>
        <v>0.1071</v>
      </c>
      <c r="M44" s="615">
        <f t="shared" si="8"/>
        <v>1.77E-2</v>
      </c>
      <c r="N44" s="615">
        <f t="shared" si="8"/>
        <v>1.3299999999999999E-2</v>
      </c>
      <c r="O44" s="615">
        <f t="shared" si="8"/>
        <v>6.2100000000000002E-2</v>
      </c>
      <c r="P44" s="622">
        <f t="shared" si="1"/>
        <v>1.0006999999999999</v>
      </c>
      <c r="S44" s="621">
        <f t="shared" si="4"/>
        <v>2031</v>
      </c>
      <c r="T44" s="623">
        <v>0</v>
      </c>
      <c r="U44" s="623">
        <v>5</v>
      </c>
      <c r="V44" s="624">
        <f t="shared" si="5"/>
        <v>0</v>
      </c>
      <c r="W44" s="625">
        <v>1</v>
      </c>
      <c r="X44" s="626">
        <f t="shared" si="2"/>
        <v>0</v>
      </c>
    </row>
    <row r="45" spans="2:24">
      <c r="B45" s="621">
        <f t="shared" si="3"/>
        <v>2032</v>
      </c>
      <c r="C45" s="628"/>
      <c r="D45" s="614">
        <v>1</v>
      </c>
      <c r="E45" s="615">
        <f t="shared" si="8"/>
        <v>0.66390000000000005</v>
      </c>
      <c r="F45" s="615">
        <f t="shared" si="8"/>
        <v>0.1285</v>
      </c>
      <c r="G45" s="615">
        <f t="shared" si="7"/>
        <v>0</v>
      </c>
      <c r="H45" s="615">
        <f t="shared" si="8"/>
        <v>0</v>
      </c>
      <c r="I45" s="615">
        <f t="shared" si="7"/>
        <v>0</v>
      </c>
      <c r="J45" s="615">
        <f t="shared" si="8"/>
        <v>8.0999999999999996E-3</v>
      </c>
      <c r="K45" s="615">
        <f t="shared" si="8"/>
        <v>0</v>
      </c>
      <c r="L45" s="615">
        <f t="shared" si="8"/>
        <v>0.1071</v>
      </c>
      <c r="M45" s="615">
        <f t="shared" si="8"/>
        <v>1.77E-2</v>
      </c>
      <c r="N45" s="615">
        <f t="shared" si="8"/>
        <v>1.3299999999999999E-2</v>
      </c>
      <c r="O45" s="615">
        <f t="shared" si="8"/>
        <v>6.2100000000000002E-2</v>
      </c>
      <c r="P45" s="622">
        <f t="shared" ref="P45:P76" si="9">SUM(E45:O45)</f>
        <v>1.0006999999999999</v>
      </c>
      <c r="S45" s="621">
        <f t="shared" si="4"/>
        <v>2032</v>
      </c>
      <c r="T45" s="623">
        <v>0</v>
      </c>
      <c r="U45" s="623">
        <v>5</v>
      </c>
      <c r="V45" s="624">
        <f t="shared" si="5"/>
        <v>0</v>
      </c>
      <c r="W45" s="625">
        <v>1</v>
      </c>
      <c r="X45" s="626">
        <f t="shared" ref="X45:X76" si="10">V45*W45</f>
        <v>0</v>
      </c>
    </row>
    <row r="46" spans="2:24">
      <c r="B46" s="621">
        <f t="shared" ref="B46:B77" si="11">B45+1</f>
        <v>2033</v>
      </c>
      <c r="C46" s="628"/>
      <c r="D46" s="614">
        <v>1</v>
      </c>
      <c r="E46" s="615">
        <f t="shared" si="8"/>
        <v>0.66390000000000005</v>
      </c>
      <c r="F46" s="615">
        <f t="shared" si="8"/>
        <v>0.1285</v>
      </c>
      <c r="G46" s="615">
        <f t="shared" si="7"/>
        <v>0</v>
      </c>
      <c r="H46" s="615">
        <f t="shared" si="8"/>
        <v>0</v>
      </c>
      <c r="I46" s="615">
        <f t="shared" si="7"/>
        <v>0</v>
      </c>
      <c r="J46" s="615">
        <f t="shared" si="8"/>
        <v>8.0999999999999996E-3</v>
      </c>
      <c r="K46" s="615">
        <f t="shared" si="8"/>
        <v>0</v>
      </c>
      <c r="L46" s="615">
        <f t="shared" si="8"/>
        <v>0.1071</v>
      </c>
      <c r="M46" s="615">
        <f t="shared" si="8"/>
        <v>1.77E-2</v>
      </c>
      <c r="N46" s="615">
        <f t="shared" si="8"/>
        <v>1.3299999999999999E-2</v>
      </c>
      <c r="O46" s="615">
        <f t="shared" si="8"/>
        <v>6.2100000000000002E-2</v>
      </c>
      <c r="P46" s="622">
        <f t="shared" si="9"/>
        <v>1.0006999999999999</v>
      </c>
      <c r="S46" s="621">
        <f t="shared" si="4"/>
        <v>2033</v>
      </c>
      <c r="T46" s="623">
        <v>0</v>
      </c>
      <c r="U46" s="623">
        <v>5</v>
      </c>
      <c r="V46" s="624">
        <f t="shared" si="5"/>
        <v>0</v>
      </c>
      <c r="W46" s="625">
        <v>1</v>
      </c>
      <c r="X46" s="626">
        <f t="shared" si="10"/>
        <v>0</v>
      </c>
    </row>
    <row r="47" spans="2:24">
      <c r="B47" s="621">
        <f t="shared" si="11"/>
        <v>2034</v>
      </c>
      <c r="C47" s="628"/>
      <c r="D47" s="614">
        <v>1</v>
      </c>
      <c r="E47" s="615">
        <f t="shared" si="8"/>
        <v>0.66390000000000005</v>
      </c>
      <c r="F47" s="615">
        <f t="shared" si="8"/>
        <v>0.1285</v>
      </c>
      <c r="G47" s="615">
        <f t="shared" si="7"/>
        <v>0</v>
      </c>
      <c r="H47" s="615">
        <f t="shared" si="8"/>
        <v>0</v>
      </c>
      <c r="I47" s="615">
        <f t="shared" si="7"/>
        <v>0</v>
      </c>
      <c r="J47" s="615">
        <f t="shared" si="8"/>
        <v>8.0999999999999996E-3</v>
      </c>
      <c r="K47" s="615">
        <f t="shared" si="8"/>
        <v>0</v>
      </c>
      <c r="L47" s="615">
        <f t="shared" si="8"/>
        <v>0.1071</v>
      </c>
      <c r="M47" s="615">
        <f t="shared" si="8"/>
        <v>1.77E-2</v>
      </c>
      <c r="N47" s="615">
        <f t="shared" si="8"/>
        <v>1.3299999999999999E-2</v>
      </c>
      <c r="O47" s="615">
        <f t="shared" si="8"/>
        <v>6.2100000000000002E-2</v>
      </c>
      <c r="P47" s="622">
        <f t="shared" si="9"/>
        <v>1.0006999999999999</v>
      </c>
      <c r="S47" s="621">
        <f t="shared" si="4"/>
        <v>2034</v>
      </c>
      <c r="T47" s="623">
        <v>0</v>
      </c>
      <c r="U47" s="623">
        <v>5</v>
      </c>
      <c r="V47" s="624">
        <f t="shared" si="5"/>
        <v>0</v>
      </c>
      <c r="W47" s="625">
        <v>1</v>
      </c>
      <c r="X47" s="626">
        <f t="shared" si="10"/>
        <v>0</v>
      </c>
    </row>
    <row r="48" spans="2:24">
      <c r="B48" s="621">
        <f t="shared" si="11"/>
        <v>2035</v>
      </c>
      <c r="C48" s="628"/>
      <c r="D48" s="614">
        <v>1</v>
      </c>
      <c r="E48" s="615">
        <f t="shared" si="8"/>
        <v>0.66390000000000005</v>
      </c>
      <c r="F48" s="615">
        <f t="shared" si="8"/>
        <v>0.1285</v>
      </c>
      <c r="G48" s="615">
        <f t="shared" si="7"/>
        <v>0</v>
      </c>
      <c r="H48" s="615">
        <f t="shared" si="8"/>
        <v>0</v>
      </c>
      <c r="I48" s="615">
        <f t="shared" si="7"/>
        <v>0</v>
      </c>
      <c r="J48" s="615">
        <f t="shared" si="8"/>
        <v>8.0999999999999996E-3</v>
      </c>
      <c r="K48" s="615">
        <f t="shared" si="8"/>
        <v>0</v>
      </c>
      <c r="L48" s="615">
        <f t="shared" si="8"/>
        <v>0.1071</v>
      </c>
      <c r="M48" s="615">
        <f t="shared" si="8"/>
        <v>1.77E-2</v>
      </c>
      <c r="N48" s="615">
        <f t="shared" si="8"/>
        <v>1.3299999999999999E-2</v>
      </c>
      <c r="O48" s="615">
        <f t="shared" si="8"/>
        <v>6.2100000000000002E-2</v>
      </c>
      <c r="P48" s="622">
        <f t="shared" si="9"/>
        <v>1.0006999999999999</v>
      </c>
      <c r="S48" s="621">
        <f t="shared" si="4"/>
        <v>2035</v>
      </c>
      <c r="T48" s="623">
        <v>0</v>
      </c>
      <c r="U48" s="623">
        <v>5</v>
      </c>
      <c r="V48" s="624">
        <f t="shared" si="5"/>
        <v>0</v>
      </c>
      <c r="W48" s="625">
        <v>1</v>
      </c>
      <c r="X48" s="626">
        <f t="shared" si="10"/>
        <v>0</v>
      </c>
    </row>
    <row r="49" spans="2:24">
      <c r="B49" s="621">
        <f t="shared" si="11"/>
        <v>2036</v>
      </c>
      <c r="C49" s="628"/>
      <c r="D49" s="614">
        <v>1</v>
      </c>
      <c r="E49" s="615">
        <f t="shared" si="8"/>
        <v>0.66390000000000005</v>
      </c>
      <c r="F49" s="615">
        <f t="shared" si="8"/>
        <v>0.1285</v>
      </c>
      <c r="G49" s="615">
        <f t="shared" si="8"/>
        <v>0</v>
      </c>
      <c r="H49" s="615">
        <f t="shared" si="8"/>
        <v>0</v>
      </c>
      <c r="I49" s="615">
        <f t="shared" si="8"/>
        <v>0</v>
      </c>
      <c r="J49" s="615">
        <f t="shared" si="8"/>
        <v>8.0999999999999996E-3</v>
      </c>
      <c r="K49" s="615">
        <f t="shared" si="8"/>
        <v>0</v>
      </c>
      <c r="L49" s="615">
        <f t="shared" si="8"/>
        <v>0.1071</v>
      </c>
      <c r="M49" s="615">
        <f t="shared" si="8"/>
        <v>1.77E-2</v>
      </c>
      <c r="N49" s="615">
        <f t="shared" si="8"/>
        <v>1.3299999999999999E-2</v>
      </c>
      <c r="O49" s="615">
        <f t="shared" si="8"/>
        <v>6.2100000000000002E-2</v>
      </c>
      <c r="P49" s="622">
        <f t="shared" si="9"/>
        <v>1.0006999999999999</v>
      </c>
      <c r="S49" s="621">
        <f t="shared" si="4"/>
        <v>2036</v>
      </c>
      <c r="T49" s="623">
        <v>0</v>
      </c>
      <c r="U49" s="623">
        <v>5</v>
      </c>
      <c r="V49" s="624">
        <f t="shared" si="5"/>
        <v>0</v>
      </c>
      <c r="W49" s="625">
        <v>1</v>
      </c>
      <c r="X49" s="626">
        <f t="shared" si="10"/>
        <v>0</v>
      </c>
    </row>
    <row r="50" spans="2:24">
      <c r="B50" s="621">
        <f t="shared" si="11"/>
        <v>2037</v>
      </c>
      <c r="C50" s="628"/>
      <c r="D50" s="614">
        <v>1</v>
      </c>
      <c r="E50" s="615">
        <f t="shared" si="8"/>
        <v>0.66390000000000005</v>
      </c>
      <c r="F50" s="615">
        <f t="shared" si="8"/>
        <v>0.1285</v>
      </c>
      <c r="G50" s="615">
        <f t="shared" si="8"/>
        <v>0</v>
      </c>
      <c r="H50" s="615">
        <f t="shared" si="8"/>
        <v>0</v>
      </c>
      <c r="I50" s="615">
        <f t="shared" si="8"/>
        <v>0</v>
      </c>
      <c r="J50" s="615">
        <f t="shared" si="8"/>
        <v>8.0999999999999996E-3</v>
      </c>
      <c r="K50" s="615">
        <f t="shared" si="8"/>
        <v>0</v>
      </c>
      <c r="L50" s="615">
        <f t="shared" si="8"/>
        <v>0.1071</v>
      </c>
      <c r="M50" s="615">
        <f t="shared" si="8"/>
        <v>1.77E-2</v>
      </c>
      <c r="N50" s="615">
        <f t="shared" si="8"/>
        <v>1.3299999999999999E-2</v>
      </c>
      <c r="O50" s="615">
        <f t="shared" si="8"/>
        <v>6.2100000000000002E-2</v>
      </c>
      <c r="P50" s="622">
        <f t="shared" si="9"/>
        <v>1.0006999999999999</v>
      </c>
      <c r="S50" s="621">
        <f t="shared" si="4"/>
        <v>2037</v>
      </c>
      <c r="T50" s="623">
        <v>0</v>
      </c>
      <c r="U50" s="623">
        <v>5</v>
      </c>
      <c r="V50" s="624">
        <f t="shared" si="5"/>
        <v>0</v>
      </c>
      <c r="W50" s="625">
        <v>1</v>
      </c>
      <c r="X50" s="626">
        <f t="shared" si="10"/>
        <v>0</v>
      </c>
    </row>
    <row r="51" spans="2:24">
      <c r="B51" s="621">
        <f t="shared" si="11"/>
        <v>2038</v>
      </c>
      <c r="C51" s="628"/>
      <c r="D51" s="614">
        <v>1</v>
      </c>
      <c r="E51" s="615">
        <f t="shared" si="8"/>
        <v>0.66390000000000005</v>
      </c>
      <c r="F51" s="615">
        <f t="shared" si="8"/>
        <v>0.1285</v>
      </c>
      <c r="G51" s="615">
        <f t="shared" si="8"/>
        <v>0</v>
      </c>
      <c r="H51" s="615">
        <f t="shared" si="8"/>
        <v>0</v>
      </c>
      <c r="I51" s="615">
        <f t="shared" si="8"/>
        <v>0</v>
      </c>
      <c r="J51" s="615">
        <f t="shared" si="8"/>
        <v>8.0999999999999996E-3</v>
      </c>
      <c r="K51" s="615">
        <f t="shared" si="8"/>
        <v>0</v>
      </c>
      <c r="L51" s="615">
        <f t="shared" si="8"/>
        <v>0.1071</v>
      </c>
      <c r="M51" s="615">
        <f t="shared" si="8"/>
        <v>1.77E-2</v>
      </c>
      <c r="N51" s="615">
        <f t="shared" si="8"/>
        <v>1.3299999999999999E-2</v>
      </c>
      <c r="O51" s="615">
        <f t="shared" si="8"/>
        <v>6.2100000000000002E-2</v>
      </c>
      <c r="P51" s="622">
        <f t="shared" si="9"/>
        <v>1.0006999999999999</v>
      </c>
      <c r="S51" s="621">
        <f t="shared" si="4"/>
        <v>2038</v>
      </c>
      <c r="T51" s="623">
        <v>0</v>
      </c>
      <c r="U51" s="623">
        <v>5</v>
      </c>
      <c r="V51" s="624">
        <f t="shared" si="5"/>
        <v>0</v>
      </c>
      <c r="W51" s="625">
        <v>1</v>
      </c>
      <c r="X51" s="626">
        <f t="shared" si="10"/>
        <v>0</v>
      </c>
    </row>
    <row r="52" spans="2:24">
      <c r="B52" s="621">
        <f t="shared" si="11"/>
        <v>2039</v>
      </c>
      <c r="C52" s="628"/>
      <c r="D52" s="614">
        <v>1</v>
      </c>
      <c r="E52" s="615">
        <f t="shared" si="8"/>
        <v>0.66390000000000005</v>
      </c>
      <c r="F52" s="615">
        <f t="shared" si="8"/>
        <v>0.1285</v>
      </c>
      <c r="G52" s="615">
        <f t="shared" si="8"/>
        <v>0</v>
      </c>
      <c r="H52" s="615">
        <f t="shared" si="8"/>
        <v>0</v>
      </c>
      <c r="I52" s="615">
        <f t="shared" si="8"/>
        <v>0</v>
      </c>
      <c r="J52" s="615">
        <f t="shared" si="8"/>
        <v>8.0999999999999996E-3</v>
      </c>
      <c r="K52" s="615">
        <f t="shared" si="8"/>
        <v>0</v>
      </c>
      <c r="L52" s="615">
        <f t="shared" si="8"/>
        <v>0.1071</v>
      </c>
      <c r="M52" s="615">
        <f t="shared" si="8"/>
        <v>1.77E-2</v>
      </c>
      <c r="N52" s="615">
        <f t="shared" si="8"/>
        <v>1.3299999999999999E-2</v>
      </c>
      <c r="O52" s="615">
        <f t="shared" si="8"/>
        <v>6.2100000000000002E-2</v>
      </c>
      <c r="P52" s="622">
        <f t="shared" si="9"/>
        <v>1.0006999999999999</v>
      </c>
      <c r="S52" s="621">
        <f t="shared" si="4"/>
        <v>2039</v>
      </c>
      <c r="T52" s="623">
        <v>0</v>
      </c>
      <c r="U52" s="623">
        <v>5</v>
      </c>
      <c r="V52" s="624">
        <f t="shared" si="5"/>
        <v>0</v>
      </c>
      <c r="W52" s="625">
        <v>1</v>
      </c>
      <c r="X52" s="626">
        <f t="shared" si="10"/>
        <v>0</v>
      </c>
    </row>
    <row r="53" spans="2:24">
      <c r="B53" s="621">
        <f t="shared" si="11"/>
        <v>2040</v>
      </c>
      <c r="C53" s="628"/>
      <c r="D53" s="614">
        <v>1</v>
      </c>
      <c r="E53" s="615">
        <f t="shared" ref="E53:O68" si="12">E$8</f>
        <v>0.66390000000000005</v>
      </c>
      <c r="F53" s="615">
        <f t="shared" si="12"/>
        <v>0.1285</v>
      </c>
      <c r="G53" s="615">
        <f t="shared" si="8"/>
        <v>0</v>
      </c>
      <c r="H53" s="615">
        <f t="shared" si="12"/>
        <v>0</v>
      </c>
      <c r="I53" s="615">
        <f t="shared" si="8"/>
        <v>0</v>
      </c>
      <c r="J53" s="615">
        <f t="shared" si="12"/>
        <v>8.0999999999999996E-3</v>
      </c>
      <c r="K53" s="615">
        <f t="shared" si="12"/>
        <v>0</v>
      </c>
      <c r="L53" s="615">
        <f t="shared" si="12"/>
        <v>0.1071</v>
      </c>
      <c r="M53" s="615">
        <f t="shared" si="12"/>
        <v>1.77E-2</v>
      </c>
      <c r="N53" s="615">
        <f t="shared" si="12"/>
        <v>1.3299999999999999E-2</v>
      </c>
      <c r="O53" s="615">
        <f t="shared" si="12"/>
        <v>6.2100000000000002E-2</v>
      </c>
      <c r="P53" s="622">
        <f t="shared" si="9"/>
        <v>1.0006999999999999</v>
      </c>
      <c r="S53" s="621">
        <f t="shared" si="4"/>
        <v>2040</v>
      </c>
      <c r="T53" s="623">
        <v>0</v>
      </c>
      <c r="U53" s="623">
        <v>5</v>
      </c>
      <c r="V53" s="624">
        <f t="shared" si="5"/>
        <v>0</v>
      </c>
      <c r="W53" s="625">
        <v>1</v>
      </c>
      <c r="X53" s="626">
        <f t="shared" si="10"/>
        <v>0</v>
      </c>
    </row>
    <row r="54" spans="2:24">
      <c r="B54" s="621">
        <f t="shared" si="11"/>
        <v>2041</v>
      </c>
      <c r="C54" s="628"/>
      <c r="D54" s="614">
        <v>1</v>
      </c>
      <c r="E54" s="615">
        <f t="shared" si="12"/>
        <v>0.66390000000000005</v>
      </c>
      <c r="F54" s="615">
        <f t="shared" si="12"/>
        <v>0.1285</v>
      </c>
      <c r="G54" s="615">
        <f t="shared" si="8"/>
        <v>0</v>
      </c>
      <c r="H54" s="615">
        <f t="shared" si="12"/>
        <v>0</v>
      </c>
      <c r="I54" s="615">
        <f t="shared" si="8"/>
        <v>0</v>
      </c>
      <c r="J54" s="615">
        <f t="shared" si="12"/>
        <v>8.0999999999999996E-3</v>
      </c>
      <c r="K54" s="615">
        <f t="shared" si="12"/>
        <v>0</v>
      </c>
      <c r="L54" s="615">
        <f t="shared" si="12"/>
        <v>0.1071</v>
      </c>
      <c r="M54" s="615">
        <f t="shared" si="12"/>
        <v>1.77E-2</v>
      </c>
      <c r="N54" s="615">
        <f t="shared" si="12"/>
        <v>1.3299999999999999E-2</v>
      </c>
      <c r="O54" s="615">
        <f t="shared" si="12"/>
        <v>6.2100000000000002E-2</v>
      </c>
      <c r="P54" s="622">
        <f t="shared" si="9"/>
        <v>1.0006999999999999</v>
      </c>
      <c r="S54" s="621">
        <f t="shared" si="4"/>
        <v>2041</v>
      </c>
      <c r="T54" s="623">
        <v>0</v>
      </c>
      <c r="U54" s="623">
        <v>5</v>
      </c>
      <c r="V54" s="624">
        <f t="shared" si="5"/>
        <v>0</v>
      </c>
      <c r="W54" s="625">
        <v>1</v>
      </c>
      <c r="X54" s="626">
        <f t="shared" si="10"/>
        <v>0</v>
      </c>
    </row>
    <row r="55" spans="2:24">
      <c r="B55" s="621">
        <f t="shared" si="11"/>
        <v>2042</v>
      </c>
      <c r="C55" s="628"/>
      <c r="D55" s="614">
        <v>1</v>
      </c>
      <c r="E55" s="615">
        <f t="shared" si="12"/>
        <v>0.66390000000000005</v>
      </c>
      <c r="F55" s="615">
        <f t="shared" si="12"/>
        <v>0.1285</v>
      </c>
      <c r="G55" s="615">
        <f t="shared" si="8"/>
        <v>0</v>
      </c>
      <c r="H55" s="615">
        <f t="shared" si="12"/>
        <v>0</v>
      </c>
      <c r="I55" s="615">
        <f t="shared" si="8"/>
        <v>0</v>
      </c>
      <c r="J55" s="615">
        <f t="shared" si="12"/>
        <v>8.0999999999999996E-3</v>
      </c>
      <c r="K55" s="615">
        <f t="shared" si="12"/>
        <v>0</v>
      </c>
      <c r="L55" s="615">
        <f t="shared" si="12"/>
        <v>0.1071</v>
      </c>
      <c r="M55" s="615">
        <f t="shared" si="12"/>
        <v>1.77E-2</v>
      </c>
      <c r="N55" s="615">
        <f t="shared" si="12"/>
        <v>1.3299999999999999E-2</v>
      </c>
      <c r="O55" s="615">
        <f t="shared" si="12"/>
        <v>6.2100000000000002E-2</v>
      </c>
      <c r="P55" s="622">
        <f t="shared" si="9"/>
        <v>1.0006999999999999</v>
      </c>
      <c r="S55" s="621">
        <f t="shared" si="4"/>
        <v>2042</v>
      </c>
      <c r="T55" s="623">
        <v>0</v>
      </c>
      <c r="U55" s="623">
        <v>5</v>
      </c>
      <c r="V55" s="624">
        <f t="shared" si="5"/>
        <v>0</v>
      </c>
      <c r="W55" s="625">
        <v>1</v>
      </c>
      <c r="X55" s="626">
        <f t="shared" si="10"/>
        <v>0</v>
      </c>
    </row>
    <row r="56" spans="2:24">
      <c r="B56" s="621">
        <f t="shared" si="11"/>
        <v>2043</v>
      </c>
      <c r="C56" s="628"/>
      <c r="D56" s="614">
        <v>1</v>
      </c>
      <c r="E56" s="615">
        <f t="shared" si="12"/>
        <v>0.66390000000000005</v>
      </c>
      <c r="F56" s="615">
        <f t="shared" si="12"/>
        <v>0.1285</v>
      </c>
      <c r="G56" s="615">
        <f t="shared" si="8"/>
        <v>0</v>
      </c>
      <c r="H56" s="615">
        <f t="shared" si="12"/>
        <v>0</v>
      </c>
      <c r="I56" s="615">
        <f t="shared" si="8"/>
        <v>0</v>
      </c>
      <c r="J56" s="615">
        <f t="shared" si="12"/>
        <v>8.0999999999999996E-3</v>
      </c>
      <c r="K56" s="615">
        <f t="shared" si="12"/>
        <v>0</v>
      </c>
      <c r="L56" s="615">
        <f t="shared" si="12"/>
        <v>0.1071</v>
      </c>
      <c r="M56" s="615">
        <f t="shared" si="12"/>
        <v>1.77E-2</v>
      </c>
      <c r="N56" s="615">
        <f t="shared" si="12"/>
        <v>1.3299999999999999E-2</v>
      </c>
      <c r="O56" s="615">
        <f t="shared" si="12"/>
        <v>6.2100000000000002E-2</v>
      </c>
      <c r="P56" s="622">
        <f t="shared" si="9"/>
        <v>1.0006999999999999</v>
      </c>
      <c r="S56" s="621">
        <f t="shared" si="4"/>
        <v>2043</v>
      </c>
      <c r="T56" s="623">
        <v>0</v>
      </c>
      <c r="U56" s="623">
        <v>5</v>
      </c>
      <c r="V56" s="624">
        <f t="shared" si="5"/>
        <v>0</v>
      </c>
      <c r="W56" s="625">
        <v>1</v>
      </c>
      <c r="X56" s="626">
        <f t="shared" si="10"/>
        <v>0</v>
      </c>
    </row>
    <row r="57" spans="2:24">
      <c r="B57" s="621">
        <f t="shared" si="11"/>
        <v>2044</v>
      </c>
      <c r="C57" s="628"/>
      <c r="D57" s="614">
        <v>1</v>
      </c>
      <c r="E57" s="615">
        <f t="shared" si="12"/>
        <v>0.66390000000000005</v>
      </c>
      <c r="F57" s="615">
        <f t="shared" si="12"/>
        <v>0.1285</v>
      </c>
      <c r="G57" s="615">
        <f t="shared" si="8"/>
        <v>0</v>
      </c>
      <c r="H57" s="615">
        <f t="shared" si="12"/>
        <v>0</v>
      </c>
      <c r="I57" s="615">
        <f t="shared" si="8"/>
        <v>0</v>
      </c>
      <c r="J57" s="615">
        <f t="shared" si="12"/>
        <v>8.0999999999999996E-3</v>
      </c>
      <c r="K57" s="615">
        <f t="shared" si="12"/>
        <v>0</v>
      </c>
      <c r="L57" s="615">
        <f t="shared" si="12"/>
        <v>0.1071</v>
      </c>
      <c r="M57" s="615">
        <f t="shared" si="12"/>
        <v>1.77E-2</v>
      </c>
      <c r="N57" s="615">
        <f t="shared" si="12"/>
        <v>1.3299999999999999E-2</v>
      </c>
      <c r="O57" s="615">
        <f t="shared" si="12"/>
        <v>6.2100000000000002E-2</v>
      </c>
      <c r="P57" s="622">
        <f t="shared" si="9"/>
        <v>1.0006999999999999</v>
      </c>
      <c r="S57" s="621">
        <f t="shared" si="4"/>
        <v>2044</v>
      </c>
      <c r="T57" s="623">
        <v>0</v>
      </c>
      <c r="U57" s="623">
        <v>5</v>
      </c>
      <c r="V57" s="624">
        <f t="shared" si="5"/>
        <v>0</v>
      </c>
      <c r="W57" s="625">
        <v>1</v>
      </c>
      <c r="X57" s="626">
        <f t="shared" si="10"/>
        <v>0</v>
      </c>
    </row>
    <row r="58" spans="2:24">
      <c r="B58" s="621">
        <f t="shared" si="11"/>
        <v>2045</v>
      </c>
      <c r="C58" s="628"/>
      <c r="D58" s="614">
        <v>1</v>
      </c>
      <c r="E58" s="615">
        <f t="shared" si="12"/>
        <v>0.66390000000000005</v>
      </c>
      <c r="F58" s="615">
        <f t="shared" si="12"/>
        <v>0.1285</v>
      </c>
      <c r="G58" s="615">
        <f t="shared" si="8"/>
        <v>0</v>
      </c>
      <c r="H58" s="615">
        <f t="shared" si="12"/>
        <v>0</v>
      </c>
      <c r="I58" s="615">
        <f t="shared" si="8"/>
        <v>0</v>
      </c>
      <c r="J58" s="615">
        <f t="shared" si="12"/>
        <v>8.0999999999999996E-3</v>
      </c>
      <c r="K58" s="615">
        <f t="shared" si="12"/>
        <v>0</v>
      </c>
      <c r="L58" s="615">
        <f t="shared" si="12"/>
        <v>0.1071</v>
      </c>
      <c r="M58" s="615">
        <f t="shared" si="12"/>
        <v>1.77E-2</v>
      </c>
      <c r="N58" s="615">
        <f t="shared" si="12"/>
        <v>1.3299999999999999E-2</v>
      </c>
      <c r="O58" s="615">
        <f t="shared" si="12"/>
        <v>6.2100000000000002E-2</v>
      </c>
      <c r="P58" s="622">
        <f t="shared" si="9"/>
        <v>1.0006999999999999</v>
      </c>
      <c r="S58" s="621">
        <f t="shared" si="4"/>
        <v>2045</v>
      </c>
      <c r="T58" s="623">
        <v>0</v>
      </c>
      <c r="U58" s="623">
        <v>5</v>
      </c>
      <c r="V58" s="624">
        <f t="shared" si="5"/>
        <v>0</v>
      </c>
      <c r="W58" s="625">
        <v>1</v>
      </c>
      <c r="X58" s="626">
        <f t="shared" si="10"/>
        <v>0</v>
      </c>
    </row>
    <row r="59" spans="2:24">
      <c r="B59" s="621">
        <f t="shared" si="11"/>
        <v>2046</v>
      </c>
      <c r="C59" s="628"/>
      <c r="D59" s="614">
        <v>1</v>
      </c>
      <c r="E59" s="615">
        <f t="shared" si="12"/>
        <v>0.66390000000000005</v>
      </c>
      <c r="F59" s="615">
        <f t="shared" si="12"/>
        <v>0.1285</v>
      </c>
      <c r="G59" s="615">
        <f t="shared" si="12"/>
        <v>0</v>
      </c>
      <c r="H59" s="615">
        <f t="shared" si="12"/>
        <v>0</v>
      </c>
      <c r="I59" s="615">
        <f t="shared" si="12"/>
        <v>0</v>
      </c>
      <c r="J59" s="615">
        <f t="shared" si="12"/>
        <v>8.0999999999999996E-3</v>
      </c>
      <c r="K59" s="615">
        <f t="shared" si="12"/>
        <v>0</v>
      </c>
      <c r="L59" s="615">
        <f t="shared" si="12"/>
        <v>0.1071</v>
      </c>
      <c r="M59" s="615">
        <f t="shared" si="12"/>
        <v>1.77E-2</v>
      </c>
      <c r="N59" s="615">
        <f t="shared" si="12"/>
        <v>1.3299999999999999E-2</v>
      </c>
      <c r="O59" s="615">
        <f t="shared" si="12"/>
        <v>6.2100000000000002E-2</v>
      </c>
      <c r="P59" s="622">
        <f t="shared" si="9"/>
        <v>1.0006999999999999</v>
      </c>
      <c r="S59" s="621">
        <f t="shared" si="4"/>
        <v>2046</v>
      </c>
      <c r="T59" s="623">
        <v>0</v>
      </c>
      <c r="U59" s="623">
        <v>5</v>
      </c>
      <c r="V59" s="624">
        <f t="shared" si="5"/>
        <v>0</v>
      </c>
      <c r="W59" s="625">
        <v>1</v>
      </c>
      <c r="X59" s="626">
        <f t="shared" si="10"/>
        <v>0</v>
      </c>
    </row>
    <row r="60" spans="2:24">
      <c r="B60" s="621">
        <f t="shared" si="11"/>
        <v>2047</v>
      </c>
      <c r="C60" s="628"/>
      <c r="D60" s="614">
        <v>1</v>
      </c>
      <c r="E60" s="615">
        <f t="shared" si="12"/>
        <v>0.66390000000000005</v>
      </c>
      <c r="F60" s="615">
        <f t="shared" si="12"/>
        <v>0.1285</v>
      </c>
      <c r="G60" s="615">
        <f t="shared" si="12"/>
        <v>0</v>
      </c>
      <c r="H60" s="615">
        <f t="shared" si="12"/>
        <v>0</v>
      </c>
      <c r="I60" s="615">
        <f t="shared" si="12"/>
        <v>0</v>
      </c>
      <c r="J60" s="615">
        <f t="shared" si="12"/>
        <v>8.0999999999999996E-3</v>
      </c>
      <c r="K60" s="615">
        <f t="shared" si="12"/>
        <v>0</v>
      </c>
      <c r="L60" s="615">
        <f t="shared" si="12"/>
        <v>0.1071</v>
      </c>
      <c r="M60" s="615">
        <f t="shared" si="12"/>
        <v>1.77E-2</v>
      </c>
      <c r="N60" s="615">
        <f t="shared" si="12"/>
        <v>1.3299999999999999E-2</v>
      </c>
      <c r="O60" s="615">
        <f t="shared" si="12"/>
        <v>6.2100000000000002E-2</v>
      </c>
      <c r="P60" s="622">
        <f t="shared" si="9"/>
        <v>1.0006999999999999</v>
      </c>
      <c r="S60" s="621">
        <f t="shared" si="4"/>
        <v>2047</v>
      </c>
      <c r="T60" s="623">
        <v>0</v>
      </c>
      <c r="U60" s="623">
        <v>5</v>
      </c>
      <c r="V60" s="624">
        <f t="shared" si="5"/>
        <v>0</v>
      </c>
      <c r="W60" s="625">
        <v>1</v>
      </c>
      <c r="X60" s="626">
        <f t="shared" si="10"/>
        <v>0</v>
      </c>
    </row>
    <row r="61" spans="2:24">
      <c r="B61" s="621">
        <f t="shared" si="11"/>
        <v>2048</v>
      </c>
      <c r="C61" s="628"/>
      <c r="D61" s="614">
        <v>1</v>
      </c>
      <c r="E61" s="615">
        <f t="shared" si="12"/>
        <v>0.66390000000000005</v>
      </c>
      <c r="F61" s="615">
        <f t="shared" si="12"/>
        <v>0.1285</v>
      </c>
      <c r="G61" s="615">
        <f t="shared" si="12"/>
        <v>0</v>
      </c>
      <c r="H61" s="615">
        <f t="shared" si="12"/>
        <v>0</v>
      </c>
      <c r="I61" s="615">
        <f t="shared" si="12"/>
        <v>0</v>
      </c>
      <c r="J61" s="615">
        <f t="shared" si="12"/>
        <v>8.0999999999999996E-3</v>
      </c>
      <c r="K61" s="615">
        <f t="shared" si="12"/>
        <v>0</v>
      </c>
      <c r="L61" s="615">
        <f t="shared" si="12"/>
        <v>0.1071</v>
      </c>
      <c r="M61" s="615">
        <f t="shared" si="12"/>
        <v>1.77E-2</v>
      </c>
      <c r="N61" s="615">
        <f t="shared" si="12"/>
        <v>1.3299999999999999E-2</v>
      </c>
      <c r="O61" s="615">
        <f t="shared" si="12"/>
        <v>6.2100000000000002E-2</v>
      </c>
      <c r="P61" s="622">
        <f t="shared" si="9"/>
        <v>1.0006999999999999</v>
      </c>
      <c r="S61" s="621">
        <f t="shared" si="4"/>
        <v>2048</v>
      </c>
      <c r="T61" s="623">
        <v>0</v>
      </c>
      <c r="U61" s="623">
        <v>5</v>
      </c>
      <c r="V61" s="624">
        <f t="shared" si="5"/>
        <v>0</v>
      </c>
      <c r="W61" s="625">
        <v>1</v>
      </c>
      <c r="X61" s="626">
        <f t="shared" si="10"/>
        <v>0</v>
      </c>
    </row>
    <row r="62" spans="2:24">
      <c r="B62" s="621">
        <f t="shared" si="11"/>
        <v>2049</v>
      </c>
      <c r="C62" s="628"/>
      <c r="D62" s="614">
        <v>1</v>
      </c>
      <c r="E62" s="615">
        <f t="shared" si="12"/>
        <v>0.66390000000000005</v>
      </c>
      <c r="F62" s="615">
        <f t="shared" si="12"/>
        <v>0.1285</v>
      </c>
      <c r="G62" s="615">
        <f t="shared" si="12"/>
        <v>0</v>
      </c>
      <c r="H62" s="615">
        <f t="shared" si="12"/>
        <v>0</v>
      </c>
      <c r="I62" s="615">
        <f t="shared" si="12"/>
        <v>0</v>
      </c>
      <c r="J62" s="615">
        <f t="shared" si="12"/>
        <v>8.0999999999999996E-3</v>
      </c>
      <c r="K62" s="615">
        <f t="shared" si="12"/>
        <v>0</v>
      </c>
      <c r="L62" s="615">
        <f t="shared" si="12"/>
        <v>0.1071</v>
      </c>
      <c r="M62" s="615">
        <f t="shared" si="12"/>
        <v>1.77E-2</v>
      </c>
      <c r="N62" s="615">
        <f t="shared" si="12"/>
        <v>1.3299999999999999E-2</v>
      </c>
      <c r="O62" s="615">
        <f t="shared" si="12"/>
        <v>6.2100000000000002E-2</v>
      </c>
      <c r="P62" s="622">
        <f t="shared" si="9"/>
        <v>1.0006999999999999</v>
      </c>
      <c r="S62" s="621">
        <f t="shared" si="4"/>
        <v>2049</v>
      </c>
      <c r="T62" s="623">
        <v>0</v>
      </c>
      <c r="U62" s="623">
        <v>5</v>
      </c>
      <c r="V62" s="624">
        <f t="shared" si="5"/>
        <v>0</v>
      </c>
      <c r="W62" s="625">
        <v>1</v>
      </c>
      <c r="X62" s="626">
        <f t="shared" si="10"/>
        <v>0</v>
      </c>
    </row>
    <row r="63" spans="2:24">
      <c r="B63" s="621">
        <f t="shared" si="11"/>
        <v>2050</v>
      </c>
      <c r="C63" s="628"/>
      <c r="D63" s="614">
        <v>1</v>
      </c>
      <c r="E63" s="615">
        <f t="shared" ref="E63:O78" si="13">E$8</f>
        <v>0.66390000000000005</v>
      </c>
      <c r="F63" s="615">
        <f t="shared" si="13"/>
        <v>0.1285</v>
      </c>
      <c r="G63" s="615">
        <f t="shared" si="12"/>
        <v>0</v>
      </c>
      <c r="H63" s="615">
        <f t="shared" si="13"/>
        <v>0</v>
      </c>
      <c r="I63" s="615">
        <f t="shared" si="12"/>
        <v>0</v>
      </c>
      <c r="J63" s="615">
        <f t="shared" si="13"/>
        <v>8.0999999999999996E-3</v>
      </c>
      <c r="K63" s="615">
        <f t="shared" si="13"/>
        <v>0</v>
      </c>
      <c r="L63" s="615">
        <f t="shared" si="13"/>
        <v>0.1071</v>
      </c>
      <c r="M63" s="615">
        <f t="shared" si="13"/>
        <v>1.77E-2</v>
      </c>
      <c r="N63" s="615">
        <f t="shared" si="13"/>
        <v>1.3299999999999999E-2</v>
      </c>
      <c r="O63" s="615">
        <f t="shared" si="13"/>
        <v>6.2100000000000002E-2</v>
      </c>
      <c r="P63" s="622">
        <f t="shared" si="9"/>
        <v>1.0006999999999999</v>
      </c>
      <c r="S63" s="621">
        <f t="shared" si="4"/>
        <v>2050</v>
      </c>
      <c r="T63" s="623">
        <v>0</v>
      </c>
      <c r="U63" s="623">
        <v>5</v>
      </c>
      <c r="V63" s="624">
        <f t="shared" si="5"/>
        <v>0</v>
      </c>
      <c r="W63" s="625">
        <v>1</v>
      </c>
      <c r="X63" s="626">
        <f t="shared" si="10"/>
        <v>0</v>
      </c>
    </row>
    <row r="64" spans="2:24">
      <c r="B64" s="621">
        <f t="shared" si="11"/>
        <v>2051</v>
      </c>
      <c r="C64" s="628"/>
      <c r="D64" s="614">
        <v>1</v>
      </c>
      <c r="E64" s="615">
        <f t="shared" si="13"/>
        <v>0.66390000000000005</v>
      </c>
      <c r="F64" s="615">
        <f t="shared" si="13"/>
        <v>0.1285</v>
      </c>
      <c r="G64" s="615">
        <f t="shared" si="12"/>
        <v>0</v>
      </c>
      <c r="H64" s="615">
        <f t="shared" si="13"/>
        <v>0</v>
      </c>
      <c r="I64" s="615">
        <f t="shared" si="12"/>
        <v>0</v>
      </c>
      <c r="J64" s="615">
        <f t="shared" si="13"/>
        <v>8.0999999999999996E-3</v>
      </c>
      <c r="K64" s="615">
        <f t="shared" si="13"/>
        <v>0</v>
      </c>
      <c r="L64" s="615">
        <f t="shared" si="13"/>
        <v>0.1071</v>
      </c>
      <c r="M64" s="615">
        <f t="shared" si="13"/>
        <v>1.77E-2</v>
      </c>
      <c r="N64" s="615">
        <f t="shared" si="13"/>
        <v>1.3299999999999999E-2</v>
      </c>
      <c r="O64" s="615">
        <f t="shared" si="13"/>
        <v>6.2100000000000002E-2</v>
      </c>
      <c r="P64" s="622">
        <f t="shared" si="9"/>
        <v>1.0006999999999999</v>
      </c>
      <c r="S64" s="621">
        <f t="shared" si="4"/>
        <v>2051</v>
      </c>
      <c r="T64" s="623">
        <v>0</v>
      </c>
      <c r="U64" s="623">
        <v>5</v>
      </c>
      <c r="V64" s="624">
        <f t="shared" si="5"/>
        <v>0</v>
      </c>
      <c r="W64" s="625">
        <v>1</v>
      </c>
      <c r="X64" s="626">
        <f t="shared" si="10"/>
        <v>0</v>
      </c>
    </row>
    <row r="65" spans="2:24">
      <c r="B65" s="621">
        <f t="shared" si="11"/>
        <v>2052</v>
      </c>
      <c r="C65" s="628"/>
      <c r="D65" s="614">
        <v>1</v>
      </c>
      <c r="E65" s="615">
        <f t="shared" si="13"/>
        <v>0.66390000000000005</v>
      </c>
      <c r="F65" s="615">
        <f t="shared" si="13"/>
        <v>0.1285</v>
      </c>
      <c r="G65" s="615">
        <f t="shared" si="12"/>
        <v>0</v>
      </c>
      <c r="H65" s="615">
        <f t="shared" si="13"/>
        <v>0</v>
      </c>
      <c r="I65" s="615">
        <f t="shared" si="12"/>
        <v>0</v>
      </c>
      <c r="J65" s="615">
        <f t="shared" si="13"/>
        <v>8.0999999999999996E-3</v>
      </c>
      <c r="K65" s="615">
        <f t="shared" si="13"/>
        <v>0</v>
      </c>
      <c r="L65" s="615">
        <f t="shared" si="13"/>
        <v>0.1071</v>
      </c>
      <c r="M65" s="615">
        <f t="shared" si="13"/>
        <v>1.77E-2</v>
      </c>
      <c r="N65" s="615">
        <f t="shared" si="13"/>
        <v>1.3299999999999999E-2</v>
      </c>
      <c r="O65" s="615">
        <f t="shared" si="13"/>
        <v>6.2100000000000002E-2</v>
      </c>
      <c r="P65" s="622">
        <f t="shared" si="9"/>
        <v>1.0006999999999999</v>
      </c>
      <c r="S65" s="621">
        <f t="shared" si="4"/>
        <v>2052</v>
      </c>
      <c r="T65" s="623">
        <v>0</v>
      </c>
      <c r="U65" s="623">
        <v>5</v>
      </c>
      <c r="V65" s="624">
        <f t="shared" si="5"/>
        <v>0</v>
      </c>
      <c r="W65" s="625">
        <v>1</v>
      </c>
      <c r="X65" s="626">
        <f t="shared" si="10"/>
        <v>0</v>
      </c>
    </row>
    <row r="66" spans="2:24">
      <c r="B66" s="621">
        <f t="shared" si="11"/>
        <v>2053</v>
      </c>
      <c r="C66" s="628"/>
      <c r="D66" s="614">
        <v>1</v>
      </c>
      <c r="E66" s="615">
        <f t="shared" si="13"/>
        <v>0.66390000000000005</v>
      </c>
      <c r="F66" s="615">
        <f t="shared" si="13"/>
        <v>0.1285</v>
      </c>
      <c r="G66" s="615">
        <f t="shared" si="12"/>
        <v>0</v>
      </c>
      <c r="H66" s="615">
        <f t="shared" si="13"/>
        <v>0</v>
      </c>
      <c r="I66" s="615">
        <f t="shared" si="12"/>
        <v>0</v>
      </c>
      <c r="J66" s="615">
        <f t="shared" si="13"/>
        <v>8.0999999999999996E-3</v>
      </c>
      <c r="K66" s="615">
        <f t="shared" si="13"/>
        <v>0</v>
      </c>
      <c r="L66" s="615">
        <f t="shared" si="13"/>
        <v>0.1071</v>
      </c>
      <c r="M66" s="615">
        <f t="shared" si="13"/>
        <v>1.77E-2</v>
      </c>
      <c r="N66" s="615">
        <f t="shared" si="13"/>
        <v>1.3299999999999999E-2</v>
      </c>
      <c r="O66" s="615">
        <f t="shared" si="13"/>
        <v>6.2100000000000002E-2</v>
      </c>
      <c r="P66" s="622">
        <f t="shared" si="9"/>
        <v>1.0006999999999999</v>
      </c>
      <c r="S66" s="621">
        <f t="shared" si="4"/>
        <v>2053</v>
      </c>
      <c r="T66" s="623">
        <v>0</v>
      </c>
      <c r="U66" s="623">
        <v>5</v>
      </c>
      <c r="V66" s="624">
        <f t="shared" si="5"/>
        <v>0</v>
      </c>
      <c r="W66" s="625">
        <v>1</v>
      </c>
      <c r="X66" s="626">
        <f t="shared" si="10"/>
        <v>0</v>
      </c>
    </row>
    <row r="67" spans="2:24">
      <c r="B67" s="621">
        <f t="shared" si="11"/>
        <v>2054</v>
      </c>
      <c r="C67" s="628"/>
      <c r="D67" s="614">
        <v>1</v>
      </c>
      <c r="E67" s="615">
        <f t="shared" si="13"/>
        <v>0.66390000000000005</v>
      </c>
      <c r="F67" s="615">
        <f t="shared" si="13"/>
        <v>0.1285</v>
      </c>
      <c r="G67" s="615">
        <f t="shared" si="12"/>
        <v>0</v>
      </c>
      <c r="H67" s="615">
        <f t="shared" si="13"/>
        <v>0</v>
      </c>
      <c r="I67" s="615">
        <f t="shared" si="12"/>
        <v>0</v>
      </c>
      <c r="J67" s="615">
        <f t="shared" si="13"/>
        <v>8.0999999999999996E-3</v>
      </c>
      <c r="K67" s="615">
        <f t="shared" si="13"/>
        <v>0</v>
      </c>
      <c r="L67" s="615">
        <f t="shared" si="13"/>
        <v>0.1071</v>
      </c>
      <c r="M67" s="615">
        <f t="shared" si="13"/>
        <v>1.77E-2</v>
      </c>
      <c r="N67" s="615">
        <f t="shared" si="13"/>
        <v>1.3299999999999999E-2</v>
      </c>
      <c r="O67" s="615">
        <f t="shared" si="13"/>
        <v>6.2100000000000002E-2</v>
      </c>
      <c r="P67" s="622">
        <f t="shared" si="9"/>
        <v>1.0006999999999999</v>
      </c>
      <c r="S67" s="621">
        <f t="shared" si="4"/>
        <v>2054</v>
      </c>
      <c r="T67" s="623">
        <v>0</v>
      </c>
      <c r="U67" s="623">
        <v>5</v>
      </c>
      <c r="V67" s="624">
        <f t="shared" si="5"/>
        <v>0</v>
      </c>
      <c r="W67" s="625">
        <v>1</v>
      </c>
      <c r="X67" s="626">
        <f t="shared" si="10"/>
        <v>0</v>
      </c>
    </row>
    <row r="68" spans="2:24">
      <c r="B68" s="621">
        <f t="shared" si="11"/>
        <v>2055</v>
      </c>
      <c r="C68" s="628"/>
      <c r="D68" s="614">
        <v>1</v>
      </c>
      <c r="E68" s="615">
        <f t="shared" si="13"/>
        <v>0.66390000000000005</v>
      </c>
      <c r="F68" s="615">
        <f t="shared" si="13"/>
        <v>0.1285</v>
      </c>
      <c r="G68" s="615">
        <f t="shared" si="12"/>
        <v>0</v>
      </c>
      <c r="H68" s="615">
        <f t="shared" si="13"/>
        <v>0</v>
      </c>
      <c r="I68" s="615">
        <f t="shared" si="12"/>
        <v>0</v>
      </c>
      <c r="J68" s="615">
        <f t="shared" si="13"/>
        <v>8.0999999999999996E-3</v>
      </c>
      <c r="K68" s="615">
        <f t="shared" si="13"/>
        <v>0</v>
      </c>
      <c r="L68" s="615">
        <f t="shared" si="13"/>
        <v>0.1071</v>
      </c>
      <c r="M68" s="615">
        <f t="shared" si="13"/>
        <v>1.77E-2</v>
      </c>
      <c r="N68" s="615">
        <f t="shared" si="13"/>
        <v>1.3299999999999999E-2</v>
      </c>
      <c r="O68" s="615">
        <f t="shared" si="13"/>
        <v>6.2100000000000002E-2</v>
      </c>
      <c r="P68" s="622">
        <f t="shared" si="9"/>
        <v>1.0006999999999999</v>
      </c>
      <c r="S68" s="621">
        <f t="shared" si="4"/>
        <v>2055</v>
      </c>
      <c r="T68" s="623">
        <v>0</v>
      </c>
      <c r="U68" s="623">
        <v>5</v>
      </c>
      <c r="V68" s="624">
        <f t="shared" si="5"/>
        <v>0</v>
      </c>
      <c r="W68" s="625">
        <v>1</v>
      </c>
      <c r="X68" s="626">
        <f t="shared" si="10"/>
        <v>0</v>
      </c>
    </row>
    <row r="69" spans="2:24">
      <c r="B69" s="621">
        <f t="shared" si="11"/>
        <v>2056</v>
      </c>
      <c r="C69" s="628"/>
      <c r="D69" s="614">
        <v>1</v>
      </c>
      <c r="E69" s="615">
        <f t="shared" si="13"/>
        <v>0.66390000000000005</v>
      </c>
      <c r="F69" s="615">
        <f t="shared" si="13"/>
        <v>0.1285</v>
      </c>
      <c r="G69" s="615">
        <f t="shared" si="13"/>
        <v>0</v>
      </c>
      <c r="H69" s="615">
        <f t="shared" si="13"/>
        <v>0</v>
      </c>
      <c r="I69" s="615">
        <f t="shared" si="13"/>
        <v>0</v>
      </c>
      <c r="J69" s="615">
        <f t="shared" si="13"/>
        <v>8.0999999999999996E-3</v>
      </c>
      <c r="K69" s="615">
        <f t="shared" si="13"/>
        <v>0</v>
      </c>
      <c r="L69" s="615">
        <f t="shared" si="13"/>
        <v>0.1071</v>
      </c>
      <c r="M69" s="615">
        <f t="shared" si="13"/>
        <v>1.77E-2</v>
      </c>
      <c r="N69" s="615">
        <f t="shared" si="13"/>
        <v>1.3299999999999999E-2</v>
      </c>
      <c r="O69" s="615">
        <f t="shared" si="13"/>
        <v>6.2100000000000002E-2</v>
      </c>
      <c r="P69" s="622">
        <f t="shared" si="9"/>
        <v>1.0006999999999999</v>
      </c>
      <c r="S69" s="621">
        <f t="shared" si="4"/>
        <v>2056</v>
      </c>
      <c r="T69" s="623">
        <v>0</v>
      </c>
      <c r="U69" s="623">
        <v>5</v>
      </c>
      <c r="V69" s="624">
        <f t="shared" si="5"/>
        <v>0</v>
      </c>
      <c r="W69" s="625">
        <v>1</v>
      </c>
      <c r="X69" s="626">
        <f t="shared" si="10"/>
        <v>0</v>
      </c>
    </row>
    <row r="70" spans="2:24">
      <c r="B70" s="621">
        <f t="shared" si="11"/>
        <v>2057</v>
      </c>
      <c r="C70" s="628"/>
      <c r="D70" s="614">
        <v>1</v>
      </c>
      <c r="E70" s="615">
        <f t="shared" si="13"/>
        <v>0.66390000000000005</v>
      </c>
      <c r="F70" s="615">
        <f t="shared" si="13"/>
        <v>0.1285</v>
      </c>
      <c r="G70" s="615">
        <f t="shared" si="13"/>
        <v>0</v>
      </c>
      <c r="H70" s="615">
        <f t="shared" si="13"/>
        <v>0</v>
      </c>
      <c r="I70" s="615">
        <f t="shared" si="13"/>
        <v>0</v>
      </c>
      <c r="J70" s="615">
        <f t="shared" si="13"/>
        <v>8.0999999999999996E-3</v>
      </c>
      <c r="K70" s="615">
        <f t="shared" si="13"/>
        <v>0</v>
      </c>
      <c r="L70" s="615">
        <f t="shared" si="13"/>
        <v>0.1071</v>
      </c>
      <c r="M70" s="615">
        <f t="shared" si="13"/>
        <v>1.77E-2</v>
      </c>
      <c r="N70" s="615">
        <f t="shared" si="13"/>
        <v>1.3299999999999999E-2</v>
      </c>
      <c r="O70" s="615">
        <f t="shared" si="13"/>
        <v>6.2100000000000002E-2</v>
      </c>
      <c r="P70" s="622">
        <f t="shared" si="9"/>
        <v>1.0006999999999999</v>
      </c>
      <c r="S70" s="621">
        <f t="shared" si="4"/>
        <v>2057</v>
      </c>
      <c r="T70" s="623">
        <v>0</v>
      </c>
      <c r="U70" s="623">
        <v>5</v>
      </c>
      <c r="V70" s="624">
        <f t="shared" si="5"/>
        <v>0</v>
      </c>
      <c r="W70" s="625">
        <v>1</v>
      </c>
      <c r="X70" s="626">
        <f t="shared" si="10"/>
        <v>0</v>
      </c>
    </row>
    <row r="71" spans="2:24">
      <c r="B71" s="621">
        <f t="shared" si="11"/>
        <v>2058</v>
      </c>
      <c r="C71" s="628"/>
      <c r="D71" s="614">
        <v>1</v>
      </c>
      <c r="E71" s="615">
        <f t="shared" si="13"/>
        <v>0.66390000000000005</v>
      </c>
      <c r="F71" s="615">
        <f t="shared" si="13"/>
        <v>0.1285</v>
      </c>
      <c r="G71" s="615">
        <f t="shared" si="13"/>
        <v>0</v>
      </c>
      <c r="H71" s="615">
        <f t="shared" si="13"/>
        <v>0</v>
      </c>
      <c r="I71" s="615">
        <f t="shared" si="13"/>
        <v>0</v>
      </c>
      <c r="J71" s="615">
        <f t="shared" si="13"/>
        <v>8.0999999999999996E-3</v>
      </c>
      <c r="K71" s="615">
        <f t="shared" si="13"/>
        <v>0</v>
      </c>
      <c r="L71" s="615">
        <f t="shared" si="13"/>
        <v>0.1071</v>
      </c>
      <c r="M71" s="615">
        <f t="shared" si="13"/>
        <v>1.77E-2</v>
      </c>
      <c r="N71" s="615">
        <f t="shared" si="13"/>
        <v>1.3299999999999999E-2</v>
      </c>
      <c r="O71" s="615">
        <f t="shared" si="13"/>
        <v>6.2100000000000002E-2</v>
      </c>
      <c r="P71" s="622">
        <f t="shared" si="9"/>
        <v>1.0006999999999999</v>
      </c>
      <c r="S71" s="621">
        <f t="shared" si="4"/>
        <v>2058</v>
      </c>
      <c r="T71" s="623">
        <v>0</v>
      </c>
      <c r="U71" s="623">
        <v>5</v>
      </c>
      <c r="V71" s="624">
        <f t="shared" si="5"/>
        <v>0</v>
      </c>
      <c r="W71" s="625">
        <v>1</v>
      </c>
      <c r="X71" s="626">
        <f t="shared" si="10"/>
        <v>0</v>
      </c>
    </row>
    <row r="72" spans="2:24">
      <c r="B72" s="621">
        <f t="shared" si="11"/>
        <v>2059</v>
      </c>
      <c r="C72" s="628"/>
      <c r="D72" s="614">
        <v>1</v>
      </c>
      <c r="E72" s="615">
        <f t="shared" si="13"/>
        <v>0.66390000000000005</v>
      </c>
      <c r="F72" s="615">
        <f t="shared" si="13"/>
        <v>0.1285</v>
      </c>
      <c r="G72" s="615">
        <f t="shared" si="13"/>
        <v>0</v>
      </c>
      <c r="H72" s="615">
        <f t="shared" si="13"/>
        <v>0</v>
      </c>
      <c r="I72" s="615">
        <f t="shared" si="13"/>
        <v>0</v>
      </c>
      <c r="J72" s="615">
        <f t="shared" si="13"/>
        <v>8.0999999999999996E-3</v>
      </c>
      <c r="K72" s="615">
        <f t="shared" si="13"/>
        <v>0</v>
      </c>
      <c r="L72" s="615">
        <f t="shared" si="13"/>
        <v>0.1071</v>
      </c>
      <c r="M72" s="615">
        <f t="shared" si="13"/>
        <v>1.77E-2</v>
      </c>
      <c r="N72" s="615">
        <f t="shared" si="13"/>
        <v>1.3299999999999999E-2</v>
      </c>
      <c r="O72" s="615">
        <f t="shared" si="13"/>
        <v>6.2100000000000002E-2</v>
      </c>
      <c r="P72" s="622">
        <f t="shared" si="9"/>
        <v>1.0006999999999999</v>
      </c>
      <c r="S72" s="621">
        <f t="shared" si="4"/>
        <v>2059</v>
      </c>
      <c r="T72" s="623">
        <v>0</v>
      </c>
      <c r="U72" s="623">
        <v>5</v>
      </c>
      <c r="V72" s="624">
        <f t="shared" si="5"/>
        <v>0</v>
      </c>
      <c r="W72" s="625">
        <v>1</v>
      </c>
      <c r="X72" s="626">
        <f t="shared" si="10"/>
        <v>0</v>
      </c>
    </row>
    <row r="73" spans="2:24">
      <c r="B73" s="621">
        <f t="shared" si="11"/>
        <v>2060</v>
      </c>
      <c r="C73" s="628"/>
      <c r="D73" s="614">
        <v>1</v>
      </c>
      <c r="E73" s="615">
        <f t="shared" ref="E73:O88" si="14">E$8</f>
        <v>0.66390000000000005</v>
      </c>
      <c r="F73" s="615">
        <f t="shared" si="14"/>
        <v>0.1285</v>
      </c>
      <c r="G73" s="615">
        <f t="shared" si="13"/>
        <v>0</v>
      </c>
      <c r="H73" s="615">
        <f t="shared" si="14"/>
        <v>0</v>
      </c>
      <c r="I73" s="615">
        <f t="shared" si="13"/>
        <v>0</v>
      </c>
      <c r="J73" s="615">
        <f t="shared" si="14"/>
        <v>8.0999999999999996E-3</v>
      </c>
      <c r="K73" s="615">
        <f t="shared" si="14"/>
        <v>0</v>
      </c>
      <c r="L73" s="615">
        <f t="shared" si="14"/>
        <v>0.1071</v>
      </c>
      <c r="M73" s="615">
        <f t="shared" si="14"/>
        <v>1.77E-2</v>
      </c>
      <c r="N73" s="615">
        <f t="shared" si="14"/>
        <v>1.3299999999999999E-2</v>
      </c>
      <c r="O73" s="615">
        <f t="shared" si="14"/>
        <v>6.2100000000000002E-2</v>
      </c>
      <c r="P73" s="622">
        <f t="shared" si="9"/>
        <v>1.0006999999999999</v>
      </c>
      <c r="S73" s="621">
        <f t="shared" si="4"/>
        <v>2060</v>
      </c>
      <c r="T73" s="623">
        <v>0</v>
      </c>
      <c r="U73" s="623">
        <v>5</v>
      </c>
      <c r="V73" s="624">
        <f t="shared" si="5"/>
        <v>0</v>
      </c>
      <c r="W73" s="625">
        <v>1</v>
      </c>
      <c r="X73" s="626">
        <f t="shared" si="10"/>
        <v>0</v>
      </c>
    </row>
    <row r="74" spans="2:24">
      <c r="B74" s="621">
        <f t="shared" si="11"/>
        <v>2061</v>
      </c>
      <c r="C74" s="628"/>
      <c r="D74" s="614">
        <v>1</v>
      </c>
      <c r="E74" s="615">
        <f t="shared" si="14"/>
        <v>0.66390000000000005</v>
      </c>
      <c r="F74" s="615">
        <f t="shared" si="14"/>
        <v>0.1285</v>
      </c>
      <c r="G74" s="615">
        <f t="shared" si="13"/>
        <v>0</v>
      </c>
      <c r="H74" s="615">
        <f t="shared" si="14"/>
        <v>0</v>
      </c>
      <c r="I74" s="615">
        <f t="shared" si="13"/>
        <v>0</v>
      </c>
      <c r="J74" s="615">
        <f t="shared" si="14"/>
        <v>8.0999999999999996E-3</v>
      </c>
      <c r="K74" s="615">
        <f t="shared" si="14"/>
        <v>0</v>
      </c>
      <c r="L74" s="615">
        <f t="shared" si="14"/>
        <v>0.1071</v>
      </c>
      <c r="M74" s="615">
        <f t="shared" si="14"/>
        <v>1.77E-2</v>
      </c>
      <c r="N74" s="615">
        <f t="shared" si="14"/>
        <v>1.3299999999999999E-2</v>
      </c>
      <c r="O74" s="615">
        <f t="shared" si="14"/>
        <v>6.2100000000000002E-2</v>
      </c>
      <c r="P74" s="622">
        <f t="shared" si="9"/>
        <v>1.0006999999999999</v>
      </c>
      <c r="S74" s="621">
        <f t="shared" si="4"/>
        <v>2061</v>
      </c>
      <c r="T74" s="623">
        <v>0</v>
      </c>
      <c r="U74" s="623">
        <v>5</v>
      </c>
      <c r="V74" s="624">
        <f t="shared" si="5"/>
        <v>0</v>
      </c>
      <c r="W74" s="625">
        <v>1</v>
      </c>
      <c r="X74" s="626">
        <f t="shared" si="10"/>
        <v>0</v>
      </c>
    </row>
    <row r="75" spans="2:24">
      <c r="B75" s="621">
        <f t="shared" si="11"/>
        <v>2062</v>
      </c>
      <c r="C75" s="628"/>
      <c r="D75" s="614">
        <v>1</v>
      </c>
      <c r="E75" s="615">
        <f t="shared" si="14"/>
        <v>0.66390000000000005</v>
      </c>
      <c r="F75" s="615">
        <f t="shared" si="14"/>
        <v>0.1285</v>
      </c>
      <c r="G75" s="615">
        <f t="shared" si="13"/>
        <v>0</v>
      </c>
      <c r="H75" s="615">
        <f t="shared" si="14"/>
        <v>0</v>
      </c>
      <c r="I75" s="615">
        <f t="shared" si="13"/>
        <v>0</v>
      </c>
      <c r="J75" s="615">
        <f t="shared" si="14"/>
        <v>8.0999999999999996E-3</v>
      </c>
      <c r="K75" s="615">
        <f t="shared" si="14"/>
        <v>0</v>
      </c>
      <c r="L75" s="615">
        <f t="shared" si="14"/>
        <v>0.1071</v>
      </c>
      <c r="M75" s="615">
        <f t="shared" si="14"/>
        <v>1.77E-2</v>
      </c>
      <c r="N75" s="615">
        <f t="shared" si="14"/>
        <v>1.3299999999999999E-2</v>
      </c>
      <c r="O75" s="615">
        <f t="shared" si="14"/>
        <v>6.2100000000000002E-2</v>
      </c>
      <c r="P75" s="622">
        <f t="shared" si="9"/>
        <v>1.0006999999999999</v>
      </c>
      <c r="S75" s="621">
        <f t="shared" si="4"/>
        <v>2062</v>
      </c>
      <c r="T75" s="623">
        <v>0</v>
      </c>
      <c r="U75" s="623">
        <v>5</v>
      </c>
      <c r="V75" s="624">
        <f t="shared" si="5"/>
        <v>0</v>
      </c>
      <c r="W75" s="625">
        <v>1</v>
      </c>
      <c r="X75" s="626">
        <f t="shared" si="10"/>
        <v>0</v>
      </c>
    </row>
    <row r="76" spans="2:24">
      <c r="B76" s="621">
        <f t="shared" si="11"/>
        <v>2063</v>
      </c>
      <c r="C76" s="628"/>
      <c r="D76" s="614">
        <v>1</v>
      </c>
      <c r="E76" s="615">
        <f t="shared" si="14"/>
        <v>0.66390000000000005</v>
      </c>
      <c r="F76" s="615">
        <f t="shared" si="14"/>
        <v>0.1285</v>
      </c>
      <c r="G76" s="615">
        <f t="shared" si="13"/>
        <v>0</v>
      </c>
      <c r="H76" s="615">
        <f t="shared" si="14"/>
        <v>0</v>
      </c>
      <c r="I76" s="615">
        <f t="shared" si="13"/>
        <v>0</v>
      </c>
      <c r="J76" s="615">
        <f t="shared" si="14"/>
        <v>8.0999999999999996E-3</v>
      </c>
      <c r="K76" s="615">
        <f t="shared" si="14"/>
        <v>0</v>
      </c>
      <c r="L76" s="615">
        <f t="shared" si="14"/>
        <v>0.1071</v>
      </c>
      <c r="M76" s="615">
        <f t="shared" si="14"/>
        <v>1.77E-2</v>
      </c>
      <c r="N76" s="615">
        <f t="shared" si="14"/>
        <v>1.3299999999999999E-2</v>
      </c>
      <c r="O76" s="615">
        <f t="shared" si="14"/>
        <v>6.2100000000000002E-2</v>
      </c>
      <c r="P76" s="622">
        <f t="shared" si="9"/>
        <v>1.0006999999999999</v>
      </c>
      <c r="S76" s="621">
        <f t="shared" si="4"/>
        <v>2063</v>
      </c>
      <c r="T76" s="623">
        <v>0</v>
      </c>
      <c r="U76" s="623">
        <v>5</v>
      </c>
      <c r="V76" s="624">
        <f t="shared" si="5"/>
        <v>0</v>
      </c>
      <c r="W76" s="625">
        <v>1</v>
      </c>
      <c r="X76" s="626">
        <f t="shared" si="10"/>
        <v>0</v>
      </c>
    </row>
    <row r="77" spans="2:24">
      <c r="B77" s="621">
        <f t="shared" si="11"/>
        <v>2064</v>
      </c>
      <c r="C77" s="628"/>
      <c r="D77" s="614">
        <v>1</v>
      </c>
      <c r="E77" s="615">
        <f t="shared" si="14"/>
        <v>0.66390000000000005</v>
      </c>
      <c r="F77" s="615">
        <f t="shared" si="14"/>
        <v>0.1285</v>
      </c>
      <c r="G77" s="615">
        <f t="shared" si="13"/>
        <v>0</v>
      </c>
      <c r="H77" s="615">
        <f t="shared" si="14"/>
        <v>0</v>
      </c>
      <c r="I77" s="615">
        <f t="shared" si="13"/>
        <v>0</v>
      </c>
      <c r="J77" s="615">
        <f t="shared" si="14"/>
        <v>8.0999999999999996E-3</v>
      </c>
      <c r="K77" s="615">
        <f t="shared" si="14"/>
        <v>0</v>
      </c>
      <c r="L77" s="615">
        <f t="shared" si="14"/>
        <v>0.1071</v>
      </c>
      <c r="M77" s="615">
        <f t="shared" si="14"/>
        <v>1.77E-2</v>
      </c>
      <c r="N77" s="615">
        <f t="shared" si="14"/>
        <v>1.3299999999999999E-2</v>
      </c>
      <c r="O77" s="615">
        <f t="shared" si="14"/>
        <v>6.2100000000000002E-2</v>
      </c>
      <c r="P77" s="622">
        <f t="shared" ref="P77:P93" si="15">SUM(E77:O77)</f>
        <v>1.0006999999999999</v>
      </c>
      <c r="S77" s="621">
        <f t="shared" si="4"/>
        <v>2064</v>
      </c>
      <c r="T77" s="623">
        <v>0</v>
      </c>
      <c r="U77" s="623">
        <v>5</v>
      </c>
      <c r="V77" s="624">
        <f t="shared" si="5"/>
        <v>0</v>
      </c>
      <c r="W77" s="625">
        <v>1</v>
      </c>
      <c r="X77" s="626">
        <f t="shared" ref="X77:X93" si="16">V77*W77</f>
        <v>0</v>
      </c>
    </row>
    <row r="78" spans="2:24">
      <c r="B78" s="621">
        <f t="shared" ref="B78:B93" si="17">B77+1</f>
        <v>2065</v>
      </c>
      <c r="C78" s="628"/>
      <c r="D78" s="614">
        <v>1</v>
      </c>
      <c r="E78" s="615">
        <f t="shared" si="14"/>
        <v>0.66390000000000005</v>
      </c>
      <c r="F78" s="615">
        <f t="shared" si="14"/>
        <v>0.1285</v>
      </c>
      <c r="G78" s="615">
        <f t="shared" si="13"/>
        <v>0</v>
      </c>
      <c r="H78" s="615">
        <f t="shared" si="14"/>
        <v>0</v>
      </c>
      <c r="I78" s="615">
        <f t="shared" si="13"/>
        <v>0</v>
      </c>
      <c r="J78" s="615">
        <f t="shared" si="14"/>
        <v>8.0999999999999996E-3</v>
      </c>
      <c r="K78" s="615">
        <f t="shared" si="14"/>
        <v>0</v>
      </c>
      <c r="L78" s="615">
        <f t="shared" si="14"/>
        <v>0.1071</v>
      </c>
      <c r="M78" s="615">
        <f t="shared" si="14"/>
        <v>1.77E-2</v>
      </c>
      <c r="N78" s="615">
        <f t="shared" si="14"/>
        <v>1.3299999999999999E-2</v>
      </c>
      <c r="O78" s="615">
        <f t="shared" si="14"/>
        <v>6.2100000000000002E-2</v>
      </c>
      <c r="P78" s="622">
        <f t="shared" si="15"/>
        <v>1.0006999999999999</v>
      </c>
      <c r="S78" s="621">
        <f t="shared" ref="S78:S93" si="18">S77+1</f>
        <v>2065</v>
      </c>
      <c r="T78" s="623">
        <v>0</v>
      </c>
      <c r="U78" s="623">
        <v>5</v>
      </c>
      <c r="V78" s="624">
        <f t="shared" si="5"/>
        <v>0</v>
      </c>
      <c r="W78" s="625">
        <v>1</v>
      </c>
      <c r="X78" s="626">
        <f t="shared" si="16"/>
        <v>0</v>
      </c>
    </row>
    <row r="79" spans="2:24">
      <c r="B79" s="621">
        <f t="shared" si="17"/>
        <v>2066</v>
      </c>
      <c r="C79" s="628"/>
      <c r="D79" s="614">
        <v>1</v>
      </c>
      <c r="E79" s="615">
        <f t="shared" si="14"/>
        <v>0.66390000000000005</v>
      </c>
      <c r="F79" s="615">
        <f t="shared" si="14"/>
        <v>0.1285</v>
      </c>
      <c r="G79" s="615">
        <f t="shared" si="14"/>
        <v>0</v>
      </c>
      <c r="H79" s="615">
        <f t="shared" si="14"/>
        <v>0</v>
      </c>
      <c r="I79" s="615">
        <f t="shared" si="14"/>
        <v>0</v>
      </c>
      <c r="J79" s="615">
        <f t="shared" si="14"/>
        <v>8.0999999999999996E-3</v>
      </c>
      <c r="K79" s="615">
        <f t="shared" si="14"/>
        <v>0</v>
      </c>
      <c r="L79" s="615">
        <f t="shared" si="14"/>
        <v>0.1071</v>
      </c>
      <c r="M79" s="615">
        <f t="shared" si="14"/>
        <v>1.77E-2</v>
      </c>
      <c r="N79" s="615">
        <f t="shared" si="14"/>
        <v>1.3299999999999999E-2</v>
      </c>
      <c r="O79" s="615">
        <f t="shared" si="14"/>
        <v>6.2100000000000002E-2</v>
      </c>
      <c r="P79" s="622">
        <f t="shared" si="15"/>
        <v>1.0006999999999999</v>
      </c>
      <c r="S79" s="621">
        <f t="shared" si="18"/>
        <v>2066</v>
      </c>
      <c r="T79" s="623">
        <v>0</v>
      </c>
      <c r="U79" s="623">
        <v>5</v>
      </c>
      <c r="V79" s="624">
        <f t="shared" ref="V79:V93" si="19">T79*U79</f>
        <v>0</v>
      </c>
      <c r="W79" s="625">
        <v>1</v>
      </c>
      <c r="X79" s="626">
        <f t="shared" si="16"/>
        <v>0</v>
      </c>
    </row>
    <row r="80" spans="2:24">
      <c r="B80" s="621">
        <f t="shared" si="17"/>
        <v>2067</v>
      </c>
      <c r="C80" s="628"/>
      <c r="D80" s="614">
        <v>1</v>
      </c>
      <c r="E80" s="615">
        <f t="shared" si="14"/>
        <v>0.66390000000000005</v>
      </c>
      <c r="F80" s="615">
        <f t="shared" si="14"/>
        <v>0.1285</v>
      </c>
      <c r="G80" s="615">
        <f t="shared" si="14"/>
        <v>0</v>
      </c>
      <c r="H80" s="615">
        <f t="shared" si="14"/>
        <v>0</v>
      </c>
      <c r="I80" s="615">
        <f t="shared" si="14"/>
        <v>0</v>
      </c>
      <c r="J80" s="615">
        <f t="shared" si="14"/>
        <v>8.0999999999999996E-3</v>
      </c>
      <c r="K80" s="615">
        <f t="shared" si="14"/>
        <v>0</v>
      </c>
      <c r="L80" s="615">
        <f t="shared" si="14"/>
        <v>0.1071</v>
      </c>
      <c r="M80" s="615">
        <f t="shared" si="14"/>
        <v>1.77E-2</v>
      </c>
      <c r="N80" s="615">
        <f t="shared" si="14"/>
        <v>1.3299999999999999E-2</v>
      </c>
      <c r="O80" s="615">
        <f t="shared" si="14"/>
        <v>6.2100000000000002E-2</v>
      </c>
      <c r="P80" s="622">
        <f t="shared" si="15"/>
        <v>1.0006999999999999</v>
      </c>
      <c r="S80" s="621">
        <f t="shared" si="18"/>
        <v>2067</v>
      </c>
      <c r="T80" s="623">
        <v>0</v>
      </c>
      <c r="U80" s="623">
        <v>5</v>
      </c>
      <c r="V80" s="624">
        <f t="shared" si="19"/>
        <v>0</v>
      </c>
      <c r="W80" s="625">
        <v>1</v>
      </c>
      <c r="X80" s="626">
        <f t="shared" si="16"/>
        <v>0</v>
      </c>
    </row>
    <row r="81" spans="2:24">
      <c r="B81" s="621">
        <f t="shared" si="17"/>
        <v>2068</v>
      </c>
      <c r="C81" s="628"/>
      <c r="D81" s="614">
        <v>1</v>
      </c>
      <c r="E81" s="615">
        <f t="shared" si="14"/>
        <v>0.66390000000000005</v>
      </c>
      <c r="F81" s="615">
        <f t="shared" si="14"/>
        <v>0.1285</v>
      </c>
      <c r="G81" s="615">
        <f t="shared" si="14"/>
        <v>0</v>
      </c>
      <c r="H81" s="615">
        <f t="shared" si="14"/>
        <v>0</v>
      </c>
      <c r="I81" s="615">
        <f t="shared" si="14"/>
        <v>0</v>
      </c>
      <c r="J81" s="615">
        <f t="shared" si="14"/>
        <v>8.0999999999999996E-3</v>
      </c>
      <c r="K81" s="615">
        <f t="shared" si="14"/>
        <v>0</v>
      </c>
      <c r="L81" s="615">
        <f t="shared" si="14"/>
        <v>0.1071</v>
      </c>
      <c r="M81" s="615">
        <f t="shared" si="14"/>
        <v>1.77E-2</v>
      </c>
      <c r="N81" s="615">
        <f t="shared" si="14"/>
        <v>1.3299999999999999E-2</v>
      </c>
      <c r="O81" s="615">
        <f t="shared" si="14"/>
        <v>6.2100000000000002E-2</v>
      </c>
      <c r="P81" s="622">
        <f t="shared" si="15"/>
        <v>1.0006999999999999</v>
      </c>
      <c r="S81" s="621">
        <f t="shared" si="18"/>
        <v>2068</v>
      </c>
      <c r="T81" s="623">
        <v>0</v>
      </c>
      <c r="U81" s="623">
        <v>5</v>
      </c>
      <c r="V81" s="624">
        <f t="shared" si="19"/>
        <v>0</v>
      </c>
      <c r="W81" s="625">
        <v>1</v>
      </c>
      <c r="X81" s="626">
        <f t="shared" si="16"/>
        <v>0</v>
      </c>
    </row>
    <row r="82" spans="2:24">
      <c r="B82" s="621">
        <f t="shared" si="17"/>
        <v>2069</v>
      </c>
      <c r="C82" s="628"/>
      <c r="D82" s="614">
        <v>1</v>
      </c>
      <c r="E82" s="615">
        <f t="shared" si="14"/>
        <v>0.66390000000000005</v>
      </c>
      <c r="F82" s="615">
        <f t="shared" si="14"/>
        <v>0.1285</v>
      </c>
      <c r="G82" s="615">
        <f t="shared" si="14"/>
        <v>0</v>
      </c>
      <c r="H82" s="615">
        <f t="shared" si="14"/>
        <v>0</v>
      </c>
      <c r="I82" s="615">
        <f t="shared" si="14"/>
        <v>0</v>
      </c>
      <c r="J82" s="615">
        <f t="shared" si="14"/>
        <v>8.0999999999999996E-3</v>
      </c>
      <c r="K82" s="615">
        <f t="shared" si="14"/>
        <v>0</v>
      </c>
      <c r="L82" s="615">
        <f t="shared" si="14"/>
        <v>0.1071</v>
      </c>
      <c r="M82" s="615">
        <f t="shared" si="14"/>
        <v>1.77E-2</v>
      </c>
      <c r="N82" s="615">
        <f t="shared" si="14"/>
        <v>1.3299999999999999E-2</v>
      </c>
      <c r="O82" s="615">
        <f t="shared" si="14"/>
        <v>6.2100000000000002E-2</v>
      </c>
      <c r="P82" s="622">
        <f t="shared" si="15"/>
        <v>1.0006999999999999</v>
      </c>
      <c r="S82" s="621">
        <f t="shared" si="18"/>
        <v>2069</v>
      </c>
      <c r="T82" s="623">
        <v>0</v>
      </c>
      <c r="U82" s="623">
        <v>5</v>
      </c>
      <c r="V82" s="624">
        <f t="shared" si="19"/>
        <v>0</v>
      </c>
      <c r="W82" s="625">
        <v>1</v>
      </c>
      <c r="X82" s="626">
        <f t="shared" si="16"/>
        <v>0</v>
      </c>
    </row>
    <row r="83" spans="2:24">
      <c r="B83" s="621">
        <f t="shared" si="17"/>
        <v>2070</v>
      </c>
      <c r="C83" s="628"/>
      <c r="D83" s="614">
        <v>1</v>
      </c>
      <c r="E83" s="615">
        <f t="shared" ref="E83:O93" si="20">E$8</f>
        <v>0.66390000000000005</v>
      </c>
      <c r="F83" s="615">
        <f t="shared" si="20"/>
        <v>0.1285</v>
      </c>
      <c r="G83" s="615">
        <f t="shared" si="14"/>
        <v>0</v>
      </c>
      <c r="H83" s="615">
        <f t="shared" si="20"/>
        <v>0</v>
      </c>
      <c r="I83" s="615">
        <f t="shared" si="14"/>
        <v>0</v>
      </c>
      <c r="J83" s="615">
        <f t="shared" si="20"/>
        <v>8.0999999999999996E-3</v>
      </c>
      <c r="K83" s="615">
        <f t="shared" si="20"/>
        <v>0</v>
      </c>
      <c r="L83" s="615">
        <f t="shared" si="20"/>
        <v>0.1071</v>
      </c>
      <c r="M83" s="615">
        <f t="shared" si="20"/>
        <v>1.77E-2</v>
      </c>
      <c r="N83" s="615">
        <f t="shared" si="20"/>
        <v>1.3299999999999999E-2</v>
      </c>
      <c r="O83" s="615">
        <f t="shared" si="20"/>
        <v>6.2100000000000002E-2</v>
      </c>
      <c r="P83" s="622">
        <f t="shared" si="15"/>
        <v>1.0006999999999999</v>
      </c>
      <c r="S83" s="621">
        <f t="shared" si="18"/>
        <v>2070</v>
      </c>
      <c r="T83" s="623">
        <v>0</v>
      </c>
      <c r="U83" s="623">
        <v>5</v>
      </c>
      <c r="V83" s="624">
        <f t="shared" si="19"/>
        <v>0</v>
      </c>
      <c r="W83" s="625">
        <v>1</v>
      </c>
      <c r="X83" s="626">
        <f t="shared" si="16"/>
        <v>0</v>
      </c>
    </row>
    <row r="84" spans="2:24">
      <c r="B84" s="621">
        <f t="shared" si="17"/>
        <v>2071</v>
      </c>
      <c r="C84" s="628"/>
      <c r="D84" s="614">
        <v>1</v>
      </c>
      <c r="E84" s="615">
        <f t="shared" si="20"/>
        <v>0.66390000000000005</v>
      </c>
      <c r="F84" s="615">
        <f t="shared" si="20"/>
        <v>0.1285</v>
      </c>
      <c r="G84" s="615">
        <f t="shared" si="14"/>
        <v>0</v>
      </c>
      <c r="H84" s="615">
        <f t="shared" si="20"/>
        <v>0</v>
      </c>
      <c r="I84" s="615">
        <f t="shared" si="14"/>
        <v>0</v>
      </c>
      <c r="J84" s="615">
        <f t="shared" si="20"/>
        <v>8.0999999999999996E-3</v>
      </c>
      <c r="K84" s="615">
        <f t="shared" si="20"/>
        <v>0</v>
      </c>
      <c r="L84" s="615">
        <f t="shared" si="20"/>
        <v>0.1071</v>
      </c>
      <c r="M84" s="615">
        <f t="shared" si="20"/>
        <v>1.77E-2</v>
      </c>
      <c r="N84" s="615">
        <f t="shared" si="20"/>
        <v>1.3299999999999999E-2</v>
      </c>
      <c r="O84" s="615">
        <f t="shared" si="20"/>
        <v>6.2100000000000002E-2</v>
      </c>
      <c r="P84" s="622">
        <f t="shared" si="15"/>
        <v>1.0006999999999999</v>
      </c>
      <c r="S84" s="621">
        <f t="shared" si="18"/>
        <v>2071</v>
      </c>
      <c r="T84" s="623">
        <v>0</v>
      </c>
      <c r="U84" s="623">
        <v>5</v>
      </c>
      <c r="V84" s="624">
        <f t="shared" si="19"/>
        <v>0</v>
      </c>
      <c r="W84" s="625">
        <v>1</v>
      </c>
      <c r="X84" s="626">
        <f t="shared" si="16"/>
        <v>0</v>
      </c>
    </row>
    <row r="85" spans="2:24">
      <c r="B85" s="621">
        <f t="shared" si="17"/>
        <v>2072</v>
      </c>
      <c r="C85" s="628"/>
      <c r="D85" s="614">
        <v>1</v>
      </c>
      <c r="E85" s="615">
        <f t="shared" si="20"/>
        <v>0.66390000000000005</v>
      </c>
      <c r="F85" s="615">
        <f t="shared" si="20"/>
        <v>0.1285</v>
      </c>
      <c r="G85" s="615">
        <f t="shared" si="14"/>
        <v>0</v>
      </c>
      <c r="H85" s="615">
        <f t="shared" si="20"/>
        <v>0</v>
      </c>
      <c r="I85" s="615">
        <f t="shared" si="14"/>
        <v>0</v>
      </c>
      <c r="J85" s="615">
        <f t="shared" si="20"/>
        <v>8.0999999999999996E-3</v>
      </c>
      <c r="K85" s="615">
        <f t="shared" si="20"/>
        <v>0</v>
      </c>
      <c r="L85" s="615">
        <f t="shared" si="20"/>
        <v>0.1071</v>
      </c>
      <c r="M85" s="615">
        <f t="shared" si="20"/>
        <v>1.77E-2</v>
      </c>
      <c r="N85" s="615">
        <f t="shared" si="20"/>
        <v>1.3299999999999999E-2</v>
      </c>
      <c r="O85" s="615">
        <f t="shared" si="20"/>
        <v>6.2100000000000002E-2</v>
      </c>
      <c r="P85" s="622">
        <f t="shared" si="15"/>
        <v>1.0006999999999999</v>
      </c>
      <c r="S85" s="621">
        <f t="shared" si="18"/>
        <v>2072</v>
      </c>
      <c r="T85" s="623">
        <v>0</v>
      </c>
      <c r="U85" s="623">
        <v>5</v>
      </c>
      <c r="V85" s="624">
        <f t="shared" si="19"/>
        <v>0</v>
      </c>
      <c r="W85" s="625">
        <v>1</v>
      </c>
      <c r="X85" s="626">
        <f t="shared" si="16"/>
        <v>0</v>
      </c>
    </row>
    <row r="86" spans="2:24">
      <c r="B86" s="621">
        <f t="shared" si="17"/>
        <v>2073</v>
      </c>
      <c r="C86" s="628"/>
      <c r="D86" s="614">
        <v>1</v>
      </c>
      <c r="E86" s="615">
        <f t="shared" si="20"/>
        <v>0.66390000000000005</v>
      </c>
      <c r="F86" s="615">
        <f t="shared" si="20"/>
        <v>0.1285</v>
      </c>
      <c r="G86" s="615">
        <f t="shared" si="14"/>
        <v>0</v>
      </c>
      <c r="H86" s="615">
        <f t="shared" si="20"/>
        <v>0</v>
      </c>
      <c r="I86" s="615">
        <f t="shared" si="14"/>
        <v>0</v>
      </c>
      <c r="J86" s="615">
        <f t="shared" si="20"/>
        <v>8.0999999999999996E-3</v>
      </c>
      <c r="K86" s="615">
        <f t="shared" si="20"/>
        <v>0</v>
      </c>
      <c r="L86" s="615">
        <f t="shared" si="20"/>
        <v>0.1071</v>
      </c>
      <c r="M86" s="615">
        <f t="shared" si="20"/>
        <v>1.77E-2</v>
      </c>
      <c r="N86" s="615">
        <f t="shared" si="20"/>
        <v>1.3299999999999999E-2</v>
      </c>
      <c r="O86" s="615">
        <f t="shared" si="20"/>
        <v>6.2100000000000002E-2</v>
      </c>
      <c r="P86" s="622">
        <f t="shared" si="15"/>
        <v>1.0006999999999999</v>
      </c>
      <c r="S86" s="621">
        <f t="shared" si="18"/>
        <v>2073</v>
      </c>
      <c r="T86" s="623">
        <v>0</v>
      </c>
      <c r="U86" s="623">
        <v>5</v>
      </c>
      <c r="V86" s="624">
        <f t="shared" si="19"/>
        <v>0</v>
      </c>
      <c r="W86" s="625">
        <v>1</v>
      </c>
      <c r="X86" s="626">
        <f t="shared" si="16"/>
        <v>0</v>
      </c>
    </row>
    <row r="87" spans="2:24">
      <c r="B87" s="621">
        <f t="shared" si="17"/>
        <v>2074</v>
      </c>
      <c r="C87" s="628"/>
      <c r="D87" s="614">
        <v>1</v>
      </c>
      <c r="E87" s="615">
        <f t="shared" si="20"/>
        <v>0.66390000000000005</v>
      </c>
      <c r="F87" s="615">
        <f t="shared" si="20"/>
        <v>0.1285</v>
      </c>
      <c r="G87" s="615">
        <f t="shared" si="14"/>
        <v>0</v>
      </c>
      <c r="H87" s="615">
        <f t="shared" si="20"/>
        <v>0</v>
      </c>
      <c r="I87" s="615">
        <f t="shared" si="14"/>
        <v>0</v>
      </c>
      <c r="J87" s="615">
        <f t="shared" si="20"/>
        <v>8.0999999999999996E-3</v>
      </c>
      <c r="K87" s="615">
        <f t="shared" si="20"/>
        <v>0</v>
      </c>
      <c r="L87" s="615">
        <f t="shared" si="20"/>
        <v>0.1071</v>
      </c>
      <c r="M87" s="615">
        <f t="shared" si="20"/>
        <v>1.77E-2</v>
      </c>
      <c r="N87" s="615">
        <f t="shared" si="20"/>
        <v>1.3299999999999999E-2</v>
      </c>
      <c r="O87" s="615">
        <f t="shared" si="20"/>
        <v>6.2100000000000002E-2</v>
      </c>
      <c r="P87" s="622">
        <f t="shared" si="15"/>
        <v>1.0006999999999999</v>
      </c>
      <c r="S87" s="621">
        <f t="shared" si="18"/>
        <v>2074</v>
      </c>
      <c r="T87" s="623">
        <v>0</v>
      </c>
      <c r="U87" s="623">
        <v>5</v>
      </c>
      <c r="V87" s="624">
        <f t="shared" si="19"/>
        <v>0</v>
      </c>
      <c r="W87" s="625">
        <v>1</v>
      </c>
      <c r="X87" s="626">
        <f t="shared" si="16"/>
        <v>0</v>
      </c>
    </row>
    <row r="88" spans="2:24">
      <c r="B88" s="621">
        <f t="shared" si="17"/>
        <v>2075</v>
      </c>
      <c r="C88" s="628"/>
      <c r="D88" s="614">
        <v>1</v>
      </c>
      <c r="E88" s="615">
        <f t="shared" si="20"/>
        <v>0.66390000000000005</v>
      </c>
      <c r="F88" s="615">
        <f t="shared" si="20"/>
        <v>0.1285</v>
      </c>
      <c r="G88" s="615">
        <f t="shared" si="14"/>
        <v>0</v>
      </c>
      <c r="H88" s="615">
        <f t="shared" si="20"/>
        <v>0</v>
      </c>
      <c r="I88" s="615">
        <f t="shared" si="14"/>
        <v>0</v>
      </c>
      <c r="J88" s="615">
        <f t="shared" si="20"/>
        <v>8.0999999999999996E-3</v>
      </c>
      <c r="K88" s="615">
        <f t="shared" si="20"/>
        <v>0</v>
      </c>
      <c r="L88" s="615">
        <f t="shared" si="20"/>
        <v>0.1071</v>
      </c>
      <c r="M88" s="615">
        <f t="shared" si="20"/>
        <v>1.77E-2</v>
      </c>
      <c r="N88" s="615">
        <f t="shared" si="20"/>
        <v>1.3299999999999999E-2</v>
      </c>
      <c r="O88" s="615">
        <f t="shared" si="20"/>
        <v>6.2100000000000002E-2</v>
      </c>
      <c r="P88" s="622">
        <f t="shared" si="15"/>
        <v>1.0006999999999999</v>
      </c>
      <c r="S88" s="621">
        <f t="shared" si="18"/>
        <v>2075</v>
      </c>
      <c r="T88" s="623">
        <v>0</v>
      </c>
      <c r="U88" s="623">
        <v>5</v>
      </c>
      <c r="V88" s="624">
        <f t="shared" si="19"/>
        <v>0</v>
      </c>
      <c r="W88" s="625">
        <v>1</v>
      </c>
      <c r="X88" s="626">
        <f t="shared" si="16"/>
        <v>0</v>
      </c>
    </row>
    <row r="89" spans="2:24">
      <c r="B89" s="621">
        <f t="shared" si="17"/>
        <v>2076</v>
      </c>
      <c r="C89" s="628"/>
      <c r="D89" s="614">
        <v>1</v>
      </c>
      <c r="E89" s="615">
        <f t="shared" si="20"/>
        <v>0.66390000000000005</v>
      </c>
      <c r="F89" s="615">
        <f t="shared" si="20"/>
        <v>0.1285</v>
      </c>
      <c r="G89" s="615">
        <f t="shared" si="20"/>
        <v>0</v>
      </c>
      <c r="H89" s="615">
        <f t="shared" si="20"/>
        <v>0</v>
      </c>
      <c r="I89" s="615">
        <f t="shared" si="20"/>
        <v>0</v>
      </c>
      <c r="J89" s="615">
        <f t="shared" si="20"/>
        <v>8.0999999999999996E-3</v>
      </c>
      <c r="K89" s="615">
        <f t="shared" si="20"/>
        <v>0</v>
      </c>
      <c r="L89" s="615">
        <f t="shared" si="20"/>
        <v>0.1071</v>
      </c>
      <c r="M89" s="615">
        <f t="shared" si="20"/>
        <v>1.77E-2</v>
      </c>
      <c r="N89" s="615">
        <f t="shared" si="20"/>
        <v>1.3299999999999999E-2</v>
      </c>
      <c r="O89" s="615">
        <f t="shared" si="20"/>
        <v>6.2100000000000002E-2</v>
      </c>
      <c r="P89" s="622">
        <f t="shared" si="15"/>
        <v>1.0006999999999999</v>
      </c>
      <c r="S89" s="621">
        <f t="shared" si="18"/>
        <v>2076</v>
      </c>
      <c r="T89" s="623">
        <v>0</v>
      </c>
      <c r="U89" s="623">
        <v>5</v>
      </c>
      <c r="V89" s="624">
        <f t="shared" si="19"/>
        <v>0</v>
      </c>
      <c r="W89" s="625">
        <v>1</v>
      </c>
      <c r="X89" s="626">
        <f t="shared" si="16"/>
        <v>0</v>
      </c>
    </row>
    <row r="90" spans="2:24">
      <c r="B90" s="621">
        <f t="shared" si="17"/>
        <v>2077</v>
      </c>
      <c r="C90" s="628"/>
      <c r="D90" s="614">
        <v>1</v>
      </c>
      <c r="E90" s="615">
        <f t="shared" si="20"/>
        <v>0.66390000000000005</v>
      </c>
      <c r="F90" s="615">
        <f t="shared" si="20"/>
        <v>0.1285</v>
      </c>
      <c r="G90" s="615">
        <f t="shared" si="20"/>
        <v>0</v>
      </c>
      <c r="H90" s="615">
        <f t="shared" si="20"/>
        <v>0</v>
      </c>
      <c r="I90" s="615">
        <f t="shared" si="20"/>
        <v>0</v>
      </c>
      <c r="J90" s="615">
        <f t="shared" si="20"/>
        <v>8.0999999999999996E-3</v>
      </c>
      <c r="K90" s="615">
        <f t="shared" si="20"/>
        <v>0</v>
      </c>
      <c r="L90" s="615">
        <f t="shared" si="20"/>
        <v>0.1071</v>
      </c>
      <c r="M90" s="615">
        <f t="shared" si="20"/>
        <v>1.77E-2</v>
      </c>
      <c r="N90" s="615">
        <f t="shared" si="20"/>
        <v>1.3299999999999999E-2</v>
      </c>
      <c r="O90" s="615">
        <f t="shared" si="20"/>
        <v>6.2100000000000002E-2</v>
      </c>
      <c r="P90" s="622">
        <f t="shared" si="15"/>
        <v>1.0006999999999999</v>
      </c>
      <c r="S90" s="621">
        <f t="shared" si="18"/>
        <v>2077</v>
      </c>
      <c r="T90" s="623">
        <v>0</v>
      </c>
      <c r="U90" s="623">
        <v>5</v>
      </c>
      <c r="V90" s="624">
        <f t="shared" si="19"/>
        <v>0</v>
      </c>
      <c r="W90" s="625">
        <v>1</v>
      </c>
      <c r="X90" s="626">
        <f t="shared" si="16"/>
        <v>0</v>
      </c>
    </row>
    <row r="91" spans="2:24">
      <c r="B91" s="621">
        <f t="shared" si="17"/>
        <v>2078</v>
      </c>
      <c r="C91" s="628"/>
      <c r="D91" s="614">
        <v>1</v>
      </c>
      <c r="E91" s="615">
        <f t="shared" si="20"/>
        <v>0.66390000000000005</v>
      </c>
      <c r="F91" s="615">
        <f t="shared" si="20"/>
        <v>0.1285</v>
      </c>
      <c r="G91" s="615">
        <f t="shared" si="20"/>
        <v>0</v>
      </c>
      <c r="H91" s="615">
        <f t="shared" si="20"/>
        <v>0</v>
      </c>
      <c r="I91" s="615">
        <f t="shared" si="20"/>
        <v>0</v>
      </c>
      <c r="J91" s="615">
        <f t="shared" si="20"/>
        <v>8.0999999999999996E-3</v>
      </c>
      <c r="K91" s="615">
        <f t="shared" si="20"/>
        <v>0</v>
      </c>
      <c r="L91" s="615">
        <f t="shared" si="20"/>
        <v>0.1071</v>
      </c>
      <c r="M91" s="615">
        <f t="shared" si="20"/>
        <v>1.77E-2</v>
      </c>
      <c r="N91" s="615">
        <f t="shared" si="20"/>
        <v>1.3299999999999999E-2</v>
      </c>
      <c r="O91" s="615">
        <f t="shared" si="20"/>
        <v>6.2100000000000002E-2</v>
      </c>
      <c r="P91" s="622">
        <f t="shared" si="15"/>
        <v>1.0006999999999999</v>
      </c>
      <c r="S91" s="621">
        <f t="shared" si="18"/>
        <v>2078</v>
      </c>
      <c r="T91" s="623">
        <v>0</v>
      </c>
      <c r="U91" s="623">
        <v>5</v>
      </c>
      <c r="V91" s="624">
        <f t="shared" si="19"/>
        <v>0</v>
      </c>
      <c r="W91" s="625">
        <v>1</v>
      </c>
      <c r="X91" s="626">
        <f t="shared" si="16"/>
        <v>0</v>
      </c>
    </row>
    <row r="92" spans="2:24">
      <c r="B92" s="621">
        <f t="shared" si="17"/>
        <v>2079</v>
      </c>
      <c r="C92" s="628"/>
      <c r="D92" s="614">
        <v>1</v>
      </c>
      <c r="E92" s="615">
        <f t="shared" si="20"/>
        <v>0.66390000000000005</v>
      </c>
      <c r="F92" s="615">
        <f t="shared" si="20"/>
        <v>0.1285</v>
      </c>
      <c r="G92" s="615">
        <f t="shared" si="20"/>
        <v>0</v>
      </c>
      <c r="H92" s="615">
        <f t="shared" si="20"/>
        <v>0</v>
      </c>
      <c r="I92" s="615">
        <f t="shared" si="20"/>
        <v>0</v>
      </c>
      <c r="J92" s="615">
        <f t="shared" si="20"/>
        <v>8.0999999999999996E-3</v>
      </c>
      <c r="K92" s="615">
        <f t="shared" si="20"/>
        <v>0</v>
      </c>
      <c r="L92" s="615">
        <f t="shared" si="20"/>
        <v>0.1071</v>
      </c>
      <c r="M92" s="615">
        <f t="shared" si="20"/>
        <v>1.77E-2</v>
      </c>
      <c r="N92" s="615">
        <f t="shared" si="20"/>
        <v>1.3299999999999999E-2</v>
      </c>
      <c r="O92" s="615">
        <f t="shared" si="20"/>
        <v>6.2100000000000002E-2</v>
      </c>
      <c r="P92" s="622">
        <f t="shared" si="15"/>
        <v>1.0006999999999999</v>
      </c>
      <c r="S92" s="621">
        <f t="shared" si="18"/>
        <v>2079</v>
      </c>
      <c r="T92" s="623">
        <v>0</v>
      </c>
      <c r="U92" s="623">
        <v>5</v>
      </c>
      <c r="V92" s="624">
        <f t="shared" si="19"/>
        <v>0</v>
      </c>
      <c r="W92" s="625">
        <v>1</v>
      </c>
      <c r="X92" s="626">
        <f t="shared" si="16"/>
        <v>0</v>
      </c>
    </row>
    <row r="93" spans="2:24" ht="13.5" thickBot="1">
      <c r="B93" s="629">
        <f t="shared" si="17"/>
        <v>2080</v>
      </c>
      <c r="C93" s="630"/>
      <c r="D93" s="614">
        <v>1</v>
      </c>
      <c r="E93" s="631">
        <f t="shared" si="20"/>
        <v>0.66390000000000005</v>
      </c>
      <c r="F93" s="631">
        <f t="shared" si="20"/>
        <v>0.1285</v>
      </c>
      <c r="G93" s="631">
        <f t="shared" si="20"/>
        <v>0</v>
      </c>
      <c r="H93" s="631">
        <f t="shared" si="20"/>
        <v>0</v>
      </c>
      <c r="I93" s="631">
        <f t="shared" si="20"/>
        <v>0</v>
      </c>
      <c r="J93" s="631">
        <f t="shared" si="20"/>
        <v>8.0999999999999996E-3</v>
      </c>
      <c r="K93" s="631">
        <f t="shared" si="20"/>
        <v>0</v>
      </c>
      <c r="L93" s="631">
        <f t="shared" si="20"/>
        <v>0.1071</v>
      </c>
      <c r="M93" s="631">
        <f t="shared" si="20"/>
        <v>1.77E-2</v>
      </c>
      <c r="N93" s="631">
        <f t="shared" si="20"/>
        <v>1.3299999999999999E-2</v>
      </c>
      <c r="O93" s="632">
        <f t="shared" si="20"/>
        <v>6.2100000000000002E-2</v>
      </c>
      <c r="P93" s="633">
        <f t="shared" si="15"/>
        <v>1.0006999999999999</v>
      </c>
      <c r="S93" s="629">
        <f t="shared" si="18"/>
        <v>2080</v>
      </c>
      <c r="T93" s="634">
        <v>0</v>
      </c>
      <c r="U93" s="635">
        <v>5</v>
      </c>
      <c r="V93" s="636">
        <f t="shared" si="19"/>
        <v>0</v>
      </c>
      <c r="W93" s="637">
        <v>1</v>
      </c>
      <c r="X93" s="638">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P10:P11"/>
    <mergeCell ref="B10:B11"/>
    <mergeCell ref="C10:C11"/>
    <mergeCell ref="D10:D11"/>
    <mergeCell ref="E10:E11"/>
    <mergeCell ref="F10:F11"/>
    <mergeCell ref="E9:O9"/>
    <mergeCell ref="J10:J11"/>
    <mergeCell ref="L10:O10"/>
    <mergeCell ref="H10:H11"/>
    <mergeCell ref="K10:K11"/>
    <mergeCell ref="G10:G11"/>
    <mergeCell ref="I10:I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G15" sqref="G15"/>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O14" sqref="O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755" t="str">
        <f>city</f>
        <v>Bontang</v>
      </c>
      <c r="J2" s="756"/>
      <c r="K2" s="756"/>
      <c r="L2" s="756"/>
      <c r="M2" s="756"/>
      <c r="N2" s="756"/>
      <c r="O2" s="756"/>
    </row>
    <row r="3" spans="2:16" ht="16.5" thickBot="1">
      <c r="C3" s="4"/>
      <c r="H3" s="5" t="s">
        <v>276</v>
      </c>
      <c r="I3" s="755" t="str">
        <f>province</f>
        <v>Kalimantan Timur</v>
      </c>
      <c r="J3" s="756"/>
      <c r="K3" s="756"/>
      <c r="L3" s="756"/>
      <c r="M3" s="756"/>
      <c r="N3" s="756"/>
      <c r="O3" s="756"/>
    </row>
    <row r="4" spans="2:16" ht="16.5" thickBot="1">
      <c r="D4" s="4"/>
      <c r="E4" s="4"/>
      <c r="H4" s="5" t="s">
        <v>30</v>
      </c>
      <c r="I4" s="755" t="str">
        <f>country</f>
        <v>Indonesia</v>
      </c>
      <c r="J4" s="756"/>
      <c r="K4" s="756"/>
      <c r="L4" s="756"/>
      <c r="M4" s="756"/>
      <c r="N4" s="756"/>
      <c r="O4" s="756"/>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742" t="s">
        <v>32</v>
      </c>
      <c r="D10" s="743"/>
      <c r="E10" s="743"/>
      <c r="F10" s="743"/>
      <c r="G10" s="743"/>
      <c r="H10" s="743"/>
      <c r="I10" s="743"/>
      <c r="J10" s="743"/>
      <c r="K10" s="743"/>
      <c r="L10" s="743"/>
      <c r="M10" s="743"/>
      <c r="N10" s="743"/>
      <c r="O10" s="743"/>
      <c r="P10" s="744"/>
    </row>
    <row r="11" spans="2:16" ht="13.5" customHeight="1" thickBot="1">
      <c r="C11" s="746" t="s">
        <v>228</v>
      </c>
      <c r="D11" s="746" t="s">
        <v>262</v>
      </c>
      <c r="E11" s="746" t="s">
        <v>267</v>
      </c>
      <c r="F11" s="746" t="s">
        <v>261</v>
      </c>
      <c r="G11" s="746" t="s">
        <v>2</v>
      </c>
      <c r="H11" s="746" t="s">
        <v>16</v>
      </c>
      <c r="I11" s="746" t="s">
        <v>229</v>
      </c>
      <c r="J11" s="757" t="s">
        <v>273</v>
      </c>
      <c r="K11" s="758"/>
      <c r="L11" s="758"/>
      <c r="M11" s="759"/>
      <c r="N11" s="746" t="s">
        <v>146</v>
      </c>
      <c r="O11" s="746" t="s">
        <v>210</v>
      </c>
      <c r="P11" s="745" t="s">
        <v>308</v>
      </c>
    </row>
    <row r="12" spans="2:16" s="1" customFormat="1">
      <c r="B12" s="365" t="s">
        <v>1</v>
      </c>
      <c r="C12" s="760"/>
      <c r="D12" s="760"/>
      <c r="E12" s="760"/>
      <c r="F12" s="760"/>
      <c r="G12" s="760"/>
      <c r="H12" s="760"/>
      <c r="I12" s="760"/>
      <c r="J12" s="369" t="s">
        <v>230</v>
      </c>
      <c r="K12" s="369" t="s">
        <v>231</v>
      </c>
      <c r="L12" s="369" t="s">
        <v>232</v>
      </c>
      <c r="M12" s="365" t="s">
        <v>233</v>
      </c>
      <c r="N12" s="760"/>
      <c r="O12" s="760"/>
      <c r="P12" s="760"/>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548">
        <f>Activity!$C13*Activity!$D13*Activity!E13</f>
        <v>4.6020731522502007</v>
      </c>
      <c r="D14" s="549">
        <f>Activity!$C13*Activity!$D13*Activity!F13</f>
        <v>0.89074619681300016</v>
      </c>
      <c r="E14" s="549">
        <f>Activity!$C13*Activity!$D13*Activity!G13</f>
        <v>0</v>
      </c>
      <c r="F14" s="549">
        <f>Activity!$C13*Activity!$D13*Activity!H13</f>
        <v>0</v>
      </c>
      <c r="G14" s="549">
        <f>Activity!$C13*Activity!$D13*Activity!I13</f>
        <v>0</v>
      </c>
      <c r="H14" s="549">
        <f>Activity!$C13*Activity!$D13*Activity!J13</f>
        <v>5.61482038458E-2</v>
      </c>
      <c r="I14" s="549">
        <f>Activity!$C13*Activity!$D13*Activity!K13</f>
        <v>0</v>
      </c>
      <c r="J14" s="549">
        <f>Activity!$C13*Activity!$D13*Activity!L13</f>
        <v>0.74240402862780008</v>
      </c>
      <c r="K14" s="550">
        <f>Activity!$C13*Activity!$D13*Activity!M13</f>
        <v>0.12269422321860002</v>
      </c>
      <c r="L14" s="550">
        <f>Activity!$C13*Activity!$D13*Activity!N13</f>
        <v>9.2193964339399997E-2</v>
      </c>
      <c r="M14" s="549">
        <f>Activity!$C13*Activity!$D13*Activity!O13</f>
        <v>0.43046956281780008</v>
      </c>
      <c r="N14" s="412">
        <v>0</v>
      </c>
      <c r="O14" s="557">
        <f>Activity!C13*Activity!D13</f>
        <v>6.9318770180000007</v>
      </c>
      <c r="P14" s="558">
        <f>Activity!X13</f>
        <v>0</v>
      </c>
    </row>
    <row r="15" spans="2:16">
      <c r="B15" s="34">
        <f>B14+1</f>
        <v>2001</v>
      </c>
      <c r="C15" s="551">
        <f>Activity!$C14*Activity!$D14*Activity!E14</f>
        <v>4.9314423259794005</v>
      </c>
      <c r="D15" s="552">
        <f>Activity!$C14*Activity!$D14*Activity!F14</f>
        <v>0.9544966695110001</v>
      </c>
      <c r="E15" s="550">
        <f>Activity!$C14*Activity!$D14*Activity!G14</f>
        <v>0</v>
      </c>
      <c r="F15" s="552">
        <f>Activity!$C14*Activity!$D14*Activity!H14</f>
        <v>0</v>
      </c>
      <c r="G15" s="552">
        <f>Activity!$C14*Activity!$D14*Activity!I14</f>
        <v>0</v>
      </c>
      <c r="H15" s="552">
        <f>Activity!$C14*Activity!$D14*Activity!J14</f>
        <v>6.0166716132600002E-2</v>
      </c>
      <c r="I15" s="552">
        <f>Activity!$C14*Activity!$D14*Activity!K14</f>
        <v>0</v>
      </c>
      <c r="J15" s="553">
        <f>Activity!$C14*Activity!$D14*Activity!L14</f>
        <v>0.7955376910866</v>
      </c>
      <c r="K15" s="552">
        <f>Activity!$C14*Activity!$D14*Activity!M14</f>
        <v>0.13147541673420002</v>
      </c>
      <c r="L15" s="552">
        <f>Activity!$C14*Activity!$D14*Activity!N14</f>
        <v>9.8792262291799993E-2</v>
      </c>
      <c r="M15" s="550">
        <f>Activity!$C14*Activity!$D14*Activity!O14</f>
        <v>0.46127815701660002</v>
      </c>
      <c r="N15" s="413">
        <v>0</v>
      </c>
      <c r="O15" s="552">
        <f>Activity!C14*Activity!D14</f>
        <v>7.4279896460000003</v>
      </c>
      <c r="P15" s="559">
        <f>Activity!X14</f>
        <v>0</v>
      </c>
    </row>
    <row r="16" spans="2:16">
      <c r="B16" s="7">
        <f t="shared" ref="B16:B21" si="0">B15+1</f>
        <v>2002</v>
      </c>
      <c r="C16" s="551">
        <f>Activity!$C15*Activity!$D15*Activity!E15</f>
        <v>4.8798716269247997</v>
      </c>
      <c r="D16" s="552">
        <f>Activity!$C15*Activity!$D15*Activity!F15</f>
        <v>0.94451499331199995</v>
      </c>
      <c r="E16" s="550">
        <f>Activity!$C15*Activity!$D15*Activity!G15</f>
        <v>0</v>
      </c>
      <c r="F16" s="552">
        <f>Activity!$C15*Activity!$D15*Activity!H15</f>
        <v>0</v>
      </c>
      <c r="G16" s="552">
        <f>Activity!$C15*Activity!$D15*Activity!I15</f>
        <v>0</v>
      </c>
      <c r="H16" s="552">
        <f>Activity!$C15*Activity!$D15*Activity!J15</f>
        <v>5.9537520979199988E-2</v>
      </c>
      <c r="I16" s="552">
        <f>Activity!$C15*Activity!$D15*Activity!K15</f>
        <v>0</v>
      </c>
      <c r="J16" s="553">
        <f>Activity!$C15*Activity!$D15*Activity!L15</f>
        <v>0.78721833294719989</v>
      </c>
      <c r="K16" s="552">
        <f>Activity!$C15*Activity!$D15*Activity!M15</f>
        <v>0.13010050880639998</v>
      </c>
      <c r="L16" s="552">
        <f>Activity!$C15*Activity!$D15*Activity!N15</f>
        <v>9.7759139385599991E-2</v>
      </c>
      <c r="M16" s="550">
        <f>Activity!$C15*Activity!$D15*Activity!O15</f>
        <v>0.4564543275072</v>
      </c>
      <c r="N16" s="413">
        <v>0</v>
      </c>
      <c r="O16" s="552">
        <f>Activity!C15*Activity!D15</f>
        <v>7.3503112319999993</v>
      </c>
      <c r="P16" s="559">
        <f>Activity!X15</f>
        <v>0</v>
      </c>
    </row>
    <row r="17" spans="2:16">
      <c r="B17" s="7">
        <f t="shared" si="0"/>
        <v>2003</v>
      </c>
      <c r="C17" s="551">
        <f>Activity!$C16*Activity!$D16*Activity!E16</f>
        <v>5.2295551315260012</v>
      </c>
      <c r="D17" s="552">
        <f>Activity!$C16*Activity!$D16*Activity!F16</f>
        <v>1.01219737069</v>
      </c>
      <c r="E17" s="550">
        <f>Activity!$C16*Activity!$D16*Activity!G16</f>
        <v>0</v>
      </c>
      <c r="F17" s="552">
        <f>Activity!$C16*Activity!$D16*Activity!H16</f>
        <v>0</v>
      </c>
      <c r="G17" s="552">
        <f>Activity!$C16*Activity!$D16*Activity!I16</f>
        <v>0</v>
      </c>
      <c r="H17" s="552">
        <f>Activity!$C16*Activity!$D16*Activity!J16</f>
        <v>6.3803880953999997E-2</v>
      </c>
      <c r="I17" s="552">
        <f>Activity!$C16*Activity!$D16*Activity!K16</f>
        <v>0</v>
      </c>
      <c r="J17" s="553">
        <f>Activity!$C16*Activity!$D16*Activity!L16</f>
        <v>0.8436290926140001</v>
      </c>
      <c r="K17" s="552">
        <f>Activity!$C16*Activity!$D16*Activity!M16</f>
        <v>0.13942329541800003</v>
      </c>
      <c r="L17" s="552">
        <f>Activity!$C16*Activity!$D16*Activity!N16</f>
        <v>0.104764397122</v>
      </c>
      <c r="M17" s="550">
        <f>Activity!$C16*Activity!$D16*Activity!O16</f>
        <v>0.48916308731400004</v>
      </c>
      <c r="N17" s="413">
        <v>0</v>
      </c>
      <c r="O17" s="552">
        <f>Activity!C16*Activity!D16</f>
        <v>7.8770223400000008</v>
      </c>
      <c r="P17" s="559">
        <f>Activity!X16</f>
        <v>0</v>
      </c>
    </row>
    <row r="18" spans="2:16">
      <c r="B18" s="7">
        <f t="shared" si="0"/>
        <v>2004</v>
      </c>
      <c r="C18" s="551">
        <f>Activity!$C17*Activity!$D17*Activity!E17</f>
        <v>5.3695393388076003</v>
      </c>
      <c r="D18" s="552">
        <f>Activity!$C17*Activity!$D17*Activity!F17</f>
        <v>1.0392917683939999</v>
      </c>
      <c r="E18" s="550">
        <f>Activity!$C17*Activity!$D17*Activity!G17</f>
        <v>0</v>
      </c>
      <c r="F18" s="552">
        <f>Activity!$C17*Activity!$D17*Activity!H17</f>
        <v>0</v>
      </c>
      <c r="G18" s="552">
        <f>Activity!$C17*Activity!$D17*Activity!I17</f>
        <v>0</v>
      </c>
      <c r="H18" s="552">
        <f>Activity!$C17*Activity!$D17*Activity!J17</f>
        <v>6.5511776840399993E-2</v>
      </c>
      <c r="I18" s="552">
        <f>Activity!$C17*Activity!$D17*Activity!K17</f>
        <v>0</v>
      </c>
      <c r="J18" s="553">
        <f>Activity!$C17*Activity!$D17*Activity!L17</f>
        <v>0.86621127155639999</v>
      </c>
      <c r="K18" s="552">
        <f>Activity!$C17*Activity!$D17*Activity!M17</f>
        <v>0.1431553642068</v>
      </c>
      <c r="L18" s="552">
        <f>Activity!$C17*Activity!$D17*Activity!N17</f>
        <v>0.1075687199972</v>
      </c>
      <c r="M18" s="550">
        <f>Activity!$C17*Activity!$D17*Activity!O17</f>
        <v>0.50225695577640006</v>
      </c>
      <c r="N18" s="413">
        <v>0</v>
      </c>
      <c r="O18" s="552">
        <f>Activity!C17*Activity!D17</f>
        <v>8.0878736839999998</v>
      </c>
      <c r="P18" s="559">
        <f>Activity!X17</f>
        <v>0</v>
      </c>
    </row>
    <row r="19" spans="2:16">
      <c r="B19" s="7">
        <f t="shared" si="0"/>
        <v>2005</v>
      </c>
      <c r="C19" s="551">
        <f>Activity!$C18*Activity!$D18*Activity!E18</f>
        <v>5.6467837862766013</v>
      </c>
      <c r="D19" s="552">
        <f>Activity!$C18*Activity!$D18*Activity!F18</f>
        <v>1.0929533311290001</v>
      </c>
      <c r="E19" s="550">
        <f>Activity!$C18*Activity!$D18*Activity!G18</f>
        <v>0</v>
      </c>
      <c r="F19" s="552">
        <f>Activity!$C18*Activity!$D18*Activity!H18</f>
        <v>0</v>
      </c>
      <c r="G19" s="552">
        <f>Activity!$C18*Activity!$D18*Activity!I18</f>
        <v>0</v>
      </c>
      <c r="H19" s="552">
        <f>Activity!$C18*Activity!$D18*Activity!J18</f>
        <v>6.8894334491400006E-2</v>
      </c>
      <c r="I19" s="552">
        <f>Activity!$C18*Activity!$D18*Activity!K18</f>
        <v>0</v>
      </c>
      <c r="J19" s="553">
        <f>Activity!$C18*Activity!$D18*Activity!L18</f>
        <v>0.91093620049740009</v>
      </c>
      <c r="K19" s="552">
        <f>Activity!$C18*Activity!$D18*Activity!M18</f>
        <v>0.15054687907380002</v>
      </c>
      <c r="L19" s="552">
        <f>Activity!$C18*Activity!$D18*Activity!N18</f>
        <v>0.1131227961402</v>
      </c>
      <c r="M19" s="550">
        <f>Activity!$C18*Activity!$D18*Activity!O18</f>
        <v>0.52818989776740011</v>
      </c>
      <c r="N19" s="413">
        <v>0</v>
      </c>
      <c r="O19" s="552">
        <f>Activity!C18*Activity!D18</f>
        <v>8.5054733940000009</v>
      </c>
      <c r="P19" s="559">
        <f>Activity!X18</f>
        <v>0</v>
      </c>
    </row>
    <row r="20" spans="2:16">
      <c r="B20" s="7">
        <f t="shared" si="0"/>
        <v>2006</v>
      </c>
      <c r="C20" s="551">
        <f>Activity!$C19*Activity!$D19*Activity!E19</f>
        <v>5.8243033367376</v>
      </c>
      <c r="D20" s="552">
        <f>Activity!$C19*Activity!$D19*Activity!F19</f>
        <v>1.127312816344</v>
      </c>
      <c r="E20" s="550">
        <f>Activity!$C19*Activity!$D19*Activity!G19</f>
        <v>0</v>
      </c>
      <c r="F20" s="552">
        <f>Activity!$C19*Activity!$D19*Activity!H19</f>
        <v>0</v>
      </c>
      <c r="G20" s="552">
        <f>Activity!$C19*Activity!$D19*Activity!I19</f>
        <v>0</v>
      </c>
      <c r="H20" s="552">
        <f>Activity!$C19*Activity!$D19*Activity!J19</f>
        <v>7.1060185310399995E-2</v>
      </c>
      <c r="I20" s="552">
        <f>Activity!$C19*Activity!$D19*Activity!K19</f>
        <v>0</v>
      </c>
      <c r="J20" s="553">
        <f>Activity!$C19*Activity!$D19*Activity!L19</f>
        <v>0.93957356132640002</v>
      </c>
      <c r="K20" s="552">
        <f>Activity!$C19*Activity!$D19*Activity!M19</f>
        <v>0.1552796641968</v>
      </c>
      <c r="L20" s="552">
        <f>Activity!$C19*Activity!$D19*Activity!N19</f>
        <v>0.11667906970719999</v>
      </c>
      <c r="M20" s="550">
        <f>Activity!$C19*Activity!$D19*Activity!O19</f>
        <v>0.54479475404639999</v>
      </c>
      <c r="N20" s="413">
        <v>0</v>
      </c>
      <c r="O20" s="552">
        <f>Activity!C19*Activity!D19</f>
        <v>8.7728623839999997</v>
      </c>
      <c r="P20" s="559">
        <f>Activity!X19</f>
        <v>0</v>
      </c>
    </row>
    <row r="21" spans="2:16">
      <c r="B21" s="7">
        <f t="shared" si="0"/>
        <v>2007</v>
      </c>
      <c r="C21" s="551">
        <f>Activity!$C20*Activity!$D20*Activity!E20</f>
        <v>6.0049162057632</v>
      </c>
      <c r="D21" s="552">
        <f>Activity!$C20*Activity!$D20*Activity!F20</f>
        <v>1.162271023408</v>
      </c>
      <c r="E21" s="550">
        <f>Activity!$C20*Activity!$D20*Activity!G20</f>
        <v>0</v>
      </c>
      <c r="F21" s="552">
        <f>Activity!$C20*Activity!$D20*Activity!H20</f>
        <v>0</v>
      </c>
      <c r="G21" s="552">
        <f>Activity!$C20*Activity!$D20*Activity!I20</f>
        <v>0</v>
      </c>
      <c r="H21" s="552">
        <f>Activity!$C20*Activity!$D20*Activity!J20</f>
        <v>7.3263776572799991E-2</v>
      </c>
      <c r="I21" s="552">
        <f>Activity!$C20*Activity!$D20*Activity!K20</f>
        <v>0</v>
      </c>
      <c r="J21" s="553">
        <f>Activity!$C20*Activity!$D20*Activity!L20</f>
        <v>0.96870993468480004</v>
      </c>
      <c r="K21" s="552">
        <f>Activity!$C20*Activity!$D20*Activity!M20</f>
        <v>0.16009491917759999</v>
      </c>
      <c r="L21" s="552">
        <f>Activity!$C20*Activity!$D20*Activity!N20</f>
        <v>0.12029731215039999</v>
      </c>
      <c r="M21" s="550">
        <f>Activity!$C20*Activity!$D20*Activity!O20</f>
        <v>0.56168895372479999</v>
      </c>
      <c r="N21" s="413">
        <v>0</v>
      </c>
      <c r="O21" s="552">
        <f>Activity!C20*Activity!D20</f>
        <v>9.0449106879999999</v>
      </c>
      <c r="P21" s="559">
        <f>Activity!X20</f>
        <v>0</v>
      </c>
    </row>
    <row r="22" spans="2:16">
      <c r="B22" s="7">
        <f t="shared" ref="B22:B85" si="1">B21+1</f>
        <v>2008</v>
      </c>
      <c r="C22" s="551">
        <f>Activity!$C21*Activity!$D21*Activity!E21</f>
        <v>6.1878836904126002</v>
      </c>
      <c r="D22" s="552">
        <f>Activity!$C21*Activity!$D21*Activity!F21</f>
        <v>1.1976849739690001</v>
      </c>
      <c r="E22" s="550">
        <f>Activity!$C21*Activity!$D21*Activity!G21</f>
        <v>0</v>
      </c>
      <c r="F22" s="552">
        <f>Activity!$C21*Activity!$D21*Activity!H21</f>
        <v>0</v>
      </c>
      <c r="G22" s="552">
        <f>Activity!$C21*Activity!$D21*Activity!I21</f>
        <v>0</v>
      </c>
      <c r="H22" s="552">
        <f>Activity!$C21*Activity!$D21*Activity!J21</f>
        <v>7.5496095635399996E-2</v>
      </c>
      <c r="I22" s="552">
        <f>Activity!$C21*Activity!$D21*Activity!K21</f>
        <v>0</v>
      </c>
      <c r="J22" s="553">
        <f>Activity!$C21*Activity!$D21*Activity!L21</f>
        <v>0.99822615340139997</v>
      </c>
      <c r="K22" s="552">
        <f>Activity!$C21*Activity!$D21*Activity!M21</f>
        <v>0.16497294972179999</v>
      </c>
      <c r="L22" s="552">
        <f>Activity!$C21*Activity!$D21*Activity!N21</f>
        <v>0.12396272493219999</v>
      </c>
      <c r="M22" s="550">
        <f>Activity!$C21*Activity!$D21*Activity!O21</f>
        <v>0.57880339987140006</v>
      </c>
      <c r="N22" s="413">
        <v>0</v>
      </c>
      <c r="O22" s="552">
        <f>Activity!C21*Activity!D21</f>
        <v>9.3205056339999999</v>
      </c>
      <c r="P22" s="559">
        <f>Activity!X21</f>
        <v>0</v>
      </c>
    </row>
    <row r="23" spans="2:16">
      <c r="B23" s="7">
        <f t="shared" si="1"/>
        <v>2009</v>
      </c>
      <c r="C23" s="551">
        <f>Activity!$C22*Activity!$D22*Activity!E22</f>
        <v>6.3722824120097998</v>
      </c>
      <c r="D23" s="552">
        <f>Activity!$C22*Activity!$D22*Activity!F22</f>
        <v>1.2333759450869999</v>
      </c>
      <c r="E23" s="550">
        <f>Activity!$C22*Activity!$D22*Activity!G22</f>
        <v>0</v>
      </c>
      <c r="F23" s="552">
        <f>Activity!$C22*Activity!$D22*Activity!H22</f>
        <v>0</v>
      </c>
      <c r="G23" s="552">
        <f>Activity!$C22*Activity!$D22*Activity!I22</f>
        <v>0</v>
      </c>
      <c r="H23" s="552">
        <f>Activity!$C22*Activity!$D22*Activity!J22</f>
        <v>7.7745876694199981E-2</v>
      </c>
      <c r="I23" s="552">
        <f>Activity!$C22*Activity!$D22*Activity!K22</f>
        <v>0</v>
      </c>
      <c r="J23" s="553">
        <f>Activity!$C22*Activity!$D22*Activity!L22</f>
        <v>1.0279732585121999</v>
      </c>
      <c r="K23" s="552">
        <f>Activity!$C22*Activity!$D22*Activity!M22</f>
        <v>0.16988913796139998</v>
      </c>
      <c r="L23" s="552">
        <f>Activity!$C22*Activity!$D22*Activity!N22</f>
        <v>0.12765680988059999</v>
      </c>
      <c r="M23" s="550">
        <f>Activity!$C22*Activity!$D22*Activity!O22</f>
        <v>0.59605172132219997</v>
      </c>
      <c r="N23" s="413">
        <v>0</v>
      </c>
      <c r="O23" s="552">
        <f>Activity!C22*Activity!D22</f>
        <v>9.5982563819999989</v>
      </c>
      <c r="P23" s="559">
        <f>Activity!X22</f>
        <v>0</v>
      </c>
    </row>
    <row r="24" spans="2:16">
      <c r="B24" s="7">
        <f t="shared" si="1"/>
        <v>2010</v>
      </c>
      <c r="C24" s="551">
        <f>Activity!$C23*Activity!$D23*Activity!E23</f>
        <v>6.6336909151853991</v>
      </c>
      <c r="D24" s="552">
        <f>Activity!$C23*Activity!$D23*Activity!F23</f>
        <v>1.2839724094009999</v>
      </c>
      <c r="E24" s="550">
        <f>Activity!$C23*Activity!$D23*Activity!G23</f>
        <v>0</v>
      </c>
      <c r="F24" s="552">
        <f>Activity!$C23*Activity!$D23*Activity!H23</f>
        <v>0</v>
      </c>
      <c r="G24" s="552">
        <f>Activity!$C23*Activity!$D23*Activity!I23</f>
        <v>0</v>
      </c>
      <c r="H24" s="552">
        <f>Activity!$C23*Activity!$D23*Activity!J23</f>
        <v>8.0935225806599981E-2</v>
      </c>
      <c r="I24" s="552">
        <f>Activity!$C23*Activity!$D23*Activity!K23</f>
        <v>0</v>
      </c>
      <c r="J24" s="553">
        <f>Activity!$C23*Activity!$D23*Activity!L23</f>
        <v>1.0701435412205997</v>
      </c>
      <c r="K24" s="552">
        <f>Activity!$C23*Activity!$D23*Activity!M23</f>
        <v>0.17685845639219996</v>
      </c>
      <c r="L24" s="552">
        <f>Activity!$C23*Activity!$D23*Activity!N23</f>
        <v>0.13289364237379997</v>
      </c>
      <c r="M24" s="550">
        <f>Activity!$C23*Activity!$D23*Activity!O23</f>
        <v>0.62050339785059994</v>
      </c>
      <c r="N24" s="413">
        <v>0</v>
      </c>
      <c r="O24" s="552">
        <f>Activity!C23*Activity!D23</f>
        <v>9.992003185999998</v>
      </c>
      <c r="P24" s="559">
        <f>Activity!X23</f>
        <v>0</v>
      </c>
    </row>
    <row r="25" spans="2:16">
      <c r="B25" s="7">
        <f t="shared" si="1"/>
        <v>2011</v>
      </c>
      <c r="C25" s="551">
        <f>Activity!$C24*Activity!$D24*Activity!E24</f>
        <v>0</v>
      </c>
      <c r="D25" s="552">
        <f>Activity!$C24*Activity!$D24*Activity!F24</f>
        <v>0</v>
      </c>
      <c r="E25" s="550">
        <f>Activity!$C24*Activity!$D24*Activity!G24</f>
        <v>0</v>
      </c>
      <c r="F25" s="552">
        <f>Activity!$C24*Activity!$D24*Activity!H24</f>
        <v>0</v>
      </c>
      <c r="G25" s="552">
        <f>Activity!$C24*Activity!$D24*Activity!I24</f>
        <v>0</v>
      </c>
      <c r="H25" s="552">
        <f>Activity!$C24*Activity!$D24*Activity!J24</f>
        <v>0</v>
      </c>
      <c r="I25" s="552">
        <f>Activity!$C24*Activity!$D24*Activity!K24</f>
        <v>0</v>
      </c>
      <c r="J25" s="553">
        <f>Activity!$C24*Activity!$D24*Activity!L24</f>
        <v>0</v>
      </c>
      <c r="K25" s="552">
        <f>Activity!$C24*Activity!$D24*Activity!M24</f>
        <v>0</v>
      </c>
      <c r="L25" s="552">
        <f>Activity!$C24*Activity!$D24*Activity!N24</f>
        <v>0</v>
      </c>
      <c r="M25" s="550">
        <f>Activity!$C24*Activity!$D24*Activity!O24</f>
        <v>0</v>
      </c>
      <c r="N25" s="413">
        <v>0</v>
      </c>
      <c r="O25" s="552">
        <f>Activity!C24*Activity!D24</f>
        <v>0</v>
      </c>
      <c r="P25" s="559">
        <f>Activity!X24</f>
        <v>0</v>
      </c>
    </row>
    <row r="26" spans="2:16">
      <c r="B26" s="7">
        <f t="shared" si="1"/>
        <v>2012</v>
      </c>
      <c r="C26" s="551">
        <f>Activity!$C25*Activity!$D25*Activity!E25</f>
        <v>0</v>
      </c>
      <c r="D26" s="552">
        <f>Activity!$C25*Activity!$D25*Activity!F25</f>
        <v>0</v>
      </c>
      <c r="E26" s="550">
        <f>Activity!$C25*Activity!$D25*Activity!G25</f>
        <v>0</v>
      </c>
      <c r="F26" s="552">
        <f>Activity!$C25*Activity!$D25*Activity!H25</f>
        <v>0</v>
      </c>
      <c r="G26" s="552">
        <f>Activity!$C25*Activity!$D25*Activity!I25</f>
        <v>0</v>
      </c>
      <c r="H26" s="552">
        <f>Activity!$C25*Activity!$D25*Activity!J25</f>
        <v>0</v>
      </c>
      <c r="I26" s="552">
        <f>Activity!$C25*Activity!$D25*Activity!K25</f>
        <v>0</v>
      </c>
      <c r="J26" s="553">
        <f>Activity!$C25*Activity!$D25*Activity!L25</f>
        <v>0</v>
      </c>
      <c r="K26" s="552">
        <f>Activity!$C25*Activity!$D25*Activity!M25</f>
        <v>0</v>
      </c>
      <c r="L26" s="552">
        <f>Activity!$C25*Activity!$D25*Activity!N25</f>
        <v>0</v>
      </c>
      <c r="M26" s="550">
        <f>Activity!$C25*Activity!$D25*Activity!O25</f>
        <v>0</v>
      </c>
      <c r="N26" s="413">
        <v>0</v>
      </c>
      <c r="O26" s="552">
        <f>Activity!C25*Activity!D25</f>
        <v>0</v>
      </c>
      <c r="P26" s="559">
        <f>Activity!X25</f>
        <v>0</v>
      </c>
    </row>
    <row r="27" spans="2:16">
      <c r="B27" s="7">
        <f t="shared" si="1"/>
        <v>2013</v>
      </c>
      <c r="C27" s="551">
        <f>Activity!$C26*Activity!$D26*Activity!E26</f>
        <v>0</v>
      </c>
      <c r="D27" s="552">
        <f>Activity!$C26*Activity!$D26*Activity!F26</f>
        <v>0</v>
      </c>
      <c r="E27" s="550">
        <f>Activity!$C26*Activity!$D26*Activity!G26</f>
        <v>0</v>
      </c>
      <c r="F27" s="552">
        <f>Activity!$C26*Activity!$D26*Activity!H26</f>
        <v>0</v>
      </c>
      <c r="G27" s="552">
        <f>Activity!$C26*Activity!$D26*Activity!I26</f>
        <v>0</v>
      </c>
      <c r="H27" s="552">
        <f>Activity!$C26*Activity!$D26*Activity!J26</f>
        <v>0</v>
      </c>
      <c r="I27" s="552">
        <f>Activity!$C26*Activity!$D26*Activity!K26</f>
        <v>0</v>
      </c>
      <c r="J27" s="553">
        <f>Activity!$C26*Activity!$D26*Activity!L26</f>
        <v>0</v>
      </c>
      <c r="K27" s="552">
        <f>Activity!$C26*Activity!$D26*Activity!M26</f>
        <v>0</v>
      </c>
      <c r="L27" s="552">
        <f>Activity!$C26*Activity!$D26*Activity!N26</f>
        <v>0</v>
      </c>
      <c r="M27" s="550">
        <f>Activity!$C26*Activity!$D26*Activity!O26</f>
        <v>0</v>
      </c>
      <c r="N27" s="413">
        <v>0</v>
      </c>
      <c r="O27" s="552">
        <f>Activity!C26*Activity!D26</f>
        <v>0</v>
      </c>
      <c r="P27" s="559">
        <f>Activity!X26</f>
        <v>0</v>
      </c>
    </row>
    <row r="28" spans="2:16">
      <c r="B28" s="7">
        <f t="shared" si="1"/>
        <v>2014</v>
      </c>
      <c r="C28" s="551">
        <f>Activity!$C27*Activity!$D27*Activity!E27</f>
        <v>0</v>
      </c>
      <c r="D28" s="552">
        <f>Activity!$C27*Activity!$D27*Activity!F27</f>
        <v>0</v>
      </c>
      <c r="E28" s="550">
        <f>Activity!$C27*Activity!$D27*Activity!G27</f>
        <v>0</v>
      </c>
      <c r="F28" s="552">
        <f>Activity!$C27*Activity!$D27*Activity!H27</f>
        <v>0</v>
      </c>
      <c r="G28" s="552">
        <f>Activity!$C27*Activity!$D27*Activity!I27</f>
        <v>0</v>
      </c>
      <c r="H28" s="552">
        <f>Activity!$C27*Activity!$D27*Activity!J27</f>
        <v>0</v>
      </c>
      <c r="I28" s="552">
        <f>Activity!$C27*Activity!$D27*Activity!K27</f>
        <v>0</v>
      </c>
      <c r="J28" s="553">
        <f>Activity!$C27*Activity!$D27*Activity!L27</f>
        <v>0</v>
      </c>
      <c r="K28" s="552">
        <f>Activity!$C27*Activity!$D27*Activity!M27</f>
        <v>0</v>
      </c>
      <c r="L28" s="552">
        <f>Activity!$C27*Activity!$D27*Activity!N27</f>
        <v>0</v>
      </c>
      <c r="M28" s="550">
        <f>Activity!$C27*Activity!$D27*Activity!O27</f>
        <v>0</v>
      </c>
      <c r="N28" s="413">
        <v>0</v>
      </c>
      <c r="O28" s="552">
        <f>Activity!C27*Activity!D27</f>
        <v>0</v>
      </c>
      <c r="P28" s="559">
        <f>Activity!X27</f>
        <v>0</v>
      </c>
    </row>
    <row r="29" spans="2:16">
      <c r="B29" s="7">
        <f t="shared" si="1"/>
        <v>2015</v>
      </c>
      <c r="C29" s="551">
        <f>Activity!$C28*Activity!$D28*Activity!E28</f>
        <v>0</v>
      </c>
      <c r="D29" s="552">
        <f>Activity!$C28*Activity!$D28*Activity!F28</f>
        <v>0</v>
      </c>
      <c r="E29" s="550">
        <f>Activity!$C28*Activity!$D28*Activity!G28</f>
        <v>0</v>
      </c>
      <c r="F29" s="552">
        <f>Activity!$C28*Activity!$D28*Activity!H28</f>
        <v>0</v>
      </c>
      <c r="G29" s="552">
        <f>Activity!$C28*Activity!$D28*Activity!I28</f>
        <v>0</v>
      </c>
      <c r="H29" s="552">
        <f>Activity!$C28*Activity!$D28*Activity!J28</f>
        <v>0</v>
      </c>
      <c r="I29" s="552">
        <f>Activity!$C28*Activity!$D28*Activity!K28</f>
        <v>0</v>
      </c>
      <c r="J29" s="553">
        <f>Activity!$C28*Activity!$D28*Activity!L28</f>
        <v>0</v>
      </c>
      <c r="K29" s="552">
        <f>Activity!$C28*Activity!$D28*Activity!M28</f>
        <v>0</v>
      </c>
      <c r="L29" s="552">
        <f>Activity!$C28*Activity!$D28*Activity!N28</f>
        <v>0</v>
      </c>
      <c r="M29" s="550">
        <f>Activity!$C28*Activity!$D28*Activity!O28</f>
        <v>0</v>
      </c>
      <c r="N29" s="413">
        <v>0</v>
      </c>
      <c r="O29" s="552">
        <f>Activity!C28*Activity!D28</f>
        <v>0</v>
      </c>
      <c r="P29" s="559">
        <f>Activity!X28</f>
        <v>0</v>
      </c>
    </row>
    <row r="30" spans="2:16">
      <c r="B30" s="7">
        <f t="shared" si="1"/>
        <v>2016</v>
      </c>
      <c r="C30" s="551">
        <f>Activity!$C29*Activity!$D29*Activity!E29</f>
        <v>0</v>
      </c>
      <c r="D30" s="552">
        <f>Activity!$C29*Activity!$D29*Activity!F29</f>
        <v>0</v>
      </c>
      <c r="E30" s="550">
        <f>Activity!$C29*Activity!$D29*Activity!G29</f>
        <v>0</v>
      </c>
      <c r="F30" s="552">
        <f>Activity!$C29*Activity!$D29*Activity!H29</f>
        <v>0</v>
      </c>
      <c r="G30" s="552">
        <f>Activity!$C29*Activity!$D29*Activity!I29</f>
        <v>0</v>
      </c>
      <c r="H30" s="552">
        <f>Activity!$C29*Activity!$D29*Activity!J29</f>
        <v>0</v>
      </c>
      <c r="I30" s="552">
        <f>Activity!$C29*Activity!$D29*Activity!K29</f>
        <v>0</v>
      </c>
      <c r="J30" s="553">
        <f>Activity!$C29*Activity!$D29*Activity!L29</f>
        <v>0</v>
      </c>
      <c r="K30" s="552">
        <f>Activity!$C29*Activity!$D29*Activity!M29</f>
        <v>0</v>
      </c>
      <c r="L30" s="552">
        <f>Activity!$C29*Activity!$D29*Activity!N29</f>
        <v>0</v>
      </c>
      <c r="M30" s="550">
        <f>Activity!$C29*Activity!$D29*Activity!O29</f>
        <v>0</v>
      </c>
      <c r="N30" s="413">
        <v>0</v>
      </c>
      <c r="O30" s="552">
        <f>Activity!C29*Activity!D29</f>
        <v>0</v>
      </c>
      <c r="P30" s="559">
        <f>Activity!X29</f>
        <v>0</v>
      </c>
    </row>
    <row r="31" spans="2:16">
      <c r="B31" s="7">
        <f t="shared" si="1"/>
        <v>2017</v>
      </c>
      <c r="C31" s="551">
        <f>Activity!$C30*Activity!$D30*Activity!E30</f>
        <v>0</v>
      </c>
      <c r="D31" s="552">
        <f>Activity!$C30*Activity!$D30*Activity!F30</f>
        <v>0</v>
      </c>
      <c r="E31" s="550">
        <f>Activity!$C30*Activity!$D30*Activity!G30</f>
        <v>0</v>
      </c>
      <c r="F31" s="552">
        <f>Activity!$C30*Activity!$D30*Activity!H30</f>
        <v>0</v>
      </c>
      <c r="G31" s="552">
        <f>Activity!$C30*Activity!$D30*Activity!I30</f>
        <v>0</v>
      </c>
      <c r="H31" s="552">
        <f>Activity!$C30*Activity!$D30*Activity!J30</f>
        <v>0</v>
      </c>
      <c r="I31" s="552">
        <f>Activity!$C30*Activity!$D30*Activity!K30</f>
        <v>0</v>
      </c>
      <c r="J31" s="553">
        <f>Activity!$C30*Activity!$D30*Activity!L30</f>
        <v>0</v>
      </c>
      <c r="K31" s="552">
        <f>Activity!$C30*Activity!$D30*Activity!M30</f>
        <v>0</v>
      </c>
      <c r="L31" s="552">
        <f>Activity!$C30*Activity!$D30*Activity!N30</f>
        <v>0</v>
      </c>
      <c r="M31" s="550">
        <f>Activity!$C30*Activity!$D30*Activity!O30</f>
        <v>0</v>
      </c>
      <c r="N31" s="413">
        <v>0</v>
      </c>
      <c r="O31" s="552">
        <f>Activity!C30*Activity!D30</f>
        <v>0</v>
      </c>
      <c r="P31" s="559">
        <f>Activity!X30</f>
        <v>0</v>
      </c>
    </row>
    <row r="32" spans="2:16">
      <c r="B32" s="7">
        <f t="shared" si="1"/>
        <v>2018</v>
      </c>
      <c r="C32" s="551">
        <f>Activity!$C31*Activity!$D31*Activity!E31</f>
        <v>0</v>
      </c>
      <c r="D32" s="552">
        <f>Activity!$C31*Activity!$D31*Activity!F31</f>
        <v>0</v>
      </c>
      <c r="E32" s="550">
        <f>Activity!$C31*Activity!$D31*Activity!G31</f>
        <v>0</v>
      </c>
      <c r="F32" s="552">
        <f>Activity!$C31*Activity!$D31*Activity!H31</f>
        <v>0</v>
      </c>
      <c r="G32" s="552">
        <f>Activity!$C31*Activity!$D31*Activity!I31</f>
        <v>0</v>
      </c>
      <c r="H32" s="552">
        <f>Activity!$C31*Activity!$D31*Activity!J31</f>
        <v>0</v>
      </c>
      <c r="I32" s="552">
        <f>Activity!$C31*Activity!$D31*Activity!K31</f>
        <v>0</v>
      </c>
      <c r="J32" s="553">
        <f>Activity!$C31*Activity!$D31*Activity!L31</f>
        <v>0</v>
      </c>
      <c r="K32" s="552">
        <f>Activity!$C31*Activity!$D31*Activity!M31</f>
        <v>0</v>
      </c>
      <c r="L32" s="552">
        <f>Activity!$C31*Activity!$D31*Activity!N31</f>
        <v>0</v>
      </c>
      <c r="M32" s="550">
        <f>Activity!$C31*Activity!$D31*Activity!O31</f>
        <v>0</v>
      </c>
      <c r="N32" s="413">
        <v>0</v>
      </c>
      <c r="O32" s="552">
        <f>Activity!C31*Activity!D31</f>
        <v>0</v>
      </c>
      <c r="P32" s="559">
        <f>Activity!X31</f>
        <v>0</v>
      </c>
    </row>
    <row r="33" spans="2:16">
      <c r="B33" s="7">
        <f t="shared" si="1"/>
        <v>2019</v>
      </c>
      <c r="C33" s="551">
        <f>Activity!$C32*Activity!$D32*Activity!E32</f>
        <v>0</v>
      </c>
      <c r="D33" s="552">
        <f>Activity!$C32*Activity!$D32*Activity!F32</f>
        <v>0</v>
      </c>
      <c r="E33" s="550">
        <f>Activity!$C32*Activity!$D32*Activity!G32</f>
        <v>0</v>
      </c>
      <c r="F33" s="552">
        <f>Activity!$C32*Activity!$D32*Activity!H32</f>
        <v>0</v>
      </c>
      <c r="G33" s="552">
        <f>Activity!$C32*Activity!$D32*Activity!I32</f>
        <v>0</v>
      </c>
      <c r="H33" s="552">
        <f>Activity!$C32*Activity!$D32*Activity!J32</f>
        <v>0</v>
      </c>
      <c r="I33" s="552">
        <f>Activity!$C32*Activity!$D32*Activity!K32</f>
        <v>0</v>
      </c>
      <c r="J33" s="553">
        <f>Activity!$C32*Activity!$D32*Activity!L32</f>
        <v>0</v>
      </c>
      <c r="K33" s="552">
        <f>Activity!$C32*Activity!$D32*Activity!M32</f>
        <v>0</v>
      </c>
      <c r="L33" s="552">
        <f>Activity!$C32*Activity!$D32*Activity!N32</f>
        <v>0</v>
      </c>
      <c r="M33" s="550">
        <f>Activity!$C32*Activity!$D32*Activity!O32</f>
        <v>0</v>
      </c>
      <c r="N33" s="413">
        <v>0</v>
      </c>
      <c r="O33" s="552">
        <f>Activity!C32*Activity!D32</f>
        <v>0</v>
      </c>
      <c r="P33" s="559">
        <f>Activity!X32</f>
        <v>0</v>
      </c>
    </row>
    <row r="34" spans="2:16">
      <c r="B34" s="7">
        <f t="shared" si="1"/>
        <v>2020</v>
      </c>
      <c r="C34" s="551">
        <f>Activity!$C33*Activity!$D33*Activity!E33</f>
        <v>0</v>
      </c>
      <c r="D34" s="552">
        <f>Activity!$C33*Activity!$D33*Activity!F33</f>
        <v>0</v>
      </c>
      <c r="E34" s="550">
        <f>Activity!$C33*Activity!$D33*Activity!G33</f>
        <v>0</v>
      </c>
      <c r="F34" s="552">
        <f>Activity!$C33*Activity!$D33*Activity!H33</f>
        <v>0</v>
      </c>
      <c r="G34" s="552">
        <f>Activity!$C33*Activity!$D33*Activity!I33</f>
        <v>0</v>
      </c>
      <c r="H34" s="552">
        <f>Activity!$C33*Activity!$D33*Activity!J33</f>
        <v>0</v>
      </c>
      <c r="I34" s="552">
        <f>Activity!$C33*Activity!$D33*Activity!K33</f>
        <v>0</v>
      </c>
      <c r="J34" s="553">
        <f>Activity!$C33*Activity!$D33*Activity!L33</f>
        <v>0</v>
      </c>
      <c r="K34" s="552">
        <f>Activity!$C33*Activity!$D33*Activity!M33</f>
        <v>0</v>
      </c>
      <c r="L34" s="552">
        <f>Activity!$C33*Activity!$D33*Activity!N33</f>
        <v>0</v>
      </c>
      <c r="M34" s="550">
        <f>Activity!$C33*Activity!$D33*Activity!O33</f>
        <v>0</v>
      </c>
      <c r="N34" s="413">
        <v>0</v>
      </c>
      <c r="O34" s="552">
        <f>Activity!C33*Activity!D33</f>
        <v>0</v>
      </c>
      <c r="P34" s="559">
        <f>Activity!X33</f>
        <v>0</v>
      </c>
    </row>
    <row r="35" spans="2:16">
      <c r="B35" s="7">
        <f t="shared" si="1"/>
        <v>2021</v>
      </c>
      <c r="C35" s="551">
        <f>Activity!$C34*Activity!$D34*Activity!E34</f>
        <v>0</v>
      </c>
      <c r="D35" s="552">
        <f>Activity!$C34*Activity!$D34*Activity!F34</f>
        <v>0</v>
      </c>
      <c r="E35" s="550">
        <f>Activity!$C34*Activity!$D34*Activity!G34</f>
        <v>0</v>
      </c>
      <c r="F35" s="552">
        <f>Activity!$C34*Activity!$D34*Activity!H34</f>
        <v>0</v>
      </c>
      <c r="G35" s="552">
        <f>Activity!$C34*Activity!$D34*Activity!I34</f>
        <v>0</v>
      </c>
      <c r="H35" s="552">
        <f>Activity!$C34*Activity!$D34*Activity!J34</f>
        <v>0</v>
      </c>
      <c r="I35" s="552">
        <f>Activity!$C34*Activity!$D34*Activity!K34</f>
        <v>0</v>
      </c>
      <c r="J35" s="553">
        <f>Activity!$C34*Activity!$D34*Activity!L34</f>
        <v>0</v>
      </c>
      <c r="K35" s="552">
        <f>Activity!$C34*Activity!$D34*Activity!M34</f>
        <v>0</v>
      </c>
      <c r="L35" s="552">
        <f>Activity!$C34*Activity!$D34*Activity!N34</f>
        <v>0</v>
      </c>
      <c r="M35" s="550">
        <f>Activity!$C34*Activity!$D34*Activity!O34</f>
        <v>0</v>
      </c>
      <c r="N35" s="413">
        <v>0</v>
      </c>
      <c r="O35" s="552">
        <f>Activity!C34*Activity!D34</f>
        <v>0</v>
      </c>
      <c r="P35" s="559">
        <f>Activity!X34</f>
        <v>0</v>
      </c>
    </row>
    <row r="36" spans="2:16">
      <c r="B36" s="7">
        <f t="shared" si="1"/>
        <v>2022</v>
      </c>
      <c r="C36" s="551">
        <f>Activity!$C35*Activity!$D35*Activity!E35</f>
        <v>0</v>
      </c>
      <c r="D36" s="552">
        <f>Activity!$C35*Activity!$D35*Activity!F35</f>
        <v>0</v>
      </c>
      <c r="E36" s="550">
        <f>Activity!$C35*Activity!$D35*Activity!G35</f>
        <v>0</v>
      </c>
      <c r="F36" s="552">
        <f>Activity!$C35*Activity!$D35*Activity!H35</f>
        <v>0</v>
      </c>
      <c r="G36" s="552">
        <f>Activity!$C35*Activity!$D35*Activity!I35</f>
        <v>0</v>
      </c>
      <c r="H36" s="552">
        <f>Activity!$C35*Activity!$D35*Activity!J35</f>
        <v>0</v>
      </c>
      <c r="I36" s="552">
        <f>Activity!$C35*Activity!$D35*Activity!K35</f>
        <v>0</v>
      </c>
      <c r="J36" s="553">
        <f>Activity!$C35*Activity!$D35*Activity!L35</f>
        <v>0</v>
      </c>
      <c r="K36" s="552">
        <f>Activity!$C35*Activity!$D35*Activity!M35</f>
        <v>0</v>
      </c>
      <c r="L36" s="552">
        <f>Activity!$C35*Activity!$D35*Activity!N35</f>
        <v>0</v>
      </c>
      <c r="M36" s="550">
        <f>Activity!$C35*Activity!$D35*Activity!O35</f>
        <v>0</v>
      </c>
      <c r="N36" s="413">
        <v>0</v>
      </c>
      <c r="O36" s="552">
        <f>Activity!C35*Activity!D35</f>
        <v>0</v>
      </c>
      <c r="P36" s="559">
        <f>Activity!X35</f>
        <v>0</v>
      </c>
    </row>
    <row r="37" spans="2:16">
      <c r="B37" s="7">
        <f t="shared" si="1"/>
        <v>2023</v>
      </c>
      <c r="C37" s="551">
        <f>Activity!$C36*Activity!$D36*Activity!E36</f>
        <v>0</v>
      </c>
      <c r="D37" s="552">
        <f>Activity!$C36*Activity!$D36*Activity!F36</f>
        <v>0</v>
      </c>
      <c r="E37" s="550">
        <f>Activity!$C36*Activity!$D36*Activity!G36</f>
        <v>0</v>
      </c>
      <c r="F37" s="552">
        <f>Activity!$C36*Activity!$D36*Activity!H36</f>
        <v>0</v>
      </c>
      <c r="G37" s="552">
        <f>Activity!$C36*Activity!$D36*Activity!I36</f>
        <v>0</v>
      </c>
      <c r="H37" s="552">
        <f>Activity!$C36*Activity!$D36*Activity!J36</f>
        <v>0</v>
      </c>
      <c r="I37" s="552">
        <f>Activity!$C36*Activity!$D36*Activity!K36</f>
        <v>0</v>
      </c>
      <c r="J37" s="553">
        <f>Activity!$C36*Activity!$D36*Activity!L36</f>
        <v>0</v>
      </c>
      <c r="K37" s="552">
        <f>Activity!$C36*Activity!$D36*Activity!M36</f>
        <v>0</v>
      </c>
      <c r="L37" s="552">
        <f>Activity!$C36*Activity!$D36*Activity!N36</f>
        <v>0</v>
      </c>
      <c r="M37" s="550">
        <f>Activity!$C36*Activity!$D36*Activity!O36</f>
        <v>0</v>
      </c>
      <c r="N37" s="413">
        <v>0</v>
      </c>
      <c r="O37" s="552">
        <f>Activity!C36*Activity!D36</f>
        <v>0</v>
      </c>
      <c r="P37" s="559">
        <f>Activity!X36</f>
        <v>0</v>
      </c>
    </row>
    <row r="38" spans="2:16">
      <c r="B38" s="7">
        <f t="shared" si="1"/>
        <v>2024</v>
      </c>
      <c r="C38" s="551">
        <f>Activity!$C37*Activity!$D37*Activity!E37</f>
        <v>0</v>
      </c>
      <c r="D38" s="552">
        <f>Activity!$C37*Activity!$D37*Activity!F37</f>
        <v>0</v>
      </c>
      <c r="E38" s="550">
        <f>Activity!$C37*Activity!$D37*Activity!G37</f>
        <v>0</v>
      </c>
      <c r="F38" s="552">
        <f>Activity!$C37*Activity!$D37*Activity!H37</f>
        <v>0</v>
      </c>
      <c r="G38" s="552">
        <f>Activity!$C37*Activity!$D37*Activity!I37</f>
        <v>0</v>
      </c>
      <c r="H38" s="552">
        <f>Activity!$C37*Activity!$D37*Activity!J37</f>
        <v>0</v>
      </c>
      <c r="I38" s="552">
        <f>Activity!$C37*Activity!$D37*Activity!K37</f>
        <v>0</v>
      </c>
      <c r="J38" s="553">
        <f>Activity!$C37*Activity!$D37*Activity!L37</f>
        <v>0</v>
      </c>
      <c r="K38" s="552">
        <f>Activity!$C37*Activity!$D37*Activity!M37</f>
        <v>0</v>
      </c>
      <c r="L38" s="552">
        <f>Activity!$C37*Activity!$D37*Activity!N37</f>
        <v>0</v>
      </c>
      <c r="M38" s="550">
        <f>Activity!$C37*Activity!$D37*Activity!O37</f>
        <v>0</v>
      </c>
      <c r="N38" s="413">
        <v>0</v>
      </c>
      <c r="O38" s="552">
        <f>Activity!C37*Activity!D37</f>
        <v>0</v>
      </c>
      <c r="P38" s="559">
        <f>Activity!X37</f>
        <v>0</v>
      </c>
    </row>
    <row r="39" spans="2:16">
      <c r="B39" s="7">
        <f t="shared" si="1"/>
        <v>2025</v>
      </c>
      <c r="C39" s="551">
        <f>Activity!$C38*Activity!$D38*Activity!E38</f>
        <v>0</v>
      </c>
      <c r="D39" s="552">
        <f>Activity!$C38*Activity!$D38*Activity!F38</f>
        <v>0</v>
      </c>
      <c r="E39" s="550">
        <f>Activity!$C38*Activity!$D38*Activity!G38</f>
        <v>0</v>
      </c>
      <c r="F39" s="552">
        <f>Activity!$C38*Activity!$D38*Activity!H38</f>
        <v>0</v>
      </c>
      <c r="G39" s="552">
        <f>Activity!$C38*Activity!$D38*Activity!I38</f>
        <v>0</v>
      </c>
      <c r="H39" s="552">
        <f>Activity!$C38*Activity!$D38*Activity!J38</f>
        <v>0</v>
      </c>
      <c r="I39" s="552">
        <f>Activity!$C38*Activity!$D38*Activity!K38</f>
        <v>0</v>
      </c>
      <c r="J39" s="553">
        <f>Activity!$C38*Activity!$D38*Activity!L38</f>
        <v>0</v>
      </c>
      <c r="K39" s="552">
        <f>Activity!$C38*Activity!$D38*Activity!M38</f>
        <v>0</v>
      </c>
      <c r="L39" s="552">
        <f>Activity!$C38*Activity!$D38*Activity!N38</f>
        <v>0</v>
      </c>
      <c r="M39" s="550">
        <f>Activity!$C38*Activity!$D38*Activity!O38</f>
        <v>0</v>
      </c>
      <c r="N39" s="413">
        <v>0</v>
      </c>
      <c r="O39" s="552">
        <f>Activity!C38*Activity!D38</f>
        <v>0</v>
      </c>
      <c r="P39" s="559">
        <f>Activity!X38</f>
        <v>0</v>
      </c>
    </row>
    <row r="40" spans="2:16">
      <c r="B40" s="7">
        <f t="shared" si="1"/>
        <v>2026</v>
      </c>
      <c r="C40" s="551">
        <f>Activity!$C39*Activity!$D39*Activity!E39</f>
        <v>0</v>
      </c>
      <c r="D40" s="552">
        <f>Activity!$C39*Activity!$D39*Activity!F39</f>
        <v>0</v>
      </c>
      <c r="E40" s="550">
        <f>Activity!$C39*Activity!$D39*Activity!G39</f>
        <v>0</v>
      </c>
      <c r="F40" s="552">
        <f>Activity!$C39*Activity!$D39*Activity!H39</f>
        <v>0</v>
      </c>
      <c r="G40" s="552">
        <f>Activity!$C39*Activity!$D39*Activity!I39</f>
        <v>0</v>
      </c>
      <c r="H40" s="552">
        <f>Activity!$C39*Activity!$D39*Activity!J39</f>
        <v>0</v>
      </c>
      <c r="I40" s="552">
        <f>Activity!$C39*Activity!$D39*Activity!K39</f>
        <v>0</v>
      </c>
      <c r="J40" s="553">
        <f>Activity!$C39*Activity!$D39*Activity!L39</f>
        <v>0</v>
      </c>
      <c r="K40" s="552">
        <f>Activity!$C39*Activity!$D39*Activity!M39</f>
        <v>0</v>
      </c>
      <c r="L40" s="552">
        <f>Activity!$C39*Activity!$D39*Activity!N39</f>
        <v>0</v>
      </c>
      <c r="M40" s="550">
        <f>Activity!$C39*Activity!$D39*Activity!O39</f>
        <v>0</v>
      </c>
      <c r="N40" s="413">
        <v>0</v>
      </c>
      <c r="O40" s="552">
        <f>Activity!C39*Activity!D39</f>
        <v>0</v>
      </c>
      <c r="P40" s="559">
        <f>Activity!X39</f>
        <v>0</v>
      </c>
    </row>
    <row r="41" spans="2:16">
      <c r="B41" s="7">
        <f t="shared" si="1"/>
        <v>2027</v>
      </c>
      <c r="C41" s="551">
        <f>Activity!$C40*Activity!$D40*Activity!E40</f>
        <v>0</v>
      </c>
      <c r="D41" s="552">
        <f>Activity!$C40*Activity!$D40*Activity!F40</f>
        <v>0</v>
      </c>
      <c r="E41" s="550">
        <f>Activity!$C40*Activity!$D40*Activity!G40</f>
        <v>0</v>
      </c>
      <c r="F41" s="552">
        <f>Activity!$C40*Activity!$D40*Activity!H40</f>
        <v>0</v>
      </c>
      <c r="G41" s="552">
        <f>Activity!$C40*Activity!$D40*Activity!I40</f>
        <v>0</v>
      </c>
      <c r="H41" s="552">
        <f>Activity!$C40*Activity!$D40*Activity!J40</f>
        <v>0</v>
      </c>
      <c r="I41" s="552">
        <f>Activity!$C40*Activity!$D40*Activity!K40</f>
        <v>0</v>
      </c>
      <c r="J41" s="553">
        <f>Activity!$C40*Activity!$D40*Activity!L40</f>
        <v>0</v>
      </c>
      <c r="K41" s="552">
        <f>Activity!$C40*Activity!$D40*Activity!M40</f>
        <v>0</v>
      </c>
      <c r="L41" s="552">
        <f>Activity!$C40*Activity!$D40*Activity!N40</f>
        <v>0</v>
      </c>
      <c r="M41" s="550">
        <f>Activity!$C40*Activity!$D40*Activity!O40</f>
        <v>0</v>
      </c>
      <c r="N41" s="413">
        <v>0</v>
      </c>
      <c r="O41" s="552">
        <f>Activity!C40*Activity!D40</f>
        <v>0</v>
      </c>
      <c r="P41" s="559">
        <f>Activity!X40</f>
        <v>0</v>
      </c>
    </row>
    <row r="42" spans="2:16">
      <c r="B42" s="7">
        <f t="shared" si="1"/>
        <v>2028</v>
      </c>
      <c r="C42" s="551">
        <f>Activity!$C41*Activity!$D41*Activity!E41</f>
        <v>0</v>
      </c>
      <c r="D42" s="552">
        <f>Activity!$C41*Activity!$D41*Activity!F41</f>
        <v>0</v>
      </c>
      <c r="E42" s="550">
        <f>Activity!$C41*Activity!$D41*Activity!G41</f>
        <v>0</v>
      </c>
      <c r="F42" s="552">
        <f>Activity!$C41*Activity!$D41*Activity!H41</f>
        <v>0</v>
      </c>
      <c r="G42" s="552">
        <f>Activity!$C41*Activity!$D41*Activity!I41</f>
        <v>0</v>
      </c>
      <c r="H42" s="552">
        <f>Activity!$C41*Activity!$D41*Activity!J41</f>
        <v>0</v>
      </c>
      <c r="I42" s="552">
        <f>Activity!$C41*Activity!$D41*Activity!K41</f>
        <v>0</v>
      </c>
      <c r="J42" s="553">
        <f>Activity!$C41*Activity!$D41*Activity!L41</f>
        <v>0</v>
      </c>
      <c r="K42" s="552">
        <f>Activity!$C41*Activity!$D41*Activity!M41</f>
        <v>0</v>
      </c>
      <c r="L42" s="552">
        <f>Activity!$C41*Activity!$D41*Activity!N41</f>
        <v>0</v>
      </c>
      <c r="M42" s="550">
        <f>Activity!$C41*Activity!$D41*Activity!O41</f>
        <v>0</v>
      </c>
      <c r="N42" s="413">
        <v>0</v>
      </c>
      <c r="O42" s="552">
        <f>Activity!C41*Activity!D41</f>
        <v>0</v>
      </c>
      <c r="P42" s="559">
        <f>Activity!X41</f>
        <v>0</v>
      </c>
    </row>
    <row r="43" spans="2:16">
      <c r="B43" s="7">
        <f t="shared" si="1"/>
        <v>2029</v>
      </c>
      <c r="C43" s="551">
        <f>Activity!$C42*Activity!$D42*Activity!E42</f>
        <v>0</v>
      </c>
      <c r="D43" s="552">
        <f>Activity!$C42*Activity!$D42*Activity!F42</f>
        <v>0</v>
      </c>
      <c r="E43" s="550">
        <f>Activity!$C42*Activity!$D42*Activity!G42</f>
        <v>0</v>
      </c>
      <c r="F43" s="552">
        <f>Activity!$C42*Activity!$D42*Activity!H42</f>
        <v>0</v>
      </c>
      <c r="G43" s="552">
        <f>Activity!$C42*Activity!$D42*Activity!I42</f>
        <v>0</v>
      </c>
      <c r="H43" s="552">
        <f>Activity!$C42*Activity!$D42*Activity!J42</f>
        <v>0</v>
      </c>
      <c r="I43" s="552">
        <f>Activity!$C42*Activity!$D42*Activity!K42</f>
        <v>0</v>
      </c>
      <c r="J43" s="553">
        <f>Activity!$C42*Activity!$D42*Activity!L42</f>
        <v>0</v>
      </c>
      <c r="K43" s="552">
        <f>Activity!$C42*Activity!$D42*Activity!M42</f>
        <v>0</v>
      </c>
      <c r="L43" s="552">
        <f>Activity!$C42*Activity!$D42*Activity!N42</f>
        <v>0</v>
      </c>
      <c r="M43" s="550">
        <f>Activity!$C42*Activity!$D42*Activity!O42</f>
        <v>0</v>
      </c>
      <c r="N43" s="413">
        <v>0</v>
      </c>
      <c r="O43" s="552">
        <f>Activity!C42*Activity!D42</f>
        <v>0</v>
      </c>
      <c r="P43" s="559">
        <f>Activity!X42</f>
        <v>0</v>
      </c>
    </row>
    <row r="44" spans="2:16">
      <c r="B44" s="7">
        <f t="shared" si="1"/>
        <v>2030</v>
      </c>
      <c r="C44" s="551">
        <f>Activity!$C43*Activity!$D43*Activity!E43</f>
        <v>0</v>
      </c>
      <c r="D44" s="552">
        <f>Activity!$C43*Activity!$D43*Activity!F43</f>
        <v>0</v>
      </c>
      <c r="E44" s="550">
        <f>Activity!$C43*Activity!$D43*Activity!G43</f>
        <v>0</v>
      </c>
      <c r="F44" s="552">
        <f>Activity!$C43*Activity!$D43*Activity!H43</f>
        <v>0</v>
      </c>
      <c r="G44" s="552">
        <f>Activity!$C43*Activity!$D43*Activity!I43</f>
        <v>0</v>
      </c>
      <c r="H44" s="552">
        <f>Activity!$C43*Activity!$D43*Activity!J43</f>
        <v>0</v>
      </c>
      <c r="I44" s="552">
        <f>Activity!$C43*Activity!$D43*Activity!K43</f>
        <v>0</v>
      </c>
      <c r="J44" s="553">
        <f>Activity!$C43*Activity!$D43*Activity!L43</f>
        <v>0</v>
      </c>
      <c r="K44" s="552">
        <f>Activity!$C43*Activity!$D43*Activity!M43</f>
        <v>0</v>
      </c>
      <c r="L44" s="552">
        <f>Activity!$C43*Activity!$D43*Activity!N43</f>
        <v>0</v>
      </c>
      <c r="M44" s="550">
        <f>Activity!$C43*Activity!$D43*Activity!O43</f>
        <v>0</v>
      </c>
      <c r="N44" s="413">
        <v>0</v>
      </c>
      <c r="O44" s="552">
        <f>Activity!C43*Activity!D43</f>
        <v>0</v>
      </c>
      <c r="P44" s="559">
        <f>Activity!X43</f>
        <v>0</v>
      </c>
    </row>
    <row r="45" spans="2:16">
      <c r="B45" s="7">
        <f t="shared" si="1"/>
        <v>2031</v>
      </c>
      <c r="C45" s="551">
        <f>Activity!$C44*Activity!$D44*Activity!E44</f>
        <v>0</v>
      </c>
      <c r="D45" s="552">
        <f>Activity!$C44*Activity!$D44*Activity!F44</f>
        <v>0</v>
      </c>
      <c r="E45" s="550">
        <f>Activity!$C44*Activity!$D44*Activity!G44</f>
        <v>0</v>
      </c>
      <c r="F45" s="552">
        <f>Activity!$C44*Activity!$D44*Activity!H44</f>
        <v>0</v>
      </c>
      <c r="G45" s="552">
        <f>Activity!$C44*Activity!$D44*Activity!I44</f>
        <v>0</v>
      </c>
      <c r="H45" s="552">
        <f>Activity!$C44*Activity!$D44*Activity!J44</f>
        <v>0</v>
      </c>
      <c r="I45" s="552">
        <f>Activity!$C44*Activity!$D44*Activity!K44</f>
        <v>0</v>
      </c>
      <c r="J45" s="553">
        <f>Activity!$C44*Activity!$D44*Activity!L44</f>
        <v>0</v>
      </c>
      <c r="K45" s="552">
        <f>Activity!$C44*Activity!$D44*Activity!M44</f>
        <v>0</v>
      </c>
      <c r="L45" s="552">
        <f>Activity!$C44*Activity!$D44*Activity!N44</f>
        <v>0</v>
      </c>
      <c r="M45" s="550">
        <f>Activity!$C44*Activity!$D44*Activity!O44</f>
        <v>0</v>
      </c>
      <c r="N45" s="413">
        <v>0</v>
      </c>
      <c r="O45" s="552">
        <f>Activity!C44*Activity!D44</f>
        <v>0</v>
      </c>
      <c r="P45" s="559">
        <f>Activity!X44</f>
        <v>0</v>
      </c>
    </row>
    <row r="46" spans="2:16">
      <c r="B46" s="7">
        <f t="shared" si="1"/>
        <v>2032</v>
      </c>
      <c r="C46" s="551">
        <f>Activity!$C45*Activity!$D45*Activity!E45</f>
        <v>0</v>
      </c>
      <c r="D46" s="552">
        <f>Activity!$C45*Activity!$D45*Activity!F45</f>
        <v>0</v>
      </c>
      <c r="E46" s="550">
        <f>Activity!$C45*Activity!$D45*Activity!G45</f>
        <v>0</v>
      </c>
      <c r="F46" s="552">
        <f>Activity!$C45*Activity!$D45*Activity!H45</f>
        <v>0</v>
      </c>
      <c r="G46" s="552">
        <f>Activity!$C45*Activity!$D45*Activity!I45</f>
        <v>0</v>
      </c>
      <c r="H46" s="552">
        <f>Activity!$C45*Activity!$D45*Activity!J45</f>
        <v>0</v>
      </c>
      <c r="I46" s="552">
        <f>Activity!$C45*Activity!$D45*Activity!K45</f>
        <v>0</v>
      </c>
      <c r="J46" s="553">
        <f>Activity!$C45*Activity!$D45*Activity!L45</f>
        <v>0</v>
      </c>
      <c r="K46" s="552">
        <f>Activity!$C45*Activity!$D45*Activity!M45</f>
        <v>0</v>
      </c>
      <c r="L46" s="552">
        <f>Activity!$C45*Activity!$D45*Activity!N45</f>
        <v>0</v>
      </c>
      <c r="M46" s="550">
        <f>Activity!$C45*Activity!$D45*Activity!O45</f>
        <v>0</v>
      </c>
      <c r="N46" s="413">
        <v>0</v>
      </c>
      <c r="O46" s="552">
        <f>Activity!C45*Activity!D45</f>
        <v>0</v>
      </c>
      <c r="P46" s="559">
        <f>Activity!X45</f>
        <v>0</v>
      </c>
    </row>
    <row r="47" spans="2:16">
      <c r="B47" s="7">
        <f t="shared" si="1"/>
        <v>2033</v>
      </c>
      <c r="C47" s="551">
        <f>Activity!$C46*Activity!$D46*Activity!E46</f>
        <v>0</v>
      </c>
      <c r="D47" s="552">
        <f>Activity!$C46*Activity!$D46*Activity!F46</f>
        <v>0</v>
      </c>
      <c r="E47" s="550">
        <f>Activity!$C46*Activity!$D46*Activity!G46</f>
        <v>0</v>
      </c>
      <c r="F47" s="552">
        <f>Activity!$C46*Activity!$D46*Activity!H46</f>
        <v>0</v>
      </c>
      <c r="G47" s="552">
        <f>Activity!$C46*Activity!$D46*Activity!I46</f>
        <v>0</v>
      </c>
      <c r="H47" s="552">
        <f>Activity!$C46*Activity!$D46*Activity!J46</f>
        <v>0</v>
      </c>
      <c r="I47" s="552">
        <f>Activity!$C46*Activity!$D46*Activity!K46</f>
        <v>0</v>
      </c>
      <c r="J47" s="553">
        <f>Activity!$C46*Activity!$D46*Activity!L46</f>
        <v>0</v>
      </c>
      <c r="K47" s="552">
        <f>Activity!$C46*Activity!$D46*Activity!M46</f>
        <v>0</v>
      </c>
      <c r="L47" s="552">
        <f>Activity!$C46*Activity!$D46*Activity!N46</f>
        <v>0</v>
      </c>
      <c r="M47" s="550">
        <f>Activity!$C46*Activity!$D46*Activity!O46</f>
        <v>0</v>
      </c>
      <c r="N47" s="413">
        <v>0</v>
      </c>
      <c r="O47" s="552">
        <f>Activity!C46*Activity!D46</f>
        <v>0</v>
      </c>
      <c r="P47" s="559">
        <f>Activity!X46</f>
        <v>0</v>
      </c>
    </row>
    <row r="48" spans="2:16">
      <c r="B48" s="7">
        <f t="shared" si="1"/>
        <v>2034</v>
      </c>
      <c r="C48" s="551">
        <f>Activity!$C47*Activity!$D47*Activity!E47</f>
        <v>0</v>
      </c>
      <c r="D48" s="552">
        <f>Activity!$C47*Activity!$D47*Activity!F47</f>
        <v>0</v>
      </c>
      <c r="E48" s="550">
        <f>Activity!$C47*Activity!$D47*Activity!G47</f>
        <v>0</v>
      </c>
      <c r="F48" s="552">
        <f>Activity!$C47*Activity!$D47*Activity!H47</f>
        <v>0</v>
      </c>
      <c r="G48" s="552">
        <f>Activity!$C47*Activity!$D47*Activity!I47</f>
        <v>0</v>
      </c>
      <c r="H48" s="552">
        <f>Activity!$C47*Activity!$D47*Activity!J47</f>
        <v>0</v>
      </c>
      <c r="I48" s="552">
        <f>Activity!$C47*Activity!$D47*Activity!K47</f>
        <v>0</v>
      </c>
      <c r="J48" s="553">
        <f>Activity!$C47*Activity!$D47*Activity!L47</f>
        <v>0</v>
      </c>
      <c r="K48" s="552">
        <f>Activity!$C47*Activity!$D47*Activity!M47</f>
        <v>0</v>
      </c>
      <c r="L48" s="552">
        <f>Activity!$C47*Activity!$D47*Activity!N47</f>
        <v>0</v>
      </c>
      <c r="M48" s="550">
        <f>Activity!$C47*Activity!$D47*Activity!O47</f>
        <v>0</v>
      </c>
      <c r="N48" s="413">
        <v>0</v>
      </c>
      <c r="O48" s="552">
        <f>Activity!C47*Activity!D47</f>
        <v>0</v>
      </c>
      <c r="P48" s="559">
        <f>Activity!X47</f>
        <v>0</v>
      </c>
    </row>
    <row r="49" spans="2:16">
      <c r="B49" s="7">
        <f t="shared" si="1"/>
        <v>2035</v>
      </c>
      <c r="C49" s="551">
        <f>Activity!$C48*Activity!$D48*Activity!E48</f>
        <v>0</v>
      </c>
      <c r="D49" s="552">
        <f>Activity!$C48*Activity!$D48*Activity!F48</f>
        <v>0</v>
      </c>
      <c r="E49" s="550">
        <f>Activity!$C48*Activity!$D48*Activity!G48</f>
        <v>0</v>
      </c>
      <c r="F49" s="552">
        <f>Activity!$C48*Activity!$D48*Activity!H48</f>
        <v>0</v>
      </c>
      <c r="G49" s="552">
        <f>Activity!$C48*Activity!$D48*Activity!I48</f>
        <v>0</v>
      </c>
      <c r="H49" s="552">
        <f>Activity!$C48*Activity!$D48*Activity!J48</f>
        <v>0</v>
      </c>
      <c r="I49" s="552">
        <f>Activity!$C48*Activity!$D48*Activity!K48</f>
        <v>0</v>
      </c>
      <c r="J49" s="553">
        <f>Activity!$C48*Activity!$D48*Activity!L48</f>
        <v>0</v>
      </c>
      <c r="K49" s="552">
        <f>Activity!$C48*Activity!$D48*Activity!M48</f>
        <v>0</v>
      </c>
      <c r="L49" s="552">
        <f>Activity!$C48*Activity!$D48*Activity!N48</f>
        <v>0</v>
      </c>
      <c r="M49" s="550">
        <f>Activity!$C48*Activity!$D48*Activity!O48</f>
        <v>0</v>
      </c>
      <c r="N49" s="413">
        <v>0</v>
      </c>
      <c r="O49" s="552">
        <f>Activity!C48*Activity!D48</f>
        <v>0</v>
      </c>
      <c r="P49" s="559">
        <f>Activity!X48</f>
        <v>0</v>
      </c>
    </row>
    <row r="50" spans="2:16">
      <c r="B50" s="7">
        <f t="shared" si="1"/>
        <v>2036</v>
      </c>
      <c r="C50" s="551">
        <f>Activity!$C49*Activity!$D49*Activity!E49</f>
        <v>0</v>
      </c>
      <c r="D50" s="552">
        <f>Activity!$C49*Activity!$D49*Activity!F49</f>
        <v>0</v>
      </c>
      <c r="E50" s="550">
        <f>Activity!$C49*Activity!$D49*Activity!G49</f>
        <v>0</v>
      </c>
      <c r="F50" s="552">
        <f>Activity!$C49*Activity!$D49*Activity!H49</f>
        <v>0</v>
      </c>
      <c r="G50" s="552">
        <f>Activity!$C49*Activity!$D49*Activity!I49</f>
        <v>0</v>
      </c>
      <c r="H50" s="552">
        <f>Activity!$C49*Activity!$D49*Activity!J49</f>
        <v>0</v>
      </c>
      <c r="I50" s="552">
        <f>Activity!$C49*Activity!$D49*Activity!K49</f>
        <v>0</v>
      </c>
      <c r="J50" s="553">
        <f>Activity!$C49*Activity!$D49*Activity!L49</f>
        <v>0</v>
      </c>
      <c r="K50" s="552">
        <f>Activity!$C49*Activity!$D49*Activity!M49</f>
        <v>0</v>
      </c>
      <c r="L50" s="552">
        <f>Activity!$C49*Activity!$D49*Activity!N49</f>
        <v>0</v>
      </c>
      <c r="M50" s="550">
        <f>Activity!$C49*Activity!$D49*Activity!O49</f>
        <v>0</v>
      </c>
      <c r="N50" s="413">
        <v>0</v>
      </c>
      <c r="O50" s="552">
        <f>Activity!C49*Activity!D49</f>
        <v>0</v>
      </c>
      <c r="P50" s="559">
        <f>Activity!X49</f>
        <v>0</v>
      </c>
    </row>
    <row r="51" spans="2:16">
      <c r="B51" s="7">
        <f t="shared" si="1"/>
        <v>2037</v>
      </c>
      <c r="C51" s="551">
        <f>Activity!$C50*Activity!$D50*Activity!E50</f>
        <v>0</v>
      </c>
      <c r="D51" s="552">
        <f>Activity!$C50*Activity!$D50*Activity!F50</f>
        <v>0</v>
      </c>
      <c r="E51" s="550">
        <f>Activity!$C50*Activity!$D50*Activity!G50</f>
        <v>0</v>
      </c>
      <c r="F51" s="552">
        <f>Activity!$C50*Activity!$D50*Activity!H50</f>
        <v>0</v>
      </c>
      <c r="G51" s="552">
        <f>Activity!$C50*Activity!$D50*Activity!I50</f>
        <v>0</v>
      </c>
      <c r="H51" s="552">
        <f>Activity!$C50*Activity!$D50*Activity!J50</f>
        <v>0</v>
      </c>
      <c r="I51" s="552">
        <f>Activity!$C50*Activity!$D50*Activity!K50</f>
        <v>0</v>
      </c>
      <c r="J51" s="553">
        <f>Activity!$C50*Activity!$D50*Activity!L50</f>
        <v>0</v>
      </c>
      <c r="K51" s="552">
        <f>Activity!$C50*Activity!$D50*Activity!M50</f>
        <v>0</v>
      </c>
      <c r="L51" s="552">
        <f>Activity!$C50*Activity!$D50*Activity!N50</f>
        <v>0</v>
      </c>
      <c r="M51" s="550">
        <f>Activity!$C50*Activity!$D50*Activity!O50</f>
        <v>0</v>
      </c>
      <c r="N51" s="413">
        <v>0</v>
      </c>
      <c r="O51" s="552">
        <f>Activity!C50*Activity!D50</f>
        <v>0</v>
      </c>
      <c r="P51" s="559">
        <f>Activity!X50</f>
        <v>0</v>
      </c>
    </row>
    <row r="52" spans="2:16">
      <c r="B52" s="7">
        <f t="shared" si="1"/>
        <v>2038</v>
      </c>
      <c r="C52" s="551">
        <f>Activity!$C51*Activity!$D51*Activity!E51</f>
        <v>0</v>
      </c>
      <c r="D52" s="552">
        <f>Activity!$C51*Activity!$D51*Activity!F51</f>
        <v>0</v>
      </c>
      <c r="E52" s="550">
        <f>Activity!$C51*Activity!$D51*Activity!G51</f>
        <v>0</v>
      </c>
      <c r="F52" s="552">
        <f>Activity!$C51*Activity!$D51*Activity!H51</f>
        <v>0</v>
      </c>
      <c r="G52" s="552">
        <f>Activity!$C51*Activity!$D51*Activity!I51</f>
        <v>0</v>
      </c>
      <c r="H52" s="552">
        <f>Activity!$C51*Activity!$D51*Activity!J51</f>
        <v>0</v>
      </c>
      <c r="I52" s="552">
        <f>Activity!$C51*Activity!$D51*Activity!K51</f>
        <v>0</v>
      </c>
      <c r="J52" s="553">
        <f>Activity!$C51*Activity!$D51*Activity!L51</f>
        <v>0</v>
      </c>
      <c r="K52" s="552">
        <f>Activity!$C51*Activity!$D51*Activity!M51</f>
        <v>0</v>
      </c>
      <c r="L52" s="552">
        <f>Activity!$C51*Activity!$D51*Activity!N51</f>
        <v>0</v>
      </c>
      <c r="M52" s="550">
        <f>Activity!$C51*Activity!$D51*Activity!O51</f>
        <v>0</v>
      </c>
      <c r="N52" s="413">
        <v>0</v>
      </c>
      <c r="O52" s="552">
        <f>Activity!C51*Activity!D51</f>
        <v>0</v>
      </c>
      <c r="P52" s="559">
        <f>Activity!X51</f>
        <v>0</v>
      </c>
    </row>
    <row r="53" spans="2:16">
      <c r="B53" s="7">
        <f t="shared" si="1"/>
        <v>2039</v>
      </c>
      <c r="C53" s="551">
        <f>Activity!$C52*Activity!$D52*Activity!E52</f>
        <v>0</v>
      </c>
      <c r="D53" s="552">
        <f>Activity!$C52*Activity!$D52*Activity!F52</f>
        <v>0</v>
      </c>
      <c r="E53" s="550">
        <f>Activity!$C52*Activity!$D52*Activity!G52</f>
        <v>0</v>
      </c>
      <c r="F53" s="552">
        <f>Activity!$C52*Activity!$D52*Activity!H52</f>
        <v>0</v>
      </c>
      <c r="G53" s="552">
        <f>Activity!$C52*Activity!$D52*Activity!I52</f>
        <v>0</v>
      </c>
      <c r="H53" s="552">
        <f>Activity!$C52*Activity!$D52*Activity!J52</f>
        <v>0</v>
      </c>
      <c r="I53" s="552">
        <f>Activity!$C52*Activity!$D52*Activity!K52</f>
        <v>0</v>
      </c>
      <c r="J53" s="553">
        <f>Activity!$C52*Activity!$D52*Activity!L52</f>
        <v>0</v>
      </c>
      <c r="K53" s="552">
        <f>Activity!$C52*Activity!$D52*Activity!M52</f>
        <v>0</v>
      </c>
      <c r="L53" s="552">
        <f>Activity!$C52*Activity!$D52*Activity!N52</f>
        <v>0</v>
      </c>
      <c r="M53" s="550">
        <f>Activity!$C52*Activity!$D52*Activity!O52</f>
        <v>0</v>
      </c>
      <c r="N53" s="413">
        <v>0</v>
      </c>
      <c r="O53" s="552">
        <f>Activity!C52*Activity!D52</f>
        <v>0</v>
      </c>
      <c r="P53" s="559">
        <f>Activity!X52</f>
        <v>0</v>
      </c>
    </row>
    <row r="54" spans="2:16">
      <c r="B54" s="7">
        <f t="shared" si="1"/>
        <v>2040</v>
      </c>
      <c r="C54" s="551">
        <f>Activity!$C53*Activity!$D53*Activity!E53</f>
        <v>0</v>
      </c>
      <c r="D54" s="552">
        <f>Activity!$C53*Activity!$D53*Activity!F53</f>
        <v>0</v>
      </c>
      <c r="E54" s="550">
        <f>Activity!$C53*Activity!$D53*Activity!G53</f>
        <v>0</v>
      </c>
      <c r="F54" s="552">
        <f>Activity!$C53*Activity!$D53*Activity!H53</f>
        <v>0</v>
      </c>
      <c r="G54" s="552">
        <f>Activity!$C53*Activity!$D53*Activity!I53</f>
        <v>0</v>
      </c>
      <c r="H54" s="552">
        <f>Activity!$C53*Activity!$D53*Activity!J53</f>
        <v>0</v>
      </c>
      <c r="I54" s="552">
        <f>Activity!$C53*Activity!$D53*Activity!K53</f>
        <v>0</v>
      </c>
      <c r="J54" s="553">
        <f>Activity!$C53*Activity!$D53*Activity!L53</f>
        <v>0</v>
      </c>
      <c r="K54" s="552">
        <f>Activity!$C53*Activity!$D53*Activity!M53</f>
        <v>0</v>
      </c>
      <c r="L54" s="552">
        <f>Activity!$C53*Activity!$D53*Activity!N53</f>
        <v>0</v>
      </c>
      <c r="M54" s="550">
        <f>Activity!$C53*Activity!$D53*Activity!O53</f>
        <v>0</v>
      </c>
      <c r="N54" s="413">
        <v>0</v>
      </c>
      <c r="O54" s="552">
        <f>Activity!C53*Activity!D53</f>
        <v>0</v>
      </c>
      <c r="P54" s="559">
        <f>Activity!X53</f>
        <v>0</v>
      </c>
    </row>
    <row r="55" spans="2:16">
      <c r="B55" s="7">
        <f t="shared" si="1"/>
        <v>2041</v>
      </c>
      <c r="C55" s="551">
        <f>Activity!$C54*Activity!$D54*Activity!E54</f>
        <v>0</v>
      </c>
      <c r="D55" s="552">
        <f>Activity!$C54*Activity!$D54*Activity!F54</f>
        <v>0</v>
      </c>
      <c r="E55" s="550">
        <f>Activity!$C54*Activity!$D54*Activity!G54</f>
        <v>0</v>
      </c>
      <c r="F55" s="552">
        <f>Activity!$C54*Activity!$D54*Activity!H54</f>
        <v>0</v>
      </c>
      <c r="G55" s="552">
        <f>Activity!$C54*Activity!$D54*Activity!I54</f>
        <v>0</v>
      </c>
      <c r="H55" s="552">
        <f>Activity!$C54*Activity!$D54*Activity!J54</f>
        <v>0</v>
      </c>
      <c r="I55" s="552">
        <f>Activity!$C54*Activity!$D54*Activity!K54</f>
        <v>0</v>
      </c>
      <c r="J55" s="553">
        <f>Activity!$C54*Activity!$D54*Activity!L54</f>
        <v>0</v>
      </c>
      <c r="K55" s="552">
        <f>Activity!$C54*Activity!$D54*Activity!M54</f>
        <v>0</v>
      </c>
      <c r="L55" s="552">
        <f>Activity!$C54*Activity!$D54*Activity!N54</f>
        <v>0</v>
      </c>
      <c r="M55" s="550">
        <f>Activity!$C54*Activity!$D54*Activity!O54</f>
        <v>0</v>
      </c>
      <c r="N55" s="413">
        <v>0</v>
      </c>
      <c r="O55" s="552">
        <f>Activity!C54*Activity!D54</f>
        <v>0</v>
      </c>
      <c r="P55" s="559">
        <f>Activity!X54</f>
        <v>0</v>
      </c>
    </row>
    <row r="56" spans="2:16">
      <c r="B56" s="7">
        <f t="shared" si="1"/>
        <v>2042</v>
      </c>
      <c r="C56" s="551">
        <f>Activity!$C55*Activity!$D55*Activity!E55</f>
        <v>0</v>
      </c>
      <c r="D56" s="552">
        <f>Activity!$C55*Activity!$D55*Activity!F55</f>
        <v>0</v>
      </c>
      <c r="E56" s="550">
        <f>Activity!$C55*Activity!$D55*Activity!G55</f>
        <v>0</v>
      </c>
      <c r="F56" s="552">
        <f>Activity!$C55*Activity!$D55*Activity!H55</f>
        <v>0</v>
      </c>
      <c r="G56" s="552">
        <f>Activity!$C55*Activity!$D55*Activity!I55</f>
        <v>0</v>
      </c>
      <c r="H56" s="552">
        <f>Activity!$C55*Activity!$D55*Activity!J55</f>
        <v>0</v>
      </c>
      <c r="I56" s="552">
        <f>Activity!$C55*Activity!$D55*Activity!K55</f>
        <v>0</v>
      </c>
      <c r="J56" s="553">
        <f>Activity!$C55*Activity!$D55*Activity!L55</f>
        <v>0</v>
      </c>
      <c r="K56" s="552">
        <f>Activity!$C55*Activity!$D55*Activity!M55</f>
        <v>0</v>
      </c>
      <c r="L56" s="552">
        <f>Activity!$C55*Activity!$D55*Activity!N55</f>
        <v>0</v>
      </c>
      <c r="M56" s="550">
        <f>Activity!$C55*Activity!$D55*Activity!O55</f>
        <v>0</v>
      </c>
      <c r="N56" s="413">
        <v>0</v>
      </c>
      <c r="O56" s="552">
        <f>Activity!C55*Activity!D55</f>
        <v>0</v>
      </c>
      <c r="P56" s="559">
        <f>Activity!X55</f>
        <v>0</v>
      </c>
    </row>
    <row r="57" spans="2:16">
      <c r="B57" s="7">
        <f t="shared" si="1"/>
        <v>2043</v>
      </c>
      <c r="C57" s="551">
        <f>Activity!$C56*Activity!$D56*Activity!E56</f>
        <v>0</v>
      </c>
      <c r="D57" s="552">
        <f>Activity!$C56*Activity!$D56*Activity!F56</f>
        <v>0</v>
      </c>
      <c r="E57" s="550">
        <f>Activity!$C56*Activity!$D56*Activity!G56</f>
        <v>0</v>
      </c>
      <c r="F57" s="552">
        <f>Activity!$C56*Activity!$D56*Activity!H56</f>
        <v>0</v>
      </c>
      <c r="G57" s="552">
        <f>Activity!$C56*Activity!$D56*Activity!I56</f>
        <v>0</v>
      </c>
      <c r="H57" s="552">
        <f>Activity!$C56*Activity!$D56*Activity!J56</f>
        <v>0</v>
      </c>
      <c r="I57" s="552">
        <f>Activity!$C56*Activity!$D56*Activity!K56</f>
        <v>0</v>
      </c>
      <c r="J57" s="553">
        <f>Activity!$C56*Activity!$D56*Activity!L56</f>
        <v>0</v>
      </c>
      <c r="K57" s="552">
        <f>Activity!$C56*Activity!$D56*Activity!M56</f>
        <v>0</v>
      </c>
      <c r="L57" s="552">
        <f>Activity!$C56*Activity!$D56*Activity!N56</f>
        <v>0</v>
      </c>
      <c r="M57" s="550">
        <f>Activity!$C56*Activity!$D56*Activity!O56</f>
        <v>0</v>
      </c>
      <c r="N57" s="413">
        <v>0</v>
      </c>
      <c r="O57" s="552">
        <f>Activity!C56*Activity!D56</f>
        <v>0</v>
      </c>
      <c r="P57" s="559">
        <f>Activity!X56</f>
        <v>0</v>
      </c>
    </row>
    <row r="58" spans="2:16">
      <c r="B58" s="7">
        <f t="shared" si="1"/>
        <v>2044</v>
      </c>
      <c r="C58" s="551">
        <f>Activity!$C57*Activity!$D57*Activity!E57</f>
        <v>0</v>
      </c>
      <c r="D58" s="552">
        <f>Activity!$C57*Activity!$D57*Activity!F57</f>
        <v>0</v>
      </c>
      <c r="E58" s="550">
        <f>Activity!$C57*Activity!$D57*Activity!G57</f>
        <v>0</v>
      </c>
      <c r="F58" s="552">
        <f>Activity!$C57*Activity!$D57*Activity!H57</f>
        <v>0</v>
      </c>
      <c r="G58" s="552">
        <f>Activity!$C57*Activity!$D57*Activity!I57</f>
        <v>0</v>
      </c>
      <c r="H58" s="552">
        <f>Activity!$C57*Activity!$D57*Activity!J57</f>
        <v>0</v>
      </c>
      <c r="I58" s="552">
        <f>Activity!$C57*Activity!$D57*Activity!K57</f>
        <v>0</v>
      </c>
      <c r="J58" s="553">
        <f>Activity!$C57*Activity!$D57*Activity!L57</f>
        <v>0</v>
      </c>
      <c r="K58" s="552">
        <f>Activity!$C57*Activity!$D57*Activity!M57</f>
        <v>0</v>
      </c>
      <c r="L58" s="552">
        <f>Activity!$C57*Activity!$D57*Activity!N57</f>
        <v>0</v>
      </c>
      <c r="M58" s="550">
        <f>Activity!$C57*Activity!$D57*Activity!O57</f>
        <v>0</v>
      </c>
      <c r="N58" s="413">
        <v>0</v>
      </c>
      <c r="O58" s="552">
        <f>Activity!C57*Activity!D57</f>
        <v>0</v>
      </c>
      <c r="P58" s="559">
        <f>Activity!X57</f>
        <v>0</v>
      </c>
    </row>
    <row r="59" spans="2:16">
      <c r="B59" s="7">
        <f t="shared" si="1"/>
        <v>2045</v>
      </c>
      <c r="C59" s="551">
        <f>Activity!$C58*Activity!$D58*Activity!E58</f>
        <v>0</v>
      </c>
      <c r="D59" s="552">
        <f>Activity!$C58*Activity!$D58*Activity!F58</f>
        <v>0</v>
      </c>
      <c r="E59" s="550">
        <f>Activity!$C58*Activity!$D58*Activity!G58</f>
        <v>0</v>
      </c>
      <c r="F59" s="552">
        <f>Activity!$C58*Activity!$D58*Activity!H58</f>
        <v>0</v>
      </c>
      <c r="G59" s="552">
        <f>Activity!$C58*Activity!$D58*Activity!I58</f>
        <v>0</v>
      </c>
      <c r="H59" s="552">
        <f>Activity!$C58*Activity!$D58*Activity!J58</f>
        <v>0</v>
      </c>
      <c r="I59" s="552">
        <f>Activity!$C58*Activity!$D58*Activity!K58</f>
        <v>0</v>
      </c>
      <c r="J59" s="553">
        <f>Activity!$C58*Activity!$D58*Activity!L58</f>
        <v>0</v>
      </c>
      <c r="K59" s="552">
        <f>Activity!$C58*Activity!$D58*Activity!M58</f>
        <v>0</v>
      </c>
      <c r="L59" s="552">
        <f>Activity!$C58*Activity!$D58*Activity!N58</f>
        <v>0</v>
      </c>
      <c r="M59" s="550">
        <f>Activity!$C58*Activity!$D58*Activity!O58</f>
        <v>0</v>
      </c>
      <c r="N59" s="413">
        <v>0</v>
      </c>
      <c r="O59" s="552">
        <f>Activity!C58*Activity!D58</f>
        <v>0</v>
      </c>
      <c r="P59" s="559">
        <f>Activity!X58</f>
        <v>0</v>
      </c>
    </row>
    <row r="60" spans="2:16">
      <c r="B60" s="7">
        <f t="shared" si="1"/>
        <v>2046</v>
      </c>
      <c r="C60" s="551">
        <f>Activity!$C59*Activity!$D59*Activity!E59</f>
        <v>0</v>
      </c>
      <c r="D60" s="552">
        <f>Activity!$C59*Activity!$D59*Activity!F59</f>
        <v>0</v>
      </c>
      <c r="E60" s="550">
        <f>Activity!$C59*Activity!$D59*Activity!G59</f>
        <v>0</v>
      </c>
      <c r="F60" s="552">
        <f>Activity!$C59*Activity!$D59*Activity!H59</f>
        <v>0</v>
      </c>
      <c r="G60" s="552">
        <f>Activity!$C59*Activity!$D59*Activity!I59</f>
        <v>0</v>
      </c>
      <c r="H60" s="552">
        <f>Activity!$C59*Activity!$D59*Activity!J59</f>
        <v>0</v>
      </c>
      <c r="I60" s="552">
        <f>Activity!$C59*Activity!$D59*Activity!K59</f>
        <v>0</v>
      </c>
      <c r="J60" s="553">
        <f>Activity!$C59*Activity!$D59*Activity!L59</f>
        <v>0</v>
      </c>
      <c r="K60" s="552">
        <f>Activity!$C59*Activity!$D59*Activity!M59</f>
        <v>0</v>
      </c>
      <c r="L60" s="552">
        <f>Activity!$C59*Activity!$D59*Activity!N59</f>
        <v>0</v>
      </c>
      <c r="M60" s="550">
        <f>Activity!$C59*Activity!$D59*Activity!O59</f>
        <v>0</v>
      </c>
      <c r="N60" s="413">
        <v>0</v>
      </c>
      <c r="O60" s="552">
        <f>Activity!C59*Activity!D59</f>
        <v>0</v>
      </c>
      <c r="P60" s="559">
        <f>Activity!X59</f>
        <v>0</v>
      </c>
    </row>
    <row r="61" spans="2:16">
      <c r="B61" s="7">
        <f t="shared" si="1"/>
        <v>2047</v>
      </c>
      <c r="C61" s="551">
        <f>Activity!$C60*Activity!$D60*Activity!E60</f>
        <v>0</v>
      </c>
      <c r="D61" s="552">
        <f>Activity!$C60*Activity!$D60*Activity!F60</f>
        <v>0</v>
      </c>
      <c r="E61" s="550">
        <f>Activity!$C60*Activity!$D60*Activity!G60</f>
        <v>0</v>
      </c>
      <c r="F61" s="552">
        <f>Activity!$C60*Activity!$D60*Activity!H60</f>
        <v>0</v>
      </c>
      <c r="G61" s="552">
        <f>Activity!$C60*Activity!$D60*Activity!I60</f>
        <v>0</v>
      </c>
      <c r="H61" s="552">
        <f>Activity!$C60*Activity!$D60*Activity!J60</f>
        <v>0</v>
      </c>
      <c r="I61" s="552">
        <f>Activity!$C60*Activity!$D60*Activity!K60</f>
        <v>0</v>
      </c>
      <c r="J61" s="553">
        <f>Activity!$C60*Activity!$D60*Activity!L60</f>
        <v>0</v>
      </c>
      <c r="K61" s="552">
        <f>Activity!$C60*Activity!$D60*Activity!M60</f>
        <v>0</v>
      </c>
      <c r="L61" s="552">
        <f>Activity!$C60*Activity!$D60*Activity!N60</f>
        <v>0</v>
      </c>
      <c r="M61" s="550">
        <f>Activity!$C60*Activity!$D60*Activity!O60</f>
        <v>0</v>
      </c>
      <c r="N61" s="413">
        <v>0</v>
      </c>
      <c r="O61" s="552">
        <f>Activity!C60*Activity!D60</f>
        <v>0</v>
      </c>
      <c r="P61" s="559">
        <f>Activity!X60</f>
        <v>0</v>
      </c>
    </row>
    <row r="62" spans="2:16">
      <c r="B62" s="7">
        <f t="shared" si="1"/>
        <v>2048</v>
      </c>
      <c r="C62" s="551">
        <f>Activity!$C61*Activity!$D61*Activity!E61</f>
        <v>0</v>
      </c>
      <c r="D62" s="552">
        <f>Activity!$C61*Activity!$D61*Activity!F61</f>
        <v>0</v>
      </c>
      <c r="E62" s="550">
        <f>Activity!$C61*Activity!$D61*Activity!G61</f>
        <v>0</v>
      </c>
      <c r="F62" s="552">
        <f>Activity!$C61*Activity!$D61*Activity!H61</f>
        <v>0</v>
      </c>
      <c r="G62" s="552">
        <f>Activity!$C61*Activity!$D61*Activity!I61</f>
        <v>0</v>
      </c>
      <c r="H62" s="552">
        <f>Activity!$C61*Activity!$D61*Activity!J61</f>
        <v>0</v>
      </c>
      <c r="I62" s="552">
        <f>Activity!$C61*Activity!$D61*Activity!K61</f>
        <v>0</v>
      </c>
      <c r="J62" s="553">
        <f>Activity!$C61*Activity!$D61*Activity!L61</f>
        <v>0</v>
      </c>
      <c r="K62" s="552">
        <f>Activity!$C61*Activity!$D61*Activity!M61</f>
        <v>0</v>
      </c>
      <c r="L62" s="552">
        <f>Activity!$C61*Activity!$D61*Activity!N61</f>
        <v>0</v>
      </c>
      <c r="M62" s="550">
        <f>Activity!$C61*Activity!$D61*Activity!O61</f>
        <v>0</v>
      </c>
      <c r="N62" s="413">
        <v>0</v>
      </c>
      <c r="O62" s="552">
        <f>Activity!C61*Activity!D61</f>
        <v>0</v>
      </c>
      <c r="P62" s="559">
        <f>Activity!X61</f>
        <v>0</v>
      </c>
    </row>
    <row r="63" spans="2:16">
      <c r="B63" s="7">
        <f t="shared" si="1"/>
        <v>2049</v>
      </c>
      <c r="C63" s="551">
        <f>Activity!$C62*Activity!$D62*Activity!E62</f>
        <v>0</v>
      </c>
      <c r="D63" s="552">
        <f>Activity!$C62*Activity!$D62*Activity!F62</f>
        <v>0</v>
      </c>
      <c r="E63" s="550">
        <f>Activity!$C62*Activity!$D62*Activity!G62</f>
        <v>0</v>
      </c>
      <c r="F63" s="552">
        <f>Activity!$C62*Activity!$D62*Activity!H62</f>
        <v>0</v>
      </c>
      <c r="G63" s="552">
        <f>Activity!$C62*Activity!$D62*Activity!I62</f>
        <v>0</v>
      </c>
      <c r="H63" s="552">
        <f>Activity!$C62*Activity!$D62*Activity!J62</f>
        <v>0</v>
      </c>
      <c r="I63" s="552">
        <f>Activity!$C62*Activity!$D62*Activity!K62</f>
        <v>0</v>
      </c>
      <c r="J63" s="553">
        <f>Activity!$C62*Activity!$D62*Activity!L62</f>
        <v>0</v>
      </c>
      <c r="K63" s="552">
        <f>Activity!$C62*Activity!$D62*Activity!M62</f>
        <v>0</v>
      </c>
      <c r="L63" s="552">
        <f>Activity!$C62*Activity!$D62*Activity!N62</f>
        <v>0</v>
      </c>
      <c r="M63" s="550">
        <f>Activity!$C62*Activity!$D62*Activity!O62</f>
        <v>0</v>
      </c>
      <c r="N63" s="413">
        <v>0</v>
      </c>
      <c r="O63" s="552">
        <f>Activity!C62*Activity!D62</f>
        <v>0</v>
      </c>
      <c r="P63" s="559">
        <f>Activity!X62</f>
        <v>0</v>
      </c>
    </row>
    <row r="64" spans="2:16">
      <c r="B64" s="7">
        <f t="shared" si="1"/>
        <v>2050</v>
      </c>
      <c r="C64" s="551">
        <f>Activity!$C63*Activity!$D63*Activity!E63</f>
        <v>0</v>
      </c>
      <c r="D64" s="552">
        <f>Activity!$C63*Activity!$D63*Activity!F63</f>
        <v>0</v>
      </c>
      <c r="E64" s="550">
        <f>Activity!$C63*Activity!$D63*Activity!G63</f>
        <v>0</v>
      </c>
      <c r="F64" s="552">
        <f>Activity!$C63*Activity!$D63*Activity!H63</f>
        <v>0</v>
      </c>
      <c r="G64" s="552">
        <f>Activity!$C63*Activity!$D63*Activity!I63</f>
        <v>0</v>
      </c>
      <c r="H64" s="552">
        <f>Activity!$C63*Activity!$D63*Activity!J63</f>
        <v>0</v>
      </c>
      <c r="I64" s="552">
        <f>Activity!$C63*Activity!$D63*Activity!K63</f>
        <v>0</v>
      </c>
      <c r="J64" s="553">
        <f>Activity!$C63*Activity!$D63*Activity!L63</f>
        <v>0</v>
      </c>
      <c r="K64" s="552">
        <f>Activity!$C63*Activity!$D63*Activity!M63</f>
        <v>0</v>
      </c>
      <c r="L64" s="552">
        <f>Activity!$C63*Activity!$D63*Activity!N63</f>
        <v>0</v>
      </c>
      <c r="M64" s="550">
        <f>Activity!$C63*Activity!$D63*Activity!O63</f>
        <v>0</v>
      </c>
      <c r="N64" s="413">
        <v>0</v>
      </c>
      <c r="O64" s="552">
        <f>Activity!C63*Activity!D63</f>
        <v>0</v>
      </c>
      <c r="P64" s="559">
        <f>Activity!X63</f>
        <v>0</v>
      </c>
    </row>
    <row r="65" spans="2:16">
      <c r="B65" s="7">
        <f t="shared" si="1"/>
        <v>2051</v>
      </c>
      <c r="C65" s="551">
        <f>Activity!$C64*Activity!$D64*Activity!E64</f>
        <v>0</v>
      </c>
      <c r="D65" s="552">
        <f>Activity!$C64*Activity!$D64*Activity!F64</f>
        <v>0</v>
      </c>
      <c r="E65" s="550">
        <f>Activity!$C64*Activity!$D64*Activity!G64</f>
        <v>0</v>
      </c>
      <c r="F65" s="552">
        <f>Activity!$C64*Activity!$D64*Activity!H64</f>
        <v>0</v>
      </c>
      <c r="G65" s="552">
        <f>Activity!$C64*Activity!$D64*Activity!I64</f>
        <v>0</v>
      </c>
      <c r="H65" s="552">
        <f>Activity!$C64*Activity!$D64*Activity!J64</f>
        <v>0</v>
      </c>
      <c r="I65" s="552">
        <f>Activity!$C64*Activity!$D64*Activity!K64</f>
        <v>0</v>
      </c>
      <c r="J65" s="553">
        <f>Activity!$C64*Activity!$D64*Activity!L64</f>
        <v>0</v>
      </c>
      <c r="K65" s="552">
        <f>Activity!$C64*Activity!$D64*Activity!M64</f>
        <v>0</v>
      </c>
      <c r="L65" s="552">
        <f>Activity!$C64*Activity!$D64*Activity!N64</f>
        <v>0</v>
      </c>
      <c r="M65" s="550">
        <f>Activity!$C64*Activity!$D64*Activity!O64</f>
        <v>0</v>
      </c>
      <c r="N65" s="413">
        <v>0</v>
      </c>
      <c r="O65" s="552">
        <f>Activity!C64*Activity!D64</f>
        <v>0</v>
      </c>
      <c r="P65" s="559">
        <f>Activity!X64</f>
        <v>0</v>
      </c>
    </row>
    <row r="66" spans="2:16">
      <c r="B66" s="7">
        <f t="shared" si="1"/>
        <v>2052</v>
      </c>
      <c r="C66" s="551">
        <f>Activity!$C65*Activity!$D65*Activity!E65</f>
        <v>0</v>
      </c>
      <c r="D66" s="552">
        <f>Activity!$C65*Activity!$D65*Activity!F65</f>
        <v>0</v>
      </c>
      <c r="E66" s="550">
        <f>Activity!$C65*Activity!$D65*Activity!G65</f>
        <v>0</v>
      </c>
      <c r="F66" s="552">
        <f>Activity!$C65*Activity!$D65*Activity!H65</f>
        <v>0</v>
      </c>
      <c r="G66" s="552">
        <f>Activity!$C65*Activity!$D65*Activity!I65</f>
        <v>0</v>
      </c>
      <c r="H66" s="552">
        <f>Activity!$C65*Activity!$D65*Activity!J65</f>
        <v>0</v>
      </c>
      <c r="I66" s="552">
        <f>Activity!$C65*Activity!$D65*Activity!K65</f>
        <v>0</v>
      </c>
      <c r="J66" s="553">
        <f>Activity!$C65*Activity!$D65*Activity!L65</f>
        <v>0</v>
      </c>
      <c r="K66" s="552">
        <f>Activity!$C65*Activity!$D65*Activity!M65</f>
        <v>0</v>
      </c>
      <c r="L66" s="552">
        <f>Activity!$C65*Activity!$D65*Activity!N65</f>
        <v>0</v>
      </c>
      <c r="M66" s="550">
        <f>Activity!$C65*Activity!$D65*Activity!O65</f>
        <v>0</v>
      </c>
      <c r="N66" s="413">
        <v>0</v>
      </c>
      <c r="O66" s="552">
        <f>Activity!C65*Activity!D65</f>
        <v>0</v>
      </c>
      <c r="P66" s="559">
        <f>Activity!X65</f>
        <v>0</v>
      </c>
    </row>
    <row r="67" spans="2:16">
      <c r="B67" s="7">
        <f t="shared" si="1"/>
        <v>2053</v>
      </c>
      <c r="C67" s="551">
        <f>Activity!$C66*Activity!$D66*Activity!E66</f>
        <v>0</v>
      </c>
      <c r="D67" s="552">
        <f>Activity!$C66*Activity!$D66*Activity!F66</f>
        <v>0</v>
      </c>
      <c r="E67" s="550">
        <f>Activity!$C66*Activity!$D66*Activity!G66</f>
        <v>0</v>
      </c>
      <c r="F67" s="552">
        <f>Activity!$C66*Activity!$D66*Activity!H66</f>
        <v>0</v>
      </c>
      <c r="G67" s="552">
        <f>Activity!$C66*Activity!$D66*Activity!I66</f>
        <v>0</v>
      </c>
      <c r="H67" s="552">
        <f>Activity!$C66*Activity!$D66*Activity!J66</f>
        <v>0</v>
      </c>
      <c r="I67" s="552">
        <f>Activity!$C66*Activity!$D66*Activity!K66</f>
        <v>0</v>
      </c>
      <c r="J67" s="553">
        <f>Activity!$C66*Activity!$D66*Activity!L66</f>
        <v>0</v>
      </c>
      <c r="K67" s="552">
        <f>Activity!$C66*Activity!$D66*Activity!M66</f>
        <v>0</v>
      </c>
      <c r="L67" s="552">
        <f>Activity!$C66*Activity!$D66*Activity!N66</f>
        <v>0</v>
      </c>
      <c r="M67" s="550">
        <f>Activity!$C66*Activity!$D66*Activity!O66</f>
        <v>0</v>
      </c>
      <c r="N67" s="413">
        <v>0</v>
      </c>
      <c r="O67" s="552">
        <f>Activity!C66*Activity!D66</f>
        <v>0</v>
      </c>
      <c r="P67" s="559">
        <f>Activity!X66</f>
        <v>0</v>
      </c>
    </row>
    <row r="68" spans="2:16">
      <c r="B68" s="7">
        <f t="shared" si="1"/>
        <v>2054</v>
      </c>
      <c r="C68" s="551">
        <f>Activity!$C67*Activity!$D67*Activity!E67</f>
        <v>0</v>
      </c>
      <c r="D68" s="552">
        <f>Activity!$C67*Activity!$D67*Activity!F67</f>
        <v>0</v>
      </c>
      <c r="E68" s="550">
        <f>Activity!$C67*Activity!$D67*Activity!G67</f>
        <v>0</v>
      </c>
      <c r="F68" s="552">
        <f>Activity!$C67*Activity!$D67*Activity!H67</f>
        <v>0</v>
      </c>
      <c r="G68" s="552">
        <f>Activity!$C67*Activity!$D67*Activity!I67</f>
        <v>0</v>
      </c>
      <c r="H68" s="552">
        <f>Activity!$C67*Activity!$D67*Activity!J67</f>
        <v>0</v>
      </c>
      <c r="I68" s="552">
        <f>Activity!$C67*Activity!$D67*Activity!K67</f>
        <v>0</v>
      </c>
      <c r="J68" s="553">
        <f>Activity!$C67*Activity!$D67*Activity!L67</f>
        <v>0</v>
      </c>
      <c r="K68" s="552">
        <f>Activity!$C67*Activity!$D67*Activity!M67</f>
        <v>0</v>
      </c>
      <c r="L68" s="552">
        <f>Activity!$C67*Activity!$D67*Activity!N67</f>
        <v>0</v>
      </c>
      <c r="M68" s="550">
        <f>Activity!$C67*Activity!$D67*Activity!O67</f>
        <v>0</v>
      </c>
      <c r="N68" s="413">
        <v>0</v>
      </c>
      <c r="O68" s="552">
        <f>Activity!C67*Activity!D67</f>
        <v>0</v>
      </c>
      <c r="P68" s="559">
        <f>Activity!X67</f>
        <v>0</v>
      </c>
    </row>
    <row r="69" spans="2:16">
      <c r="B69" s="7">
        <f t="shared" si="1"/>
        <v>2055</v>
      </c>
      <c r="C69" s="551">
        <f>Activity!$C68*Activity!$D68*Activity!E68</f>
        <v>0</v>
      </c>
      <c r="D69" s="552">
        <f>Activity!$C68*Activity!$D68*Activity!F68</f>
        <v>0</v>
      </c>
      <c r="E69" s="550">
        <f>Activity!$C68*Activity!$D68*Activity!G68</f>
        <v>0</v>
      </c>
      <c r="F69" s="552">
        <f>Activity!$C68*Activity!$D68*Activity!H68</f>
        <v>0</v>
      </c>
      <c r="G69" s="552">
        <f>Activity!$C68*Activity!$D68*Activity!I68</f>
        <v>0</v>
      </c>
      <c r="H69" s="552">
        <f>Activity!$C68*Activity!$D68*Activity!J68</f>
        <v>0</v>
      </c>
      <c r="I69" s="552">
        <f>Activity!$C68*Activity!$D68*Activity!K68</f>
        <v>0</v>
      </c>
      <c r="J69" s="553">
        <f>Activity!$C68*Activity!$D68*Activity!L68</f>
        <v>0</v>
      </c>
      <c r="K69" s="552">
        <f>Activity!$C68*Activity!$D68*Activity!M68</f>
        <v>0</v>
      </c>
      <c r="L69" s="552">
        <f>Activity!$C68*Activity!$D68*Activity!N68</f>
        <v>0</v>
      </c>
      <c r="M69" s="550">
        <f>Activity!$C68*Activity!$D68*Activity!O68</f>
        <v>0</v>
      </c>
      <c r="N69" s="413">
        <v>0</v>
      </c>
      <c r="O69" s="552">
        <f>Activity!C68*Activity!D68</f>
        <v>0</v>
      </c>
      <c r="P69" s="559">
        <f>Activity!X68</f>
        <v>0</v>
      </c>
    </row>
    <row r="70" spans="2:16">
      <c r="B70" s="7">
        <f t="shared" si="1"/>
        <v>2056</v>
      </c>
      <c r="C70" s="551">
        <f>Activity!$C69*Activity!$D69*Activity!E69</f>
        <v>0</v>
      </c>
      <c r="D70" s="552">
        <f>Activity!$C69*Activity!$D69*Activity!F69</f>
        <v>0</v>
      </c>
      <c r="E70" s="550">
        <f>Activity!$C69*Activity!$D69*Activity!G69</f>
        <v>0</v>
      </c>
      <c r="F70" s="552">
        <f>Activity!$C69*Activity!$D69*Activity!H69</f>
        <v>0</v>
      </c>
      <c r="G70" s="552">
        <f>Activity!$C69*Activity!$D69*Activity!I69</f>
        <v>0</v>
      </c>
      <c r="H70" s="552">
        <f>Activity!$C69*Activity!$D69*Activity!J69</f>
        <v>0</v>
      </c>
      <c r="I70" s="552">
        <f>Activity!$C69*Activity!$D69*Activity!K69</f>
        <v>0</v>
      </c>
      <c r="J70" s="553">
        <f>Activity!$C69*Activity!$D69*Activity!L69</f>
        <v>0</v>
      </c>
      <c r="K70" s="552">
        <f>Activity!$C69*Activity!$D69*Activity!M69</f>
        <v>0</v>
      </c>
      <c r="L70" s="552">
        <f>Activity!$C69*Activity!$D69*Activity!N69</f>
        <v>0</v>
      </c>
      <c r="M70" s="550">
        <f>Activity!$C69*Activity!$D69*Activity!O69</f>
        <v>0</v>
      </c>
      <c r="N70" s="413">
        <v>0</v>
      </c>
      <c r="O70" s="552">
        <f>Activity!C69*Activity!D69</f>
        <v>0</v>
      </c>
      <c r="P70" s="559">
        <f>Activity!X69</f>
        <v>0</v>
      </c>
    </row>
    <row r="71" spans="2:16">
      <c r="B71" s="7">
        <f t="shared" si="1"/>
        <v>2057</v>
      </c>
      <c r="C71" s="551">
        <f>Activity!$C70*Activity!$D70*Activity!E70</f>
        <v>0</v>
      </c>
      <c r="D71" s="552">
        <f>Activity!$C70*Activity!$D70*Activity!F70</f>
        <v>0</v>
      </c>
      <c r="E71" s="550">
        <f>Activity!$C70*Activity!$D70*Activity!G70</f>
        <v>0</v>
      </c>
      <c r="F71" s="552">
        <f>Activity!$C70*Activity!$D70*Activity!H70</f>
        <v>0</v>
      </c>
      <c r="G71" s="552">
        <f>Activity!$C70*Activity!$D70*Activity!I70</f>
        <v>0</v>
      </c>
      <c r="H71" s="552">
        <f>Activity!$C70*Activity!$D70*Activity!J70</f>
        <v>0</v>
      </c>
      <c r="I71" s="552">
        <f>Activity!$C70*Activity!$D70*Activity!K70</f>
        <v>0</v>
      </c>
      <c r="J71" s="553">
        <f>Activity!$C70*Activity!$D70*Activity!L70</f>
        <v>0</v>
      </c>
      <c r="K71" s="552">
        <f>Activity!$C70*Activity!$D70*Activity!M70</f>
        <v>0</v>
      </c>
      <c r="L71" s="552">
        <f>Activity!$C70*Activity!$D70*Activity!N70</f>
        <v>0</v>
      </c>
      <c r="M71" s="550">
        <f>Activity!$C70*Activity!$D70*Activity!O70</f>
        <v>0</v>
      </c>
      <c r="N71" s="413">
        <v>0</v>
      </c>
      <c r="O71" s="552">
        <f>Activity!C70*Activity!D70</f>
        <v>0</v>
      </c>
      <c r="P71" s="559">
        <f>Activity!X70</f>
        <v>0</v>
      </c>
    </row>
    <row r="72" spans="2:16">
      <c r="B72" s="7">
        <f t="shared" si="1"/>
        <v>2058</v>
      </c>
      <c r="C72" s="551">
        <f>Activity!$C71*Activity!$D71*Activity!E71</f>
        <v>0</v>
      </c>
      <c r="D72" s="552">
        <f>Activity!$C71*Activity!$D71*Activity!F71</f>
        <v>0</v>
      </c>
      <c r="E72" s="550">
        <f>Activity!$C71*Activity!$D71*Activity!G71</f>
        <v>0</v>
      </c>
      <c r="F72" s="552">
        <f>Activity!$C71*Activity!$D71*Activity!H71</f>
        <v>0</v>
      </c>
      <c r="G72" s="552">
        <f>Activity!$C71*Activity!$D71*Activity!I71</f>
        <v>0</v>
      </c>
      <c r="H72" s="552">
        <f>Activity!$C71*Activity!$D71*Activity!J71</f>
        <v>0</v>
      </c>
      <c r="I72" s="552">
        <f>Activity!$C71*Activity!$D71*Activity!K71</f>
        <v>0</v>
      </c>
      <c r="J72" s="553">
        <f>Activity!$C71*Activity!$D71*Activity!L71</f>
        <v>0</v>
      </c>
      <c r="K72" s="552">
        <f>Activity!$C71*Activity!$D71*Activity!M71</f>
        <v>0</v>
      </c>
      <c r="L72" s="552">
        <f>Activity!$C71*Activity!$D71*Activity!N71</f>
        <v>0</v>
      </c>
      <c r="M72" s="550">
        <f>Activity!$C71*Activity!$D71*Activity!O71</f>
        <v>0</v>
      </c>
      <c r="N72" s="413">
        <v>0</v>
      </c>
      <c r="O72" s="552">
        <f>Activity!C71*Activity!D71</f>
        <v>0</v>
      </c>
      <c r="P72" s="559">
        <f>Activity!X71</f>
        <v>0</v>
      </c>
    </row>
    <row r="73" spans="2:16">
      <c r="B73" s="7">
        <f t="shared" si="1"/>
        <v>2059</v>
      </c>
      <c r="C73" s="551">
        <f>Activity!$C72*Activity!$D72*Activity!E72</f>
        <v>0</v>
      </c>
      <c r="D73" s="552">
        <f>Activity!$C72*Activity!$D72*Activity!F72</f>
        <v>0</v>
      </c>
      <c r="E73" s="550">
        <f>Activity!$C72*Activity!$D72*Activity!G72</f>
        <v>0</v>
      </c>
      <c r="F73" s="552">
        <f>Activity!$C72*Activity!$D72*Activity!H72</f>
        <v>0</v>
      </c>
      <c r="G73" s="552">
        <f>Activity!$C72*Activity!$D72*Activity!I72</f>
        <v>0</v>
      </c>
      <c r="H73" s="552">
        <f>Activity!$C72*Activity!$D72*Activity!J72</f>
        <v>0</v>
      </c>
      <c r="I73" s="552">
        <f>Activity!$C72*Activity!$D72*Activity!K72</f>
        <v>0</v>
      </c>
      <c r="J73" s="553">
        <f>Activity!$C72*Activity!$D72*Activity!L72</f>
        <v>0</v>
      </c>
      <c r="K73" s="552">
        <f>Activity!$C72*Activity!$D72*Activity!M72</f>
        <v>0</v>
      </c>
      <c r="L73" s="552">
        <f>Activity!$C72*Activity!$D72*Activity!N72</f>
        <v>0</v>
      </c>
      <c r="M73" s="550">
        <f>Activity!$C72*Activity!$D72*Activity!O72</f>
        <v>0</v>
      </c>
      <c r="N73" s="413">
        <v>0</v>
      </c>
      <c r="O73" s="552">
        <f>Activity!C72*Activity!D72</f>
        <v>0</v>
      </c>
      <c r="P73" s="559">
        <f>Activity!X72</f>
        <v>0</v>
      </c>
    </row>
    <row r="74" spans="2:16">
      <c r="B74" s="7">
        <f t="shared" si="1"/>
        <v>2060</v>
      </c>
      <c r="C74" s="551">
        <f>Activity!$C73*Activity!$D73*Activity!E73</f>
        <v>0</v>
      </c>
      <c r="D74" s="552">
        <f>Activity!$C73*Activity!$D73*Activity!F73</f>
        <v>0</v>
      </c>
      <c r="E74" s="550">
        <f>Activity!$C73*Activity!$D73*Activity!G73</f>
        <v>0</v>
      </c>
      <c r="F74" s="552">
        <f>Activity!$C73*Activity!$D73*Activity!H73</f>
        <v>0</v>
      </c>
      <c r="G74" s="552">
        <f>Activity!$C73*Activity!$D73*Activity!I73</f>
        <v>0</v>
      </c>
      <c r="H74" s="552">
        <f>Activity!$C73*Activity!$D73*Activity!J73</f>
        <v>0</v>
      </c>
      <c r="I74" s="552">
        <f>Activity!$C73*Activity!$D73*Activity!K73</f>
        <v>0</v>
      </c>
      <c r="J74" s="553">
        <f>Activity!$C73*Activity!$D73*Activity!L73</f>
        <v>0</v>
      </c>
      <c r="K74" s="552">
        <f>Activity!$C73*Activity!$D73*Activity!M73</f>
        <v>0</v>
      </c>
      <c r="L74" s="552">
        <f>Activity!$C73*Activity!$D73*Activity!N73</f>
        <v>0</v>
      </c>
      <c r="M74" s="550">
        <f>Activity!$C73*Activity!$D73*Activity!O73</f>
        <v>0</v>
      </c>
      <c r="N74" s="413">
        <v>0</v>
      </c>
      <c r="O74" s="552">
        <f>Activity!C73*Activity!D73</f>
        <v>0</v>
      </c>
      <c r="P74" s="559">
        <f>Activity!X73</f>
        <v>0</v>
      </c>
    </row>
    <row r="75" spans="2:16">
      <c r="B75" s="7">
        <f t="shared" si="1"/>
        <v>2061</v>
      </c>
      <c r="C75" s="551">
        <f>Activity!$C74*Activity!$D74*Activity!E74</f>
        <v>0</v>
      </c>
      <c r="D75" s="552">
        <f>Activity!$C74*Activity!$D74*Activity!F74</f>
        <v>0</v>
      </c>
      <c r="E75" s="550">
        <f>Activity!$C74*Activity!$D74*Activity!G74</f>
        <v>0</v>
      </c>
      <c r="F75" s="552">
        <f>Activity!$C74*Activity!$D74*Activity!H74</f>
        <v>0</v>
      </c>
      <c r="G75" s="552">
        <f>Activity!$C74*Activity!$D74*Activity!I74</f>
        <v>0</v>
      </c>
      <c r="H75" s="552">
        <f>Activity!$C74*Activity!$D74*Activity!J74</f>
        <v>0</v>
      </c>
      <c r="I75" s="552">
        <f>Activity!$C74*Activity!$D74*Activity!K74</f>
        <v>0</v>
      </c>
      <c r="J75" s="553">
        <f>Activity!$C74*Activity!$D74*Activity!L74</f>
        <v>0</v>
      </c>
      <c r="K75" s="552">
        <f>Activity!$C74*Activity!$D74*Activity!M74</f>
        <v>0</v>
      </c>
      <c r="L75" s="552">
        <f>Activity!$C74*Activity!$D74*Activity!N74</f>
        <v>0</v>
      </c>
      <c r="M75" s="550">
        <f>Activity!$C74*Activity!$D74*Activity!O74</f>
        <v>0</v>
      </c>
      <c r="N75" s="413">
        <v>0</v>
      </c>
      <c r="O75" s="552">
        <f>Activity!C74*Activity!D74</f>
        <v>0</v>
      </c>
      <c r="P75" s="559">
        <f>Activity!X74</f>
        <v>0</v>
      </c>
    </row>
    <row r="76" spans="2:16">
      <c r="B76" s="7">
        <f t="shared" si="1"/>
        <v>2062</v>
      </c>
      <c r="C76" s="551">
        <f>Activity!$C75*Activity!$D75*Activity!E75</f>
        <v>0</v>
      </c>
      <c r="D76" s="552">
        <f>Activity!$C75*Activity!$D75*Activity!F75</f>
        <v>0</v>
      </c>
      <c r="E76" s="550">
        <f>Activity!$C75*Activity!$D75*Activity!G75</f>
        <v>0</v>
      </c>
      <c r="F76" s="552">
        <f>Activity!$C75*Activity!$D75*Activity!H75</f>
        <v>0</v>
      </c>
      <c r="G76" s="552">
        <f>Activity!$C75*Activity!$D75*Activity!I75</f>
        <v>0</v>
      </c>
      <c r="H76" s="552">
        <f>Activity!$C75*Activity!$D75*Activity!J75</f>
        <v>0</v>
      </c>
      <c r="I76" s="552">
        <f>Activity!$C75*Activity!$D75*Activity!K75</f>
        <v>0</v>
      </c>
      <c r="J76" s="553">
        <f>Activity!$C75*Activity!$D75*Activity!L75</f>
        <v>0</v>
      </c>
      <c r="K76" s="552">
        <f>Activity!$C75*Activity!$D75*Activity!M75</f>
        <v>0</v>
      </c>
      <c r="L76" s="552">
        <f>Activity!$C75*Activity!$D75*Activity!N75</f>
        <v>0</v>
      </c>
      <c r="M76" s="550">
        <f>Activity!$C75*Activity!$D75*Activity!O75</f>
        <v>0</v>
      </c>
      <c r="N76" s="413">
        <v>0</v>
      </c>
      <c r="O76" s="552">
        <f>Activity!C75*Activity!D75</f>
        <v>0</v>
      </c>
      <c r="P76" s="559">
        <f>Activity!X75</f>
        <v>0</v>
      </c>
    </row>
    <row r="77" spans="2:16">
      <c r="B77" s="7">
        <f t="shared" si="1"/>
        <v>2063</v>
      </c>
      <c r="C77" s="551">
        <f>Activity!$C76*Activity!$D76*Activity!E76</f>
        <v>0</v>
      </c>
      <c r="D77" s="552">
        <f>Activity!$C76*Activity!$D76*Activity!F76</f>
        <v>0</v>
      </c>
      <c r="E77" s="550">
        <f>Activity!$C76*Activity!$D76*Activity!G76</f>
        <v>0</v>
      </c>
      <c r="F77" s="552">
        <f>Activity!$C76*Activity!$D76*Activity!H76</f>
        <v>0</v>
      </c>
      <c r="G77" s="552">
        <f>Activity!$C76*Activity!$D76*Activity!I76</f>
        <v>0</v>
      </c>
      <c r="H77" s="552">
        <f>Activity!$C76*Activity!$D76*Activity!J76</f>
        <v>0</v>
      </c>
      <c r="I77" s="552">
        <f>Activity!$C76*Activity!$D76*Activity!K76</f>
        <v>0</v>
      </c>
      <c r="J77" s="553">
        <f>Activity!$C76*Activity!$D76*Activity!L76</f>
        <v>0</v>
      </c>
      <c r="K77" s="552">
        <f>Activity!$C76*Activity!$D76*Activity!M76</f>
        <v>0</v>
      </c>
      <c r="L77" s="552">
        <f>Activity!$C76*Activity!$D76*Activity!N76</f>
        <v>0</v>
      </c>
      <c r="M77" s="550">
        <f>Activity!$C76*Activity!$D76*Activity!O76</f>
        <v>0</v>
      </c>
      <c r="N77" s="413">
        <v>0</v>
      </c>
      <c r="O77" s="552">
        <f>Activity!C76*Activity!D76</f>
        <v>0</v>
      </c>
      <c r="P77" s="559">
        <f>Activity!X76</f>
        <v>0</v>
      </c>
    </row>
    <row r="78" spans="2:16">
      <c r="B78" s="7">
        <f t="shared" si="1"/>
        <v>2064</v>
      </c>
      <c r="C78" s="551">
        <f>Activity!$C77*Activity!$D77*Activity!E77</f>
        <v>0</v>
      </c>
      <c r="D78" s="552">
        <f>Activity!$C77*Activity!$D77*Activity!F77</f>
        <v>0</v>
      </c>
      <c r="E78" s="550">
        <f>Activity!$C77*Activity!$D77*Activity!G77</f>
        <v>0</v>
      </c>
      <c r="F78" s="552">
        <f>Activity!$C77*Activity!$D77*Activity!H77</f>
        <v>0</v>
      </c>
      <c r="G78" s="552">
        <f>Activity!$C77*Activity!$D77*Activity!I77</f>
        <v>0</v>
      </c>
      <c r="H78" s="552">
        <f>Activity!$C77*Activity!$D77*Activity!J77</f>
        <v>0</v>
      </c>
      <c r="I78" s="552">
        <f>Activity!$C77*Activity!$D77*Activity!K77</f>
        <v>0</v>
      </c>
      <c r="J78" s="553">
        <f>Activity!$C77*Activity!$D77*Activity!L77</f>
        <v>0</v>
      </c>
      <c r="K78" s="552">
        <f>Activity!$C77*Activity!$D77*Activity!M77</f>
        <v>0</v>
      </c>
      <c r="L78" s="552">
        <f>Activity!$C77*Activity!$D77*Activity!N77</f>
        <v>0</v>
      </c>
      <c r="M78" s="550">
        <f>Activity!$C77*Activity!$D77*Activity!O77</f>
        <v>0</v>
      </c>
      <c r="N78" s="413">
        <v>0</v>
      </c>
      <c r="O78" s="552">
        <f>Activity!C77*Activity!D77</f>
        <v>0</v>
      </c>
      <c r="P78" s="559">
        <f>Activity!X77</f>
        <v>0</v>
      </c>
    </row>
    <row r="79" spans="2:16">
      <c r="B79" s="7">
        <f t="shared" si="1"/>
        <v>2065</v>
      </c>
      <c r="C79" s="551">
        <f>Activity!$C78*Activity!$D78*Activity!E78</f>
        <v>0</v>
      </c>
      <c r="D79" s="552">
        <f>Activity!$C78*Activity!$D78*Activity!F78</f>
        <v>0</v>
      </c>
      <c r="E79" s="550">
        <f>Activity!$C78*Activity!$D78*Activity!G78</f>
        <v>0</v>
      </c>
      <c r="F79" s="552">
        <f>Activity!$C78*Activity!$D78*Activity!H78</f>
        <v>0</v>
      </c>
      <c r="G79" s="552">
        <f>Activity!$C78*Activity!$D78*Activity!I78</f>
        <v>0</v>
      </c>
      <c r="H79" s="552">
        <f>Activity!$C78*Activity!$D78*Activity!J78</f>
        <v>0</v>
      </c>
      <c r="I79" s="552">
        <f>Activity!$C78*Activity!$D78*Activity!K78</f>
        <v>0</v>
      </c>
      <c r="J79" s="553">
        <f>Activity!$C78*Activity!$D78*Activity!L78</f>
        <v>0</v>
      </c>
      <c r="K79" s="552">
        <f>Activity!$C78*Activity!$D78*Activity!M78</f>
        <v>0</v>
      </c>
      <c r="L79" s="552">
        <f>Activity!$C78*Activity!$D78*Activity!N78</f>
        <v>0</v>
      </c>
      <c r="M79" s="550">
        <f>Activity!$C78*Activity!$D78*Activity!O78</f>
        <v>0</v>
      </c>
      <c r="N79" s="413">
        <v>0</v>
      </c>
      <c r="O79" s="552">
        <f>Activity!C78*Activity!D78</f>
        <v>0</v>
      </c>
      <c r="P79" s="559">
        <f>Activity!X78</f>
        <v>0</v>
      </c>
    </row>
    <row r="80" spans="2:16">
      <c r="B80" s="7">
        <f t="shared" si="1"/>
        <v>2066</v>
      </c>
      <c r="C80" s="551">
        <f>Activity!$C79*Activity!$D79*Activity!E79</f>
        <v>0</v>
      </c>
      <c r="D80" s="552">
        <f>Activity!$C79*Activity!$D79*Activity!F79</f>
        <v>0</v>
      </c>
      <c r="E80" s="550">
        <f>Activity!$C79*Activity!$D79*Activity!G79</f>
        <v>0</v>
      </c>
      <c r="F80" s="552">
        <f>Activity!$C79*Activity!$D79*Activity!H79</f>
        <v>0</v>
      </c>
      <c r="G80" s="552">
        <f>Activity!$C79*Activity!$D79*Activity!I79</f>
        <v>0</v>
      </c>
      <c r="H80" s="552">
        <f>Activity!$C79*Activity!$D79*Activity!J79</f>
        <v>0</v>
      </c>
      <c r="I80" s="552">
        <f>Activity!$C79*Activity!$D79*Activity!K79</f>
        <v>0</v>
      </c>
      <c r="J80" s="553">
        <f>Activity!$C79*Activity!$D79*Activity!L79</f>
        <v>0</v>
      </c>
      <c r="K80" s="552">
        <f>Activity!$C79*Activity!$D79*Activity!M79</f>
        <v>0</v>
      </c>
      <c r="L80" s="552">
        <f>Activity!$C79*Activity!$D79*Activity!N79</f>
        <v>0</v>
      </c>
      <c r="M80" s="550">
        <f>Activity!$C79*Activity!$D79*Activity!O79</f>
        <v>0</v>
      </c>
      <c r="N80" s="413">
        <v>0</v>
      </c>
      <c r="O80" s="552">
        <f>Activity!C79*Activity!D79</f>
        <v>0</v>
      </c>
      <c r="P80" s="559">
        <f>Activity!X79</f>
        <v>0</v>
      </c>
    </row>
    <row r="81" spans="2:16">
      <c r="B81" s="7">
        <f t="shared" si="1"/>
        <v>2067</v>
      </c>
      <c r="C81" s="551">
        <f>Activity!$C80*Activity!$D80*Activity!E80</f>
        <v>0</v>
      </c>
      <c r="D81" s="552">
        <f>Activity!$C80*Activity!$D80*Activity!F80</f>
        <v>0</v>
      </c>
      <c r="E81" s="550">
        <f>Activity!$C80*Activity!$D80*Activity!G80</f>
        <v>0</v>
      </c>
      <c r="F81" s="552">
        <f>Activity!$C80*Activity!$D80*Activity!H80</f>
        <v>0</v>
      </c>
      <c r="G81" s="552">
        <f>Activity!$C80*Activity!$D80*Activity!I80</f>
        <v>0</v>
      </c>
      <c r="H81" s="552">
        <f>Activity!$C80*Activity!$D80*Activity!J80</f>
        <v>0</v>
      </c>
      <c r="I81" s="552">
        <f>Activity!$C80*Activity!$D80*Activity!K80</f>
        <v>0</v>
      </c>
      <c r="J81" s="553">
        <f>Activity!$C80*Activity!$D80*Activity!L80</f>
        <v>0</v>
      </c>
      <c r="K81" s="552">
        <f>Activity!$C80*Activity!$D80*Activity!M80</f>
        <v>0</v>
      </c>
      <c r="L81" s="552">
        <f>Activity!$C80*Activity!$D80*Activity!N80</f>
        <v>0</v>
      </c>
      <c r="M81" s="550">
        <f>Activity!$C80*Activity!$D80*Activity!O80</f>
        <v>0</v>
      </c>
      <c r="N81" s="413">
        <v>0</v>
      </c>
      <c r="O81" s="552">
        <f>Activity!C80*Activity!D80</f>
        <v>0</v>
      </c>
      <c r="P81" s="559">
        <f>Activity!X80</f>
        <v>0</v>
      </c>
    </row>
    <row r="82" spans="2:16">
      <c r="B82" s="7">
        <f t="shared" si="1"/>
        <v>2068</v>
      </c>
      <c r="C82" s="551">
        <f>Activity!$C81*Activity!$D81*Activity!E81</f>
        <v>0</v>
      </c>
      <c r="D82" s="552">
        <f>Activity!$C81*Activity!$D81*Activity!F81</f>
        <v>0</v>
      </c>
      <c r="E82" s="550">
        <f>Activity!$C81*Activity!$D81*Activity!G81</f>
        <v>0</v>
      </c>
      <c r="F82" s="552">
        <f>Activity!$C81*Activity!$D81*Activity!H81</f>
        <v>0</v>
      </c>
      <c r="G82" s="552">
        <f>Activity!$C81*Activity!$D81*Activity!I81</f>
        <v>0</v>
      </c>
      <c r="H82" s="552">
        <f>Activity!$C81*Activity!$D81*Activity!J81</f>
        <v>0</v>
      </c>
      <c r="I82" s="552">
        <f>Activity!$C81*Activity!$D81*Activity!K81</f>
        <v>0</v>
      </c>
      <c r="J82" s="553">
        <f>Activity!$C81*Activity!$D81*Activity!L81</f>
        <v>0</v>
      </c>
      <c r="K82" s="552">
        <f>Activity!$C81*Activity!$D81*Activity!M81</f>
        <v>0</v>
      </c>
      <c r="L82" s="552">
        <f>Activity!$C81*Activity!$D81*Activity!N81</f>
        <v>0</v>
      </c>
      <c r="M82" s="550">
        <f>Activity!$C81*Activity!$D81*Activity!O81</f>
        <v>0</v>
      </c>
      <c r="N82" s="413">
        <v>0</v>
      </c>
      <c r="O82" s="552">
        <f>Activity!C81*Activity!D81</f>
        <v>0</v>
      </c>
      <c r="P82" s="559">
        <f>Activity!X81</f>
        <v>0</v>
      </c>
    </row>
    <row r="83" spans="2:16">
      <c r="B83" s="7">
        <f t="shared" si="1"/>
        <v>2069</v>
      </c>
      <c r="C83" s="551">
        <f>Activity!$C82*Activity!$D82*Activity!E82</f>
        <v>0</v>
      </c>
      <c r="D83" s="552">
        <f>Activity!$C82*Activity!$D82*Activity!F82</f>
        <v>0</v>
      </c>
      <c r="E83" s="550">
        <f>Activity!$C82*Activity!$D82*Activity!G82</f>
        <v>0</v>
      </c>
      <c r="F83" s="552">
        <f>Activity!$C82*Activity!$D82*Activity!H82</f>
        <v>0</v>
      </c>
      <c r="G83" s="552">
        <f>Activity!$C82*Activity!$D82*Activity!I82</f>
        <v>0</v>
      </c>
      <c r="H83" s="552">
        <f>Activity!$C82*Activity!$D82*Activity!J82</f>
        <v>0</v>
      </c>
      <c r="I83" s="552">
        <f>Activity!$C82*Activity!$D82*Activity!K82</f>
        <v>0</v>
      </c>
      <c r="J83" s="553">
        <f>Activity!$C82*Activity!$D82*Activity!L82</f>
        <v>0</v>
      </c>
      <c r="K83" s="552">
        <f>Activity!$C82*Activity!$D82*Activity!M82</f>
        <v>0</v>
      </c>
      <c r="L83" s="552">
        <f>Activity!$C82*Activity!$D82*Activity!N82</f>
        <v>0</v>
      </c>
      <c r="M83" s="550">
        <f>Activity!$C82*Activity!$D82*Activity!O82</f>
        <v>0</v>
      </c>
      <c r="N83" s="413">
        <v>0</v>
      </c>
      <c r="O83" s="552">
        <f>Activity!C82*Activity!D82</f>
        <v>0</v>
      </c>
      <c r="P83" s="559">
        <f>Activity!X82</f>
        <v>0</v>
      </c>
    </row>
    <row r="84" spans="2:16">
      <c r="B84" s="7">
        <f t="shared" si="1"/>
        <v>2070</v>
      </c>
      <c r="C84" s="551">
        <f>Activity!$C83*Activity!$D83*Activity!E83</f>
        <v>0</v>
      </c>
      <c r="D84" s="552">
        <f>Activity!$C83*Activity!$D83*Activity!F83</f>
        <v>0</v>
      </c>
      <c r="E84" s="550">
        <f>Activity!$C83*Activity!$D83*Activity!G83</f>
        <v>0</v>
      </c>
      <c r="F84" s="552">
        <f>Activity!$C83*Activity!$D83*Activity!H83</f>
        <v>0</v>
      </c>
      <c r="G84" s="552">
        <f>Activity!$C83*Activity!$D83*Activity!I83</f>
        <v>0</v>
      </c>
      <c r="H84" s="552">
        <f>Activity!$C83*Activity!$D83*Activity!J83</f>
        <v>0</v>
      </c>
      <c r="I84" s="552">
        <f>Activity!$C83*Activity!$D83*Activity!K83</f>
        <v>0</v>
      </c>
      <c r="J84" s="553">
        <f>Activity!$C83*Activity!$D83*Activity!L83</f>
        <v>0</v>
      </c>
      <c r="K84" s="552">
        <f>Activity!$C83*Activity!$D83*Activity!M83</f>
        <v>0</v>
      </c>
      <c r="L84" s="552">
        <f>Activity!$C83*Activity!$D83*Activity!N83</f>
        <v>0</v>
      </c>
      <c r="M84" s="550">
        <f>Activity!$C83*Activity!$D83*Activity!O83</f>
        <v>0</v>
      </c>
      <c r="N84" s="413">
        <v>0</v>
      </c>
      <c r="O84" s="552">
        <f>Activity!C83*Activity!D83</f>
        <v>0</v>
      </c>
      <c r="P84" s="559">
        <f>Activity!X83</f>
        <v>0</v>
      </c>
    </row>
    <row r="85" spans="2:16">
      <c r="B85" s="7">
        <f t="shared" si="1"/>
        <v>2071</v>
      </c>
      <c r="C85" s="551">
        <f>Activity!$C84*Activity!$D84*Activity!E84</f>
        <v>0</v>
      </c>
      <c r="D85" s="552">
        <f>Activity!$C84*Activity!$D84*Activity!F84</f>
        <v>0</v>
      </c>
      <c r="E85" s="550">
        <f>Activity!$C84*Activity!$D84*Activity!G84</f>
        <v>0</v>
      </c>
      <c r="F85" s="552">
        <f>Activity!$C84*Activity!$D84*Activity!H84</f>
        <v>0</v>
      </c>
      <c r="G85" s="552">
        <f>Activity!$C84*Activity!$D84*Activity!I84</f>
        <v>0</v>
      </c>
      <c r="H85" s="552">
        <f>Activity!$C84*Activity!$D84*Activity!J84</f>
        <v>0</v>
      </c>
      <c r="I85" s="552">
        <f>Activity!$C84*Activity!$D84*Activity!K84</f>
        <v>0</v>
      </c>
      <c r="J85" s="553">
        <f>Activity!$C84*Activity!$D84*Activity!L84</f>
        <v>0</v>
      </c>
      <c r="K85" s="552">
        <f>Activity!$C84*Activity!$D84*Activity!M84</f>
        <v>0</v>
      </c>
      <c r="L85" s="552">
        <f>Activity!$C84*Activity!$D84*Activity!N84</f>
        <v>0</v>
      </c>
      <c r="M85" s="550">
        <f>Activity!$C84*Activity!$D84*Activity!O84</f>
        <v>0</v>
      </c>
      <c r="N85" s="413">
        <v>0</v>
      </c>
      <c r="O85" s="552">
        <f>Activity!C84*Activity!D84</f>
        <v>0</v>
      </c>
      <c r="P85" s="559">
        <f>Activity!X84</f>
        <v>0</v>
      </c>
    </row>
    <row r="86" spans="2:16">
      <c r="B86" s="7">
        <f t="shared" ref="B86:B94" si="2">B85+1</f>
        <v>2072</v>
      </c>
      <c r="C86" s="551">
        <f>Activity!$C85*Activity!$D85*Activity!E85</f>
        <v>0</v>
      </c>
      <c r="D86" s="552">
        <f>Activity!$C85*Activity!$D85*Activity!F85</f>
        <v>0</v>
      </c>
      <c r="E86" s="550">
        <f>Activity!$C85*Activity!$D85*Activity!G85</f>
        <v>0</v>
      </c>
      <c r="F86" s="552">
        <f>Activity!$C85*Activity!$D85*Activity!H85</f>
        <v>0</v>
      </c>
      <c r="G86" s="552">
        <f>Activity!$C85*Activity!$D85*Activity!I85</f>
        <v>0</v>
      </c>
      <c r="H86" s="552">
        <f>Activity!$C85*Activity!$D85*Activity!J85</f>
        <v>0</v>
      </c>
      <c r="I86" s="552">
        <f>Activity!$C85*Activity!$D85*Activity!K85</f>
        <v>0</v>
      </c>
      <c r="J86" s="553">
        <f>Activity!$C85*Activity!$D85*Activity!L85</f>
        <v>0</v>
      </c>
      <c r="K86" s="552">
        <f>Activity!$C85*Activity!$D85*Activity!M85</f>
        <v>0</v>
      </c>
      <c r="L86" s="552">
        <f>Activity!$C85*Activity!$D85*Activity!N85</f>
        <v>0</v>
      </c>
      <c r="M86" s="550">
        <f>Activity!$C85*Activity!$D85*Activity!O85</f>
        <v>0</v>
      </c>
      <c r="N86" s="413">
        <v>0</v>
      </c>
      <c r="O86" s="552">
        <f>Activity!C85*Activity!D85</f>
        <v>0</v>
      </c>
      <c r="P86" s="559">
        <f>Activity!X85</f>
        <v>0</v>
      </c>
    </row>
    <row r="87" spans="2:16">
      <c r="B87" s="7">
        <f t="shared" si="2"/>
        <v>2073</v>
      </c>
      <c r="C87" s="551">
        <f>Activity!$C86*Activity!$D86*Activity!E86</f>
        <v>0</v>
      </c>
      <c r="D87" s="552">
        <f>Activity!$C86*Activity!$D86*Activity!F86</f>
        <v>0</v>
      </c>
      <c r="E87" s="550">
        <f>Activity!$C86*Activity!$D86*Activity!G86</f>
        <v>0</v>
      </c>
      <c r="F87" s="552">
        <f>Activity!$C86*Activity!$D86*Activity!H86</f>
        <v>0</v>
      </c>
      <c r="G87" s="552">
        <f>Activity!$C86*Activity!$D86*Activity!I86</f>
        <v>0</v>
      </c>
      <c r="H87" s="552">
        <f>Activity!$C86*Activity!$D86*Activity!J86</f>
        <v>0</v>
      </c>
      <c r="I87" s="552">
        <f>Activity!$C86*Activity!$D86*Activity!K86</f>
        <v>0</v>
      </c>
      <c r="J87" s="553">
        <f>Activity!$C86*Activity!$D86*Activity!L86</f>
        <v>0</v>
      </c>
      <c r="K87" s="552">
        <f>Activity!$C86*Activity!$D86*Activity!M86</f>
        <v>0</v>
      </c>
      <c r="L87" s="552">
        <f>Activity!$C86*Activity!$D86*Activity!N86</f>
        <v>0</v>
      </c>
      <c r="M87" s="550">
        <f>Activity!$C86*Activity!$D86*Activity!O86</f>
        <v>0</v>
      </c>
      <c r="N87" s="413">
        <v>0</v>
      </c>
      <c r="O87" s="552">
        <f>Activity!C86*Activity!D86</f>
        <v>0</v>
      </c>
      <c r="P87" s="559">
        <f>Activity!X86</f>
        <v>0</v>
      </c>
    </row>
    <row r="88" spans="2:16">
      <c r="B88" s="7">
        <f t="shared" si="2"/>
        <v>2074</v>
      </c>
      <c r="C88" s="551">
        <f>Activity!$C87*Activity!$D87*Activity!E87</f>
        <v>0</v>
      </c>
      <c r="D88" s="552">
        <f>Activity!$C87*Activity!$D87*Activity!F87</f>
        <v>0</v>
      </c>
      <c r="E88" s="550">
        <f>Activity!$C87*Activity!$D87*Activity!G87</f>
        <v>0</v>
      </c>
      <c r="F88" s="552">
        <f>Activity!$C87*Activity!$D87*Activity!H87</f>
        <v>0</v>
      </c>
      <c r="G88" s="552">
        <f>Activity!$C87*Activity!$D87*Activity!I87</f>
        <v>0</v>
      </c>
      <c r="H88" s="552">
        <f>Activity!$C87*Activity!$D87*Activity!J87</f>
        <v>0</v>
      </c>
      <c r="I88" s="552">
        <f>Activity!$C87*Activity!$D87*Activity!K87</f>
        <v>0</v>
      </c>
      <c r="J88" s="553">
        <f>Activity!$C87*Activity!$D87*Activity!L87</f>
        <v>0</v>
      </c>
      <c r="K88" s="552">
        <f>Activity!$C87*Activity!$D87*Activity!M87</f>
        <v>0</v>
      </c>
      <c r="L88" s="552">
        <f>Activity!$C87*Activity!$D87*Activity!N87</f>
        <v>0</v>
      </c>
      <c r="M88" s="550">
        <f>Activity!$C87*Activity!$D87*Activity!O87</f>
        <v>0</v>
      </c>
      <c r="N88" s="413">
        <v>0</v>
      </c>
      <c r="O88" s="552">
        <f>Activity!C87*Activity!D87</f>
        <v>0</v>
      </c>
      <c r="P88" s="559">
        <f>Activity!X87</f>
        <v>0</v>
      </c>
    </row>
    <row r="89" spans="2:16">
      <c r="B89" s="7">
        <f t="shared" si="2"/>
        <v>2075</v>
      </c>
      <c r="C89" s="551">
        <f>Activity!$C88*Activity!$D88*Activity!E88</f>
        <v>0</v>
      </c>
      <c r="D89" s="552">
        <f>Activity!$C88*Activity!$D88*Activity!F88</f>
        <v>0</v>
      </c>
      <c r="E89" s="550">
        <f>Activity!$C88*Activity!$D88*Activity!G88</f>
        <v>0</v>
      </c>
      <c r="F89" s="552">
        <f>Activity!$C88*Activity!$D88*Activity!H88</f>
        <v>0</v>
      </c>
      <c r="G89" s="552">
        <f>Activity!$C88*Activity!$D88*Activity!I88</f>
        <v>0</v>
      </c>
      <c r="H89" s="552">
        <f>Activity!$C88*Activity!$D88*Activity!J88</f>
        <v>0</v>
      </c>
      <c r="I89" s="552">
        <f>Activity!$C88*Activity!$D88*Activity!K88</f>
        <v>0</v>
      </c>
      <c r="J89" s="553">
        <f>Activity!$C88*Activity!$D88*Activity!L88</f>
        <v>0</v>
      </c>
      <c r="K89" s="552">
        <f>Activity!$C88*Activity!$D88*Activity!M88</f>
        <v>0</v>
      </c>
      <c r="L89" s="552">
        <f>Activity!$C88*Activity!$D88*Activity!N88</f>
        <v>0</v>
      </c>
      <c r="M89" s="550">
        <f>Activity!$C88*Activity!$D88*Activity!O88</f>
        <v>0</v>
      </c>
      <c r="N89" s="413">
        <v>0</v>
      </c>
      <c r="O89" s="552">
        <f>Activity!C88*Activity!D88</f>
        <v>0</v>
      </c>
      <c r="P89" s="559">
        <f>Activity!X88</f>
        <v>0</v>
      </c>
    </row>
    <row r="90" spans="2:16">
      <c r="B90" s="7">
        <f t="shared" si="2"/>
        <v>2076</v>
      </c>
      <c r="C90" s="551">
        <f>Activity!$C89*Activity!$D89*Activity!E89</f>
        <v>0</v>
      </c>
      <c r="D90" s="552">
        <f>Activity!$C89*Activity!$D89*Activity!F89</f>
        <v>0</v>
      </c>
      <c r="E90" s="550">
        <f>Activity!$C89*Activity!$D89*Activity!G89</f>
        <v>0</v>
      </c>
      <c r="F90" s="552">
        <f>Activity!$C89*Activity!$D89*Activity!H89</f>
        <v>0</v>
      </c>
      <c r="G90" s="552">
        <f>Activity!$C89*Activity!$D89*Activity!I89</f>
        <v>0</v>
      </c>
      <c r="H90" s="552">
        <f>Activity!$C89*Activity!$D89*Activity!J89</f>
        <v>0</v>
      </c>
      <c r="I90" s="552">
        <f>Activity!$C89*Activity!$D89*Activity!K89</f>
        <v>0</v>
      </c>
      <c r="J90" s="553">
        <f>Activity!$C89*Activity!$D89*Activity!L89</f>
        <v>0</v>
      </c>
      <c r="K90" s="552">
        <f>Activity!$C89*Activity!$D89*Activity!M89</f>
        <v>0</v>
      </c>
      <c r="L90" s="552">
        <f>Activity!$C89*Activity!$D89*Activity!N89</f>
        <v>0</v>
      </c>
      <c r="M90" s="550">
        <f>Activity!$C89*Activity!$D89*Activity!O89</f>
        <v>0</v>
      </c>
      <c r="N90" s="413">
        <v>0</v>
      </c>
      <c r="O90" s="552">
        <f>Activity!C89*Activity!D89</f>
        <v>0</v>
      </c>
      <c r="P90" s="559">
        <f>Activity!X89</f>
        <v>0</v>
      </c>
    </row>
    <row r="91" spans="2:16">
      <c r="B91" s="7">
        <f t="shared" si="2"/>
        <v>2077</v>
      </c>
      <c r="C91" s="551">
        <f>Activity!$C90*Activity!$D90*Activity!E90</f>
        <v>0</v>
      </c>
      <c r="D91" s="552">
        <f>Activity!$C90*Activity!$D90*Activity!F90</f>
        <v>0</v>
      </c>
      <c r="E91" s="550">
        <f>Activity!$C90*Activity!$D90*Activity!G90</f>
        <v>0</v>
      </c>
      <c r="F91" s="552">
        <f>Activity!$C90*Activity!$D90*Activity!H90</f>
        <v>0</v>
      </c>
      <c r="G91" s="552">
        <f>Activity!$C90*Activity!$D90*Activity!I90</f>
        <v>0</v>
      </c>
      <c r="H91" s="552">
        <f>Activity!$C90*Activity!$D90*Activity!J90</f>
        <v>0</v>
      </c>
      <c r="I91" s="552">
        <f>Activity!$C90*Activity!$D90*Activity!K90</f>
        <v>0</v>
      </c>
      <c r="J91" s="553">
        <f>Activity!$C90*Activity!$D90*Activity!L90</f>
        <v>0</v>
      </c>
      <c r="K91" s="552">
        <f>Activity!$C90*Activity!$D90*Activity!M90</f>
        <v>0</v>
      </c>
      <c r="L91" s="552">
        <f>Activity!$C90*Activity!$D90*Activity!N90</f>
        <v>0</v>
      </c>
      <c r="M91" s="550">
        <f>Activity!$C90*Activity!$D90*Activity!O90</f>
        <v>0</v>
      </c>
      <c r="N91" s="413">
        <v>0</v>
      </c>
      <c r="O91" s="552">
        <f>Activity!C90*Activity!D90</f>
        <v>0</v>
      </c>
      <c r="P91" s="559">
        <f>Activity!X90</f>
        <v>0</v>
      </c>
    </row>
    <row r="92" spans="2:16">
      <c r="B92" s="7">
        <f t="shared" si="2"/>
        <v>2078</v>
      </c>
      <c r="C92" s="551">
        <f>Activity!$C91*Activity!$D91*Activity!E91</f>
        <v>0</v>
      </c>
      <c r="D92" s="552">
        <f>Activity!$C91*Activity!$D91*Activity!F91</f>
        <v>0</v>
      </c>
      <c r="E92" s="550">
        <f>Activity!$C91*Activity!$D91*Activity!G91</f>
        <v>0</v>
      </c>
      <c r="F92" s="552">
        <f>Activity!$C91*Activity!$D91*Activity!H91</f>
        <v>0</v>
      </c>
      <c r="G92" s="552">
        <f>Activity!$C91*Activity!$D91*Activity!I91</f>
        <v>0</v>
      </c>
      <c r="H92" s="552">
        <f>Activity!$C91*Activity!$D91*Activity!J91</f>
        <v>0</v>
      </c>
      <c r="I92" s="552">
        <f>Activity!$C91*Activity!$D91*Activity!K91</f>
        <v>0</v>
      </c>
      <c r="J92" s="553">
        <f>Activity!$C91*Activity!$D91*Activity!L91</f>
        <v>0</v>
      </c>
      <c r="K92" s="552">
        <f>Activity!$C91*Activity!$D91*Activity!M91</f>
        <v>0</v>
      </c>
      <c r="L92" s="552">
        <f>Activity!$C91*Activity!$D91*Activity!N91</f>
        <v>0</v>
      </c>
      <c r="M92" s="550">
        <f>Activity!$C91*Activity!$D91*Activity!O91</f>
        <v>0</v>
      </c>
      <c r="N92" s="413">
        <v>0</v>
      </c>
      <c r="O92" s="552">
        <f>Activity!C91*Activity!D91</f>
        <v>0</v>
      </c>
      <c r="P92" s="559">
        <f>Activity!X91</f>
        <v>0</v>
      </c>
    </row>
    <row r="93" spans="2:16">
      <c r="B93" s="7">
        <f t="shared" si="2"/>
        <v>2079</v>
      </c>
      <c r="C93" s="551">
        <f>Activity!$C92*Activity!$D92*Activity!E92</f>
        <v>0</v>
      </c>
      <c r="D93" s="552">
        <f>Activity!$C92*Activity!$D92*Activity!F92</f>
        <v>0</v>
      </c>
      <c r="E93" s="550">
        <f>Activity!$C92*Activity!$D92*Activity!G92</f>
        <v>0</v>
      </c>
      <c r="F93" s="552">
        <f>Activity!$C92*Activity!$D92*Activity!H92</f>
        <v>0</v>
      </c>
      <c r="G93" s="552">
        <f>Activity!$C92*Activity!$D92*Activity!I92</f>
        <v>0</v>
      </c>
      <c r="H93" s="552">
        <f>Activity!$C92*Activity!$D92*Activity!J92</f>
        <v>0</v>
      </c>
      <c r="I93" s="552">
        <f>Activity!$C92*Activity!$D92*Activity!K92</f>
        <v>0</v>
      </c>
      <c r="J93" s="553">
        <f>Activity!$C92*Activity!$D92*Activity!L92</f>
        <v>0</v>
      </c>
      <c r="K93" s="552">
        <f>Activity!$C92*Activity!$D92*Activity!M92</f>
        <v>0</v>
      </c>
      <c r="L93" s="552">
        <f>Activity!$C92*Activity!$D92*Activity!N92</f>
        <v>0</v>
      </c>
      <c r="M93" s="550">
        <f>Activity!$C92*Activity!$D92*Activity!O92</f>
        <v>0</v>
      </c>
      <c r="N93" s="413">
        <v>0</v>
      </c>
      <c r="O93" s="552">
        <f>Activity!C92*Activity!D92</f>
        <v>0</v>
      </c>
      <c r="P93" s="559">
        <f>Activity!X92</f>
        <v>0</v>
      </c>
    </row>
    <row r="94" spans="2:16" ht="13.5" thickBot="1">
      <c r="B94" s="15">
        <f t="shared" si="2"/>
        <v>2080</v>
      </c>
      <c r="C94" s="554">
        <f>Activity!$C93*Activity!$D93*Activity!E93</f>
        <v>0</v>
      </c>
      <c r="D94" s="555">
        <f>Activity!$C93*Activity!$D93*Activity!F93</f>
        <v>0</v>
      </c>
      <c r="E94" s="555">
        <f>Activity!$C93*Activity!$D93*Activity!G93</f>
        <v>0</v>
      </c>
      <c r="F94" s="555">
        <f>Activity!$C93*Activity!$D93*Activity!H93</f>
        <v>0</v>
      </c>
      <c r="G94" s="555">
        <f>Activity!$C93*Activity!$D93*Activity!I93</f>
        <v>0</v>
      </c>
      <c r="H94" s="555">
        <f>Activity!$C93*Activity!$D93*Activity!J93</f>
        <v>0</v>
      </c>
      <c r="I94" s="555">
        <f>Activity!$C93*Activity!$D93*Activity!K93</f>
        <v>0</v>
      </c>
      <c r="J94" s="556">
        <f>Activity!$C93*Activity!$D93*Activity!L93</f>
        <v>0</v>
      </c>
      <c r="K94" s="555">
        <f>Activity!$C93*Activity!$D93*Activity!M93</f>
        <v>0</v>
      </c>
      <c r="L94" s="555">
        <f>Activity!$C93*Activity!$D93*Activity!N93</f>
        <v>0</v>
      </c>
      <c r="M94" s="555">
        <f>Activity!$C93*Activity!$D93*Activity!O93</f>
        <v>0</v>
      </c>
      <c r="N94" s="414">
        <v>0</v>
      </c>
      <c r="O94" s="555">
        <f>Activity!C93*Activity!D93</f>
        <v>0</v>
      </c>
      <c r="P94" s="56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C13" sqref="C13"/>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abSelected="1" topLeftCell="A5" zoomScale="85" zoomScaleNormal="85" workbookViewId="0">
      <selection activeCell="AH17" sqref="AH17:AH20"/>
    </sheetView>
  </sheetViews>
  <sheetFormatPr defaultColWidth="8.85546875" defaultRowHeight="12.75"/>
  <cols>
    <col min="1" max="1" width="8.85546875" style="644"/>
    <col min="2" max="2" width="7" style="640" customWidth="1"/>
    <col min="3" max="3" width="8.85546875" style="640"/>
    <col min="4" max="4" width="10.85546875" style="640" customWidth="1"/>
    <col min="5" max="12" width="8.85546875" style="640"/>
    <col min="13" max="13" width="9.42578125" style="640" bestFit="1" customWidth="1"/>
    <col min="14" max="14" width="3" style="640" customWidth="1"/>
    <col min="15" max="15" width="14.85546875" style="641" customWidth="1"/>
    <col min="16" max="16" width="8.28515625" style="640" customWidth="1"/>
    <col min="17" max="17" width="2" style="643" customWidth="1"/>
    <col min="18" max="20" width="8.85546875" style="644"/>
    <col min="21" max="21" width="10.7109375" style="644" customWidth="1"/>
    <col min="22" max="27" width="8.85546875" style="644"/>
    <col min="28" max="28" width="8.85546875" style="640"/>
    <col min="29" max="30" width="8.85546875" style="644"/>
    <col min="31" max="31" width="2.7109375" style="644" customWidth="1"/>
    <col min="32" max="32" width="11.7109375" style="644" bestFit="1" customWidth="1"/>
    <col min="33" max="16384" width="8.85546875" style="644"/>
  </cols>
  <sheetData>
    <row r="1" spans="1:32">
      <c r="A1" s="639"/>
      <c r="P1" s="642"/>
    </row>
    <row r="2" spans="1:32" ht="15.75">
      <c r="A2" s="639"/>
      <c r="B2" s="645" t="s">
        <v>94</v>
      </c>
      <c r="D2" s="645"/>
      <c r="E2" s="645"/>
    </row>
    <row r="3" spans="1:32" ht="15.75">
      <c r="A3" s="639"/>
      <c r="B3" s="645"/>
      <c r="D3" s="645"/>
      <c r="E3" s="645"/>
      <c r="I3" s="646"/>
      <c r="J3" s="647"/>
      <c r="K3" s="647"/>
      <c r="L3" s="647"/>
      <c r="M3" s="647"/>
      <c r="N3" s="647"/>
      <c r="O3" s="648"/>
      <c r="AB3" s="647"/>
    </row>
    <row r="4" spans="1:32" ht="16.5" thickBot="1">
      <c r="A4" s="639"/>
      <c r="B4" s="646" t="s">
        <v>265</v>
      </c>
      <c r="D4" s="645"/>
      <c r="E4" s="646" t="s">
        <v>276</v>
      </c>
      <c r="H4" s="646" t="s">
        <v>30</v>
      </c>
      <c r="I4" s="646"/>
      <c r="J4" s="647"/>
      <c r="K4" s="647"/>
      <c r="L4" s="647"/>
      <c r="M4" s="647"/>
      <c r="N4" s="647"/>
      <c r="O4" s="648"/>
      <c r="AB4" s="647"/>
    </row>
    <row r="5" spans="1:32" ht="13.5" thickBot="1">
      <c r="A5" s="639"/>
      <c r="B5" s="649" t="str">
        <f>city</f>
        <v>Bontang</v>
      </c>
      <c r="C5" s="650"/>
      <c r="D5" s="650"/>
      <c r="E5" s="649" t="str">
        <f>province</f>
        <v>Kalimantan Timur</v>
      </c>
      <c r="F5" s="650"/>
      <c r="G5" s="650"/>
      <c r="H5" s="649" t="str">
        <f>country</f>
        <v>Indonesia</v>
      </c>
      <c r="I5" s="650"/>
      <c r="J5" s="651"/>
      <c r="K5" s="647"/>
      <c r="L5" s="647"/>
      <c r="M5" s="647"/>
      <c r="N5" s="647"/>
      <c r="O5" s="648"/>
      <c r="AB5" s="647"/>
    </row>
    <row r="6" spans="1:32">
      <c r="A6" s="639"/>
      <c r="C6" s="646"/>
      <c r="D6" s="646"/>
      <c r="E6" s="646"/>
    </row>
    <row r="7" spans="1:32">
      <c r="A7" s="639"/>
      <c r="B7" s="640" t="s">
        <v>35</v>
      </c>
      <c r="P7" s="642"/>
    </row>
    <row r="8" spans="1:32">
      <c r="A8" s="639"/>
      <c r="B8" s="640" t="s">
        <v>37</v>
      </c>
      <c r="P8" s="642"/>
    </row>
    <row r="9" spans="1:32">
      <c r="B9" s="652"/>
      <c r="P9" s="642"/>
    </row>
    <row r="10" spans="1:32">
      <c r="P10" s="653"/>
    </row>
    <row r="11" spans="1:32" ht="13.5" thickBot="1">
      <c r="A11" s="654"/>
      <c r="P11" s="654"/>
      <c r="Q11" s="655"/>
    </row>
    <row r="12" spans="1:32" ht="13.5" thickBot="1">
      <c r="A12" s="656"/>
      <c r="B12" s="657"/>
      <c r="C12" s="761" t="s">
        <v>91</v>
      </c>
      <c r="D12" s="762"/>
      <c r="E12" s="762"/>
      <c r="F12" s="762"/>
      <c r="G12" s="762"/>
      <c r="H12" s="762"/>
      <c r="I12" s="762"/>
      <c r="J12" s="762"/>
      <c r="K12" s="762"/>
      <c r="L12" s="762"/>
      <c r="M12" s="763"/>
      <c r="N12" s="658"/>
      <c r="O12" s="659"/>
      <c r="P12" s="656"/>
      <c r="Q12" s="655"/>
      <c r="S12" s="657"/>
      <c r="T12" s="761" t="s">
        <v>91</v>
      </c>
      <c r="U12" s="762"/>
      <c r="V12" s="762"/>
      <c r="W12" s="762"/>
      <c r="X12" s="762"/>
      <c r="Y12" s="762"/>
      <c r="Z12" s="762"/>
      <c r="AA12" s="762"/>
      <c r="AB12" s="762"/>
      <c r="AC12" s="762"/>
      <c r="AD12" s="763"/>
      <c r="AE12" s="658"/>
      <c r="AF12" s="660"/>
    </row>
    <row r="13" spans="1:32" ht="39" thickBot="1">
      <c r="A13" s="661"/>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6" t="s">
        <v>4</v>
      </c>
      <c r="P13" s="661"/>
      <c r="Q13" s="655"/>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23.25" thickBot="1">
      <c r="A14" s="661"/>
      <c r="B14" s="662"/>
      <c r="C14" s="663" t="s">
        <v>81</v>
      </c>
      <c r="D14" s="664" t="s">
        <v>87</v>
      </c>
      <c r="E14" s="664" t="s">
        <v>88</v>
      </c>
      <c r="F14" s="664" t="s">
        <v>275</v>
      </c>
      <c r="G14" s="664" t="s">
        <v>89</v>
      </c>
      <c r="H14" s="664" t="s">
        <v>82</v>
      </c>
      <c r="I14" s="665" t="s">
        <v>92</v>
      </c>
      <c r="J14" s="666" t="s">
        <v>93</v>
      </c>
      <c r="K14" s="666" t="s">
        <v>316</v>
      </c>
      <c r="L14" s="667" t="s">
        <v>194</v>
      </c>
      <c r="M14" s="666" t="s">
        <v>162</v>
      </c>
      <c r="N14" s="668"/>
      <c r="O14" s="669" t="s">
        <v>163</v>
      </c>
      <c r="P14" s="661"/>
      <c r="Q14" s="655"/>
      <c r="S14" s="662"/>
      <c r="T14" s="663" t="s">
        <v>81</v>
      </c>
      <c r="U14" s="664" t="s">
        <v>87</v>
      </c>
      <c r="V14" s="664" t="s">
        <v>88</v>
      </c>
      <c r="W14" s="664" t="s">
        <v>275</v>
      </c>
      <c r="X14" s="664" t="s">
        <v>89</v>
      </c>
      <c r="Y14" s="664" t="s">
        <v>82</v>
      </c>
      <c r="Z14" s="665" t="s">
        <v>92</v>
      </c>
      <c r="AA14" s="666" t="s">
        <v>93</v>
      </c>
      <c r="AB14" s="666" t="s">
        <v>316</v>
      </c>
      <c r="AC14" s="667" t="s">
        <v>194</v>
      </c>
      <c r="AD14" s="666" t="s">
        <v>162</v>
      </c>
      <c r="AE14" s="668"/>
      <c r="AF14" s="670" t="s">
        <v>163</v>
      </c>
    </row>
    <row r="15" spans="1:32" ht="13.5" thickBot="1">
      <c r="B15" s="671"/>
      <c r="C15" s="672" t="s">
        <v>15</v>
      </c>
      <c r="D15" s="673" t="s">
        <v>15</v>
      </c>
      <c r="E15" s="673" t="s">
        <v>15</v>
      </c>
      <c r="F15" s="673" t="s">
        <v>15</v>
      </c>
      <c r="G15" s="673" t="s">
        <v>15</v>
      </c>
      <c r="H15" s="673" t="s">
        <v>15</v>
      </c>
      <c r="I15" s="674" t="s">
        <v>15</v>
      </c>
      <c r="J15" s="674" t="s">
        <v>15</v>
      </c>
      <c r="K15" s="674" t="s">
        <v>15</v>
      </c>
      <c r="L15" s="675" t="s">
        <v>15</v>
      </c>
      <c r="M15" s="674" t="s">
        <v>15</v>
      </c>
      <c r="N15" s="676"/>
      <c r="O15" s="677" t="s">
        <v>15</v>
      </c>
      <c r="P15" s="644"/>
      <c r="Q15" s="655"/>
      <c r="S15" s="671"/>
      <c r="T15" s="672" t="s">
        <v>15</v>
      </c>
      <c r="U15" s="673" t="s">
        <v>15</v>
      </c>
      <c r="V15" s="673" t="s">
        <v>15</v>
      </c>
      <c r="W15" s="673" t="s">
        <v>15</v>
      </c>
      <c r="X15" s="673" t="s">
        <v>15</v>
      </c>
      <c r="Y15" s="673" t="s">
        <v>15</v>
      </c>
      <c r="Z15" s="674" t="s">
        <v>15</v>
      </c>
      <c r="AA15" s="674" t="s">
        <v>15</v>
      </c>
      <c r="AB15" s="674" t="s">
        <v>15</v>
      </c>
      <c r="AC15" s="675" t="s">
        <v>15</v>
      </c>
      <c r="AD15" s="674" t="s">
        <v>15</v>
      </c>
      <c r="AE15" s="676"/>
      <c r="AF15" s="678" t="s">
        <v>15</v>
      </c>
    </row>
    <row r="16" spans="1:32" ht="13.5" thickBot="1">
      <c r="B16" s="679"/>
      <c r="C16" s="680"/>
      <c r="D16" s="681"/>
      <c r="E16" s="681"/>
      <c r="F16" s="681"/>
      <c r="G16" s="681"/>
      <c r="H16" s="681"/>
      <c r="I16" s="682"/>
      <c r="J16" s="682"/>
      <c r="K16" s="683"/>
      <c r="L16" s="684"/>
      <c r="M16" s="683"/>
      <c r="N16" s="685"/>
      <c r="O16" s="686"/>
      <c r="P16" s="644"/>
      <c r="Q16" s="655"/>
      <c r="S16" s="679"/>
      <c r="T16" s="680"/>
      <c r="U16" s="681"/>
      <c r="V16" s="681"/>
      <c r="W16" s="681"/>
      <c r="X16" s="681"/>
      <c r="Y16" s="681"/>
      <c r="Z16" s="682"/>
      <c r="AA16" s="682"/>
      <c r="AB16" s="683"/>
      <c r="AC16" s="684"/>
      <c r="AD16" s="683"/>
      <c r="AE16" s="685"/>
      <c r="AF16" s="687"/>
    </row>
    <row r="17" spans="2:34">
      <c r="B17" s="688">
        <f>year</f>
        <v>2000</v>
      </c>
      <c r="C17" s="689">
        <f>IF(Select2=1,Food!$K19,"")</f>
        <v>0</v>
      </c>
      <c r="D17" s="690">
        <f>IF(Select2=1,Paper!$K19,"")</f>
        <v>0</v>
      </c>
      <c r="E17" s="690">
        <f>IF(Select2=1,Nappies!$K19,"")</f>
        <v>0</v>
      </c>
      <c r="F17" s="690">
        <f>IF(Select2=1,Garden!$K19,"")</f>
        <v>0</v>
      </c>
      <c r="G17" s="690">
        <f>IF(Select2=1,Wood!$K19,"")</f>
        <v>0</v>
      </c>
      <c r="H17" s="690">
        <f>IF(Select2=1,Textiles!$K19,"")</f>
        <v>0</v>
      </c>
      <c r="I17" s="691">
        <f>Sludge!K19</f>
        <v>0</v>
      </c>
      <c r="J17" s="692" t="str">
        <f>IF(Select2=2,MSW!$K19,"")</f>
        <v/>
      </c>
      <c r="K17" s="691">
        <f>Industry!$K19</f>
        <v>0</v>
      </c>
      <c r="L17" s="693">
        <f>SUM(C17:K17)</f>
        <v>0</v>
      </c>
      <c r="M17" s="694">
        <f>Recovery_OX!C12</f>
        <v>0</v>
      </c>
      <c r="N17" s="653"/>
      <c r="O17" s="695">
        <f>(L17-M17)*(1-Recovery_OX!F12)</f>
        <v>0</v>
      </c>
      <c r="P17" s="696"/>
      <c r="Q17" s="655"/>
      <c r="S17" s="688">
        <f>year</f>
        <v>2000</v>
      </c>
      <c r="T17" s="689">
        <f>IF(Select2=1,Food!$W19,"")</f>
        <v>0</v>
      </c>
      <c r="U17" s="690">
        <f>IF(Select2=1,Paper!$W19,"")</f>
        <v>0</v>
      </c>
      <c r="V17" s="690">
        <f>IF(Select2=1,Nappies!$W19,"")</f>
        <v>0</v>
      </c>
      <c r="W17" s="690">
        <f>IF(Select2=1,Garden!$W19,"")</f>
        <v>0</v>
      </c>
      <c r="X17" s="690">
        <f>IF(Select2=1,Wood!$W19,"")</f>
        <v>0</v>
      </c>
      <c r="Y17" s="690">
        <f>IF(Select2=1,Textiles!$W19,"")</f>
        <v>0</v>
      </c>
      <c r="Z17" s="691">
        <f>Sludge!W19</f>
        <v>0</v>
      </c>
      <c r="AA17" s="692" t="str">
        <f>IF(Select2=2,MSW!$W19,"")</f>
        <v/>
      </c>
      <c r="AB17" s="691">
        <f>Industry!$W19</f>
        <v>0</v>
      </c>
      <c r="AC17" s="693">
        <f t="shared" ref="AC17:AC48" si="0">SUM(T17:AA17)</f>
        <v>0</v>
      </c>
      <c r="AD17" s="694">
        <f>Recovery_OX!R12</f>
        <v>0</v>
      </c>
      <c r="AE17" s="653"/>
      <c r="AF17" s="697">
        <f>(AC17-AD17)*(1-Recovery_OX!U12)</f>
        <v>0</v>
      </c>
      <c r="AH17" s="640"/>
    </row>
    <row r="18" spans="2:34">
      <c r="B18" s="698">
        <f t="shared" ref="B18:B81" si="1">B17+1</f>
        <v>2001</v>
      </c>
      <c r="C18" s="699">
        <f>IF(Select2=1,Food!$K20,"")</f>
        <v>0.11338625520242512</v>
      </c>
      <c r="D18" s="700">
        <f>IF(Select2=1,Paper!$K20,"")</f>
        <v>3.886193964682449E-3</v>
      </c>
      <c r="E18" s="690">
        <f>IF(Select2=1,Nappies!$K20,"")</f>
        <v>1.2254437363945398E-2</v>
      </c>
      <c r="F18" s="700">
        <f>IF(Select2=1,Garden!$K20,"")</f>
        <v>0</v>
      </c>
      <c r="G18" s="690">
        <f>IF(Select2=1,Wood!$K20,"")</f>
        <v>0</v>
      </c>
      <c r="H18" s="700">
        <f>IF(Select2=1,Textiles!$K20,"")</f>
        <v>2.7710548742443776E-4</v>
      </c>
      <c r="I18" s="701">
        <f>Sludge!K20</f>
        <v>0</v>
      </c>
      <c r="J18" s="701" t="str">
        <f>IF(Select2=2,MSW!$K20,"")</f>
        <v/>
      </c>
      <c r="K18" s="701">
        <f>Industry!$K20</f>
        <v>0</v>
      </c>
      <c r="L18" s="702">
        <f>SUM(C18:K18)</f>
        <v>0.12980399201847742</v>
      </c>
      <c r="M18" s="703">
        <f>Recovery_OX!C13</f>
        <v>0</v>
      </c>
      <c r="N18" s="653"/>
      <c r="O18" s="704">
        <f>(L18-M18)*(1-Recovery_OX!F13)</f>
        <v>0.12980399201847742</v>
      </c>
      <c r="P18" s="696"/>
      <c r="Q18" s="655"/>
      <c r="S18" s="698">
        <f t="shared" ref="S18:S81" si="2">S17+1</f>
        <v>2001</v>
      </c>
      <c r="T18" s="699">
        <f>IF(Select2=1,Food!$W20,"")</f>
        <v>7.5860563248723312E-2</v>
      </c>
      <c r="U18" s="700">
        <f>IF(Select2=1,Paper!$W20,"")</f>
        <v>8.0293263733108439E-3</v>
      </c>
      <c r="V18" s="690">
        <f>IF(Select2=1,Nappies!$W20,"")</f>
        <v>0</v>
      </c>
      <c r="W18" s="700">
        <f>IF(Select2=1,Garden!$W20,"")</f>
        <v>0</v>
      </c>
      <c r="X18" s="690">
        <f>IF(Select2=1,Wood!$W20,"")</f>
        <v>0</v>
      </c>
      <c r="Y18" s="700">
        <f>IF(Select2=1,Textiles!$W20,"")</f>
        <v>3.0367724649253458E-4</v>
      </c>
      <c r="Z18" s="692">
        <f>Sludge!W20</f>
        <v>0</v>
      </c>
      <c r="AA18" s="692" t="str">
        <f>IF(Select2=2,MSW!$W20,"")</f>
        <v/>
      </c>
      <c r="AB18" s="701">
        <f>Industry!$W20</f>
        <v>0</v>
      </c>
      <c r="AC18" s="702">
        <f t="shared" si="0"/>
        <v>8.4193566868526692E-2</v>
      </c>
      <c r="AD18" s="703">
        <f>Recovery_OX!R13</f>
        <v>0</v>
      </c>
      <c r="AE18" s="653"/>
      <c r="AF18" s="705">
        <f>(AC18-AD18)*(1-Recovery_OX!U13)</f>
        <v>8.4193566868526692E-2</v>
      </c>
      <c r="AH18" s="640"/>
    </row>
    <row r="19" spans="2:34">
      <c r="B19" s="698">
        <f t="shared" si="1"/>
        <v>2002</v>
      </c>
      <c r="C19" s="699">
        <f>IF(Select2=1,Food!$K21,"")</f>
        <v>0.19750635968487235</v>
      </c>
      <c r="D19" s="700">
        <f>IF(Select2=1,Paper!$K21,"")</f>
        <v>7.7877910875265768E-3</v>
      </c>
      <c r="E19" s="690">
        <f>IF(Select2=1,Nappies!$K21,"")</f>
        <v>2.3470121897125461E-2</v>
      </c>
      <c r="F19" s="700">
        <f>IF(Select2=1,Garden!$K21,"")</f>
        <v>0</v>
      </c>
      <c r="G19" s="690">
        <f>IF(Select2=1,Wood!$K21,"")</f>
        <v>0</v>
      </c>
      <c r="H19" s="700">
        <f>IF(Select2=1,Textiles!$K21,"")</f>
        <v>5.5530929873313299E-4</v>
      </c>
      <c r="I19" s="701">
        <f>Sludge!K21</f>
        <v>0</v>
      </c>
      <c r="J19" s="701" t="str">
        <f>IF(Select2=2,MSW!$K21,"")</f>
        <v/>
      </c>
      <c r="K19" s="701">
        <f>Industry!$K21</f>
        <v>0</v>
      </c>
      <c r="L19" s="702">
        <f t="shared" ref="L19:L82" si="3">SUM(C19:K19)</f>
        <v>0.22931958196825752</v>
      </c>
      <c r="M19" s="703">
        <f>Recovery_OX!C14</f>
        <v>0</v>
      </c>
      <c r="N19" s="653"/>
      <c r="O19" s="704">
        <f>(L19-M19)*(1-Recovery_OX!F14)</f>
        <v>0.22931958196825752</v>
      </c>
      <c r="P19" s="696"/>
      <c r="Q19" s="655"/>
      <c r="S19" s="698">
        <f t="shared" si="2"/>
        <v>2002</v>
      </c>
      <c r="T19" s="699">
        <f>IF(Select2=1,Food!$W21,"")</f>
        <v>0.13214074019951316</v>
      </c>
      <c r="U19" s="700">
        <f>IF(Select2=1,Paper!$W21,"")</f>
        <v>1.6090477453567304E-2</v>
      </c>
      <c r="V19" s="690">
        <f>IF(Select2=1,Nappies!$W21,"")</f>
        <v>0</v>
      </c>
      <c r="W19" s="700">
        <f>IF(Select2=1,Garden!$W21,"")</f>
        <v>0</v>
      </c>
      <c r="X19" s="690">
        <f>IF(Select2=1,Wood!$W21,"")</f>
        <v>0</v>
      </c>
      <c r="Y19" s="700">
        <f>IF(Select2=1,Textiles!$W21,"")</f>
        <v>6.0855813559795402E-4</v>
      </c>
      <c r="Z19" s="692">
        <f>Sludge!W21</f>
        <v>0</v>
      </c>
      <c r="AA19" s="692" t="str">
        <f>IF(Select2=2,MSW!$W21,"")</f>
        <v/>
      </c>
      <c r="AB19" s="701">
        <f>Industry!$W21</f>
        <v>0</v>
      </c>
      <c r="AC19" s="702">
        <f t="shared" si="0"/>
        <v>0.14883977578867844</v>
      </c>
      <c r="AD19" s="703">
        <f>Recovery_OX!R14</f>
        <v>0</v>
      </c>
      <c r="AE19" s="653"/>
      <c r="AF19" s="705">
        <f>(AC19-AD19)*(1-Recovery_OX!U14)</f>
        <v>0.14883977578867844</v>
      </c>
      <c r="AH19" s="640"/>
    </row>
    <row r="20" spans="2:34">
      <c r="B20" s="698">
        <f t="shared" si="1"/>
        <v>2003</v>
      </c>
      <c r="C20" s="699">
        <f>IF(Select2=1,Food!$K22,"")</f>
        <v>0.25262314888748594</v>
      </c>
      <c r="D20" s="700">
        <f>IF(Select2=1,Paper!$K22,"")</f>
        <v>1.1382067555109928E-2</v>
      </c>
      <c r="E20" s="690">
        <f>IF(Select2=1,Nappies!$K22,"")</f>
        <v>3.2795077460040047E-2</v>
      </c>
      <c r="F20" s="700">
        <f>IF(Select2=1,Garden!$K22,"")</f>
        <v>0</v>
      </c>
      <c r="G20" s="690">
        <f>IF(Select2=1,Wood!$K22,"")</f>
        <v>0</v>
      </c>
      <c r="H20" s="700">
        <f>IF(Select2=1,Textiles!$K22,"")</f>
        <v>8.1159957696922097E-4</v>
      </c>
      <c r="I20" s="701">
        <f>Sludge!K22</f>
        <v>0</v>
      </c>
      <c r="J20" s="701" t="str">
        <f>IF(Select2=2,MSW!$K22,"")</f>
        <v/>
      </c>
      <c r="K20" s="701">
        <f>Industry!$K22</f>
        <v>0</v>
      </c>
      <c r="L20" s="702">
        <f t="shared" si="3"/>
        <v>0.29761189347960521</v>
      </c>
      <c r="M20" s="703">
        <f>Recovery_OX!C15</f>
        <v>0</v>
      </c>
      <c r="N20" s="653"/>
      <c r="O20" s="704">
        <f>(L20-M20)*(1-Recovery_OX!F15)</f>
        <v>0.29761189347960521</v>
      </c>
      <c r="P20" s="696"/>
      <c r="Q20" s="655"/>
      <c r="S20" s="698">
        <f t="shared" si="2"/>
        <v>2003</v>
      </c>
      <c r="T20" s="699">
        <f>IF(Select2=1,Food!$W22,"")</f>
        <v>0.169016379719549</v>
      </c>
      <c r="U20" s="700">
        <f>IF(Select2=1,Paper!$W22,"")</f>
        <v>2.3516668502293239E-2</v>
      </c>
      <c r="V20" s="690">
        <f>IF(Select2=1,Nappies!$W22,"")</f>
        <v>0</v>
      </c>
      <c r="W20" s="700">
        <f>IF(Select2=1,Garden!$W22,"")</f>
        <v>0</v>
      </c>
      <c r="X20" s="690">
        <f>IF(Select2=1,Wood!$W22,"")</f>
        <v>0</v>
      </c>
      <c r="Y20" s="700">
        <f>IF(Select2=1,Textiles!$W22,"")</f>
        <v>8.8942419393887254E-4</v>
      </c>
      <c r="Z20" s="692">
        <f>Sludge!W22</f>
        <v>0</v>
      </c>
      <c r="AA20" s="692" t="str">
        <f>IF(Select2=2,MSW!$W22,"")</f>
        <v/>
      </c>
      <c r="AB20" s="701">
        <f>Industry!$W22</f>
        <v>0</v>
      </c>
      <c r="AC20" s="702">
        <f t="shared" si="0"/>
        <v>0.19342247241578112</v>
      </c>
      <c r="AD20" s="703">
        <f>Recovery_OX!R15</f>
        <v>0</v>
      </c>
      <c r="AE20" s="653"/>
      <c r="AF20" s="705">
        <f>(AC20-AD20)*(1-Recovery_OX!U15)</f>
        <v>0.19342247241578112</v>
      </c>
      <c r="AH20" s="640"/>
    </row>
    <row r="21" spans="2:34">
      <c r="B21" s="698">
        <f t="shared" si="1"/>
        <v>2004</v>
      </c>
      <c r="C21" s="699">
        <f>IF(Select2=1,Food!$K23,"")</f>
        <v>0.29818456838609192</v>
      </c>
      <c r="D21" s="700">
        <f>IF(Select2=1,Paper!$K23,"")</f>
        <v>1.5028636926544423E-2</v>
      </c>
      <c r="E21" s="690">
        <f>IF(Select2=1,Nappies!$K23,"")</f>
        <v>4.1593354430287069E-2</v>
      </c>
      <c r="F21" s="700">
        <f>IF(Select2=1,Garden!$K23,"")</f>
        <v>0</v>
      </c>
      <c r="G21" s="690">
        <f>IF(Select2=1,Wood!$K23,"")</f>
        <v>0</v>
      </c>
      <c r="H21" s="700">
        <f>IF(Select2=1,Textiles!$K23,"")</f>
        <v>1.0716186064570997E-3</v>
      </c>
      <c r="I21" s="701">
        <f>Sludge!K23</f>
        <v>0</v>
      </c>
      <c r="J21" s="701" t="str">
        <f>IF(Select2=2,MSW!$K23,"")</f>
        <v/>
      </c>
      <c r="K21" s="701">
        <f>Industry!$K23</f>
        <v>0</v>
      </c>
      <c r="L21" s="702">
        <f t="shared" si="3"/>
        <v>0.35587817834938051</v>
      </c>
      <c r="M21" s="703">
        <f>Recovery_OX!C16</f>
        <v>0</v>
      </c>
      <c r="N21" s="653"/>
      <c r="O21" s="704">
        <f>(L21-M21)*(1-Recovery_OX!F16)</f>
        <v>0.35587817834938051</v>
      </c>
      <c r="P21" s="696"/>
      <c r="Q21" s="655"/>
      <c r="S21" s="698">
        <f t="shared" si="2"/>
        <v>2004</v>
      </c>
      <c r="T21" s="699">
        <f>IF(Select2=1,Food!$W23,"")</f>
        <v>0.19949904218516407</v>
      </c>
      <c r="U21" s="700">
        <f>IF(Select2=1,Paper!$W23,"")</f>
        <v>3.1050902740794258E-2</v>
      </c>
      <c r="V21" s="690">
        <f>IF(Select2=1,Nappies!$W23,"")</f>
        <v>0</v>
      </c>
      <c r="W21" s="700">
        <f>IF(Select2=1,Garden!$W23,"")</f>
        <v>0</v>
      </c>
      <c r="X21" s="690">
        <f>IF(Select2=1,Wood!$W23,"")</f>
        <v>0</v>
      </c>
      <c r="Y21" s="700">
        <f>IF(Select2=1,Textiles!$W23,"")</f>
        <v>1.1743765550214793E-3</v>
      </c>
      <c r="Z21" s="692">
        <f>Sludge!W23</f>
        <v>0</v>
      </c>
      <c r="AA21" s="692" t="str">
        <f>IF(Select2=2,MSW!$W23,"")</f>
        <v/>
      </c>
      <c r="AB21" s="701">
        <f>Industry!$W23</f>
        <v>0</v>
      </c>
      <c r="AC21" s="702">
        <f t="shared" si="0"/>
        <v>0.23172432148097979</v>
      </c>
      <c r="AD21" s="703">
        <f>Recovery_OX!R16</f>
        <v>0</v>
      </c>
      <c r="AE21" s="653"/>
      <c r="AF21" s="705">
        <f>(AC21-AD21)*(1-Recovery_OX!U16)</f>
        <v>0.23172432148097979</v>
      </c>
    </row>
    <row r="22" spans="2:34">
      <c r="B22" s="698">
        <f t="shared" si="1"/>
        <v>2005</v>
      </c>
      <c r="C22" s="699">
        <f>IF(Select2=1,Food!$K24,"")</f>
        <v>0.33217424356456843</v>
      </c>
      <c r="D22" s="700">
        <f>IF(Select2=1,Paper!$K24,"")</f>
        <v>1.8546884523750497E-2</v>
      </c>
      <c r="E22" s="690">
        <f>IF(Select2=1,Nappies!$K24,"")</f>
        <v>4.938890222857005E-2</v>
      </c>
      <c r="F22" s="700">
        <f>IF(Select2=1,Garden!$K24,"")</f>
        <v>0</v>
      </c>
      <c r="G22" s="690">
        <f>IF(Select2=1,Wood!$K24,"")</f>
        <v>0</v>
      </c>
      <c r="H22" s="700">
        <f>IF(Select2=1,Textiles!$K24,"")</f>
        <v>1.3224876377416232E-3</v>
      </c>
      <c r="I22" s="701">
        <f>Sludge!K24</f>
        <v>0</v>
      </c>
      <c r="J22" s="701" t="str">
        <f>IF(Select2=2,MSW!$K24,"")</f>
        <v/>
      </c>
      <c r="K22" s="701">
        <f>Industry!$K24</f>
        <v>0</v>
      </c>
      <c r="L22" s="702">
        <f t="shared" si="3"/>
        <v>0.40143251795463059</v>
      </c>
      <c r="M22" s="703">
        <f>Recovery_OX!C17</f>
        <v>0</v>
      </c>
      <c r="N22" s="653"/>
      <c r="O22" s="704">
        <f>(L22-M22)*(1-Recovery_OX!F17)</f>
        <v>0.40143251795463059</v>
      </c>
      <c r="P22" s="644"/>
      <c r="Q22" s="655"/>
      <c r="S22" s="698">
        <f t="shared" si="2"/>
        <v>2005</v>
      </c>
      <c r="T22" s="699">
        <f>IF(Select2=1,Food!$W24,"")</f>
        <v>0.22223968124302085</v>
      </c>
      <c r="U22" s="700">
        <f>IF(Select2=1,Paper!$W24,"")</f>
        <v>3.8320009346591938E-2</v>
      </c>
      <c r="V22" s="690">
        <f>IF(Select2=1,Nappies!$W24,"")</f>
        <v>0</v>
      </c>
      <c r="W22" s="700">
        <f>IF(Select2=1,Garden!$W24,"")</f>
        <v>0</v>
      </c>
      <c r="X22" s="690">
        <f>IF(Select2=1,Wood!$W24,"")</f>
        <v>0</v>
      </c>
      <c r="Y22" s="700">
        <f>IF(Select2=1,Textiles!$W24,"")</f>
        <v>1.4493015208127378E-3</v>
      </c>
      <c r="Z22" s="692">
        <f>Sludge!W24</f>
        <v>0</v>
      </c>
      <c r="AA22" s="692" t="str">
        <f>IF(Select2=2,MSW!$W24,"")</f>
        <v/>
      </c>
      <c r="AB22" s="701">
        <f>Industry!$W24</f>
        <v>0</v>
      </c>
      <c r="AC22" s="702">
        <f t="shared" si="0"/>
        <v>0.26200899211042555</v>
      </c>
      <c r="AD22" s="703">
        <f>Recovery_OX!R17</f>
        <v>0</v>
      </c>
      <c r="AE22" s="653"/>
      <c r="AF22" s="705">
        <f>(AC22-AD22)*(1-Recovery_OX!U17)</f>
        <v>0.26200899211042555</v>
      </c>
    </row>
    <row r="23" spans="2:34">
      <c r="B23" s="698">
        <f t="shared" si="1"/>
        <v>2006</v>
      </c>
      <c r="C23" s="699">
        <f>IF(Select2=1,Food!$K25,"")</f>
        <v>0.36178897559604439</v>
      </c>
      <c r="D23" s="700">
        <f>IF(Select2=1,Paper!$K25,"")</f>
        <v>2.2061394304925073E-2</v>
      </c>
      <c r="E23" s="690">
        <f>IF(Select2=1,Nappies!$K25,"")</f>
        <v>5.6703980374244081E-2</v>
      </c>
      <c r="F23" s="700">
        <f>IF(Select2=1,Garden!$K25,"")</f>
        <v>0</v>
      </c>
      <c r="G23" s="690">
        <f>IF(Select2=1,Wood!$K25,"")</f>
        <v>0</v>
      </c>
      <c r="H23" s="700">
        <f>IF(Select2=1,Textiles!$K25,"")</f>
        <v>1.573090143643542E-3</v>
      </c>
      <c r="I23" s="701">
        <f>Sludge!K25</f>
        <v>0</v>
      </c>
      <c r="J23" s="701" t="str">
        <f>IF(Select2=2,MSW!$K25,"")</f>
        <v/>
      </c>
      <c r="K23" s="701">
        <f>Industry!$K25</f>
        <v>0</v>
      </c>
      <c r="L23" s="702">
        <f t="shared" si="3"/>
        <v>0.4421274404188571</v>
      </c>
      <c r="M23" s="703">
        <f>Recovery_OX!C18</f>
        <v>0</v>
      </c>
      <c r="N23" s="653"/>
      <c r="O23" s="704">
        <f>(L23-M23)*(1-Recovery_OX!F18)</f>
        <v>0.4421274404188571</v>
      </c>
      <c r="P23" s="644"/>
      <c r="Q23" s="655"/>
      <c r="S23" s="698">
        <f t="shared" si="2"/>
        <v>2006</v>
      </c>
      <c r="T23" s="699">
        <f>IF(Select2=1,Food!$W25,"")</f>
        <v>0.24205328429708595</v>
      </c>
      <c r="U23" s="700">
        <f>IF(Select2=1,Paper!$W25,"")</f>
        <v>4.5581393191993953E-2</v>
      </c>
      <c r="V23" s="690">
        <f>IF(Select2=1,Nappies!$W25,"")</f>
        <v>0</v>
      </c>
      <c r="W23" s="700">
        <f>IF(Select2=1,Garden!$W25,"")</f>
        <v>0</v>
      </c>
      <c r="X23" s="690">
        <f>IF(Select2=1,Wood!$W25,"")</f>
        <v>0</v>
      </c>
      <c r="Y23" s="700">
        <f>IF(Select2=1,Textiles!$W25,"")</f>
        <v>1.7239344039929232E-3</v>
      </c>
      <c r="Z23" s="692">
        <f>Sludge!W25</f>
        <v>0</v>
      </c>
      <c r="AA23" s="692" t="str">
        <f>IF(Select2=2,MSW!$W25,"")</f>
        <v/>
      </c>
      <c r="AB23" s="701">
        <f>Industry!$W25</f>
        <v>0</v>
      </c>
      <c r="AC23" s="702">
        <f t="shared" si="0"/>
        <v>0.28935861189307283</v>
      </c>
      <c r="AD23" s="703">
        <f>Recovery_OX!R18</f>
        <v>0</v>
      </c>
      <c r="AE23" s="653"/>
      <c r="AF23" s="705">
        <f>(AC23-AD23)*(1-Recovery_OX!U18)</f>
        <v>0.28935861189307283</v>
      </c>
    </row>
    <row r="24" spans="2:34">
      <c r="B24" s="698">
        <f t="shared" si="1"/>
        <v>2007</v>
      </c>
      <c r="C24" s="699">
        <f>IF(Select2=1,Food!$K26,"")</f>
        <v>0.38601406535657184</v>
      </c>
      <c r="D24" s="700">
        <f>IF(Select2=1,Paper!$K26,"")</f>
        <v>2.5488206859020049E-2</v>
      </c>
      <c r="E24" s="690">
        <f>IF(Select2=1,Nappies!$K26,"")</f>
        <v>6.3348154921603575E-2</v>
      </c>
      <c r="F24" s="700">
        <f>IF(Select2=1,Garden!$K26,"")</f>
        <v>0</v>
      </c>
      <c r="G24" s="690">
        <f>IF(Select2=1,Wood!$K26,"")</f>
        <v>0</v>
      </c>
      <c r="H24" s="700">
        <f>IF(Select2=1,Textiles!$K26,"")</f>
        <v>1.8174393891378451E-3</v>
      </c>
      <c r="I24" s="701">
        <f>Sludge!K26</f>
        <v>0</v>
      </c>
      <c r="J24" s="701" t="str">
        <f>IF(Select2=2,MSW!$K26,"")</f>
        <v/>
      </c>
      <c r="K24" s="701">
        <f>Industry!$K26</f>
        <v>0</v>
      </c>
      <c r="L24" s="702">
        <f t="shared" si="3"/>
        <v>0.47666786652633331</v>
      </c>
      <c r="M24" s="703">
        <f>Recovery_OX!C19</f>
        <v>0</v>
      </c>
      <c r="N24" s="653"/>
      <c r="O24" s="704">
        <f>(L24-M24)*(1-Recovery_OX!F19)</f>
        <v>0.47666786652633331</v>
      </c>
      <c r="P24" s="644"/>
      <c r="Q24" s="655"/>
      <c r="S24" s="698">
        <f t="shared" si="2"/>
        <v>2007</v>
      </c>
      <c r="T24" s="699">
        <f>IF(Select2=1,Food!$W26,"")</f>
        <v>0.25826097146960658</v>
      </c>
      <c r="U24" s="700">
        <f>IF(Select2=1,Paper!$W26,"")</f>
        <v>5.266158441946292E-2</v>
      </c>
      <c r="V24" s="690">
        <f>IF(Select2=1,Nappies!$W26,"")</f>
        <v>0</v>
      </c>
      <c r="W24" s="700">
        <f>IF(Select2=1,Garden!$W26,"")</f>
        <v>0</v>
      </c>
      <c r="X24" s="690">
        <f>IF(Select2=1,Wood!$W26,"")</f>
        <v>0</v>
      </c>
      <c r="Y24" s="700">
        <f>IF(Select2=1,Textiles!$W26,"")</f>
        <v>1.9917143990551729E-3</v>
      </c>
      <c r="Z24" s="692">
        <f>Sludge!W26</f>
        <v>0</v>
      </c>
      <c r="AA24" s="692" t="str">
        <f>IF(Select2=2,MSW!$W26,"")</f>
        <v/>
      </c>
      <c r="AB24" s="701">
        <f>Industry!$W26</f>
        <v>0</v>
      </c>
      <c r="AC24" s="702">
        <f t="shared" si="0"/>
        <v>0.31291427028812463</v>
      </c>
      <c r="AD24" s="703">
        <f>Recovery_OX!R19</f>
        <v>0</v>
      </c>
      <c r="AE24" s="653"/>
      <c r="AF24" s="705">
        <f>(AC24-AD24)*(1-Recovery_OX!U19)</f>
        <v>0.31291427028812463</v>
      </c>
    </row>
    <row r="25" spans="2:34">
      <c r="B25" s="698">
        <f t="shared" si="1"/>
        <v>2008</v>
      </c>
      <c r="C25" s="699">
        <f>IF(Select2=1,Food!$K27,"")</f>
        <v>0.4067025832980371</v>
      </c>
      <c r="D25" s="700">
        <f>IF(Select2=1,Paper!$K27,"")</f>
        <v>2.8835863195472516E-2</v>
      </c>
      <c r="E25" s="690">
        <f>IF(Select2=1,Nappies!$K27,"")</f>
        <v>6.9434548621263456E-2</v>
      </c>
      <c r="F25" s="700">
        <f>IF(Select2=1,Garden!$K27,"")</f>
        <v>0</v>
      </c>
      <c r="G25" s="690">
        <f>IF(Select2=1,Wood!$K27,"")</f>
        <v>0</v>
      </c>
      <c r="H25" s="700">
        <f>IF(Select2=1,Textiles!$K27,"")</f>
        <v>2.0561443918403971E-3</v>
      </c>
      <c r="I25" s="701">
        <f>Sludge!K27</f>
        <v>0</v>
      </c>
      <c r="J25" s="701" t="str">
        <f>IF(Select2=2,MSW!$K27,"")</f>
        <v/>
      </c>
      <c r="K25" s="701">
        <f>Industry!$K27</f>
        <v>0</v>
      </c>
      <c r="L25" s="702">
        <f t="shared" si="3"/>
        <v>0.50702913950661344</v>
      </c>
      <c r="M25" s="703">
        <f>Recovery_OX!C20</f>
        <v>0</v>
      </c>
      <c r="N25" s="653"/>
      <c r="O25" s="704">
        <f>(L25-M25)*(1-Recovery_OX!F20)</f>
        <v>0.50702913950661344</v>
      </c>
      <c r="P25" s="644"/>
      <c r="Q25" s="655"/>
      <c r="S25" s="698">
        <f t="shared" si="2"/>
        <v>2008</v>
      </c>
      <c r="T25" s="699">
        <f>IF(Select2=1,Food!$W27,"")</f>
        <v>0.27210253119850836</v>
      </c>
      <c r="U25" s="700">
        <f>IF(Select2=1,Paper!$W27,"")</f>
        <v>5.9578229742711805E-2</v>
      </c>
      <c r="V25" s="690">
        <f>IF(Select2=1,Nappies!$W27,"")</f>
        <v>0</v>
      </c>
      <c r="W25" s="700">
        <f>IF(Select2=1,Garden!$W27,"")</f>
        <v>0</v>
      </c>
      <c r="X25" s="690">
        <f>IF(Select2=1,Wood!$W27,"")</f>
        <v>0</v>
      </c>
      <c r="Y25" s="700">
        <f>IF(Select2=1,Textiles!$W27,"")</f>
        <v>2.2533089225648196E-3</v>
      </c>
      <c r="Z25" s="692">
        <f>Sludge!W27</f>
        <v>0</v>
      </c>
      <c r="AA25" s="692" t="str">
        <f>IF(Select2=2,MSW!$W27,"")</f>
        <v/>
      </c>
      <c r="AB25" s="701">
        <f>Industry!$W27</f>
        <v>0</v>
      </c>
      <c r="AC25" s="702">
        <f t="shared" si="0"/>
        <v>0.33393406986378499</v>
      </c>
      <c r="AD25" s="703">
        <f>Recovery_OX!R20</f>
        <v>0</v>
      </c>
      <c r="AE25" s="653"/>
      <c r="AF25" s="705">
        <f>(AC25-AD25)*(1-Recovery_OX!U20)</f>
        <v>0.33393406986378499</v>
      </c>
    </row>
    <row r="26" spans="2:34">
      <c r="B26" s="698">
        <f t="shared" si="1"/>
        <v>2009</v>
      </c>
      <c r="C26" s="699">
        <f>IF(Select2=1,Food!$K28,"")</f>
        <v>0.42507847946750577</v>
      </c>
      <c r="D26" s="700">
        <f>IF(Select2=1,Paper!$K28,"")</f>
        <v>3.211170310528616E-2</v>
      </c>
      <c r="E26" s="690">
        <f>IF(Select2=1,Nappies!$K28,"")</f>
        <v>7.5056632133748441E-2</v>
      </c>
      <c r="F26" s="700">
        <f>IF(Select2=1,Garden!$K28,"")</f>
        <v>0</v>
      </c>
      <c r="G26" s="690">
        <f>IF(Select2=1,Wood!$K28,"")</f>
        <v>0</v>
      </c>
      <c r="H26" s="700">
        <f>IF(Select2=1,Textiles!$K28,"")</f>
        <v>2.2897285163547571E-3</v>
      </c>
      <c r="I26" s="701">
        <f>Sludge!K28</f>
        <v>0</v>
      </c>
      <c r="J26" s="701" t="str">
        <f>IF(Select2=2,MSW!$K28,"")</f>
        <v/>
      </c>
      <c r="K26" s="701">
        <f>Industry!$K28</f>
        <v>0</v>
      </c>
      <c r="L26" s="702">
        <f t="shared" si="3"/>
        <v>0.53453654322289512</v>
      </c>
      <c r="M26" s="703">
        <f>Recovery_OX!C21</f>
        <v>0</v>
      </c>
      <c r="N26" s="653"/>
      <c r="O26" s="704">
        <f>(L26-M26)*(1-Recovery_OX!F21)</f>
        <v>0.53453654322289512</v>
      </c>
      <c r="P26" s="644"/>
      <c r="Q26" s="655"/>
      <c r="S26" s="698">
        <f t="shared" si="2"/>
        <v>2009</v>
      </c>
      <c r="T26" s="699">
        <f>IF(Select2=1,Food!$W28,"")</f>
        <v>0.28439684174900026</v>
      </c>
      <c r="U26" s="700">
        <f>IF(Select2=1,Paper!$W28,"")</f>
        <v>6.6346494019186297E-2</v>
      </c>
      <c r="V26" s="690">
        <f>IF(Select2=1,Nappies!$W28,"")</f>
        <v>0</v>
      </c>
      <c r="W26" s="700">
        <f>IF(Select2=1,Garden!$W28,"")</f>
        <v>0</v>
      </c>
      <c r="X26" s="690">
        <f>IF(Select2=1,Wood!$W28,"")</f>
        <v>0</v>
      </c>
      <c r="Y26" s="700">
        <f>IF(Select2=1,Textiles!$W28,"")</f>
        <v>2.509291524772337E-3</v>
      </c>
      <c r="Z26" s="692">
        <f>Sludge!W28</f>
        <v>0</v>
      </c>
      <c r="AA26" s="692" t="str">
        <f>IF(Select2=2,MSW!$W28,"")</f>
        <v/>
      </c>
      <c r="AB26" s="701">
        <f>Industry!$W28</f>
        <v>0</v>
      </c>
      <c r="AC26" s="702">
        <f t="shared" si="0"/>
        <v>0.35325262729295892</v>
      </c>
      <c r="AD26" s="703">
        <f>Recovery_OX!R21</f>
        <v>0</v>
      </c>
      <c r="AE26" s="653"/>
      <c r="AF26" s="705">
        <f>(AC26-AD26)*(1-Recovery_OX!U21)</f>
        <v>0.35325262729295892</v>
      </c>
    </row>
    <row r="27" spans="2:34">
      <c r="B27" s="698">
        <f t="shared" si="1"/>
        <v>2010</v>
      </c>
      <c r="C27" s="699">
        <f>IF(Select2=1,Food!$K29,"")</f>
        <v>0.44193944183743478</v>
      </c>
      <c r="D27" s="700">
        <f>IF(Select2=1,Paper!$K29,"")</f>
        <v>3.5321790422468254E-2</v>
      </c>
      <c r="E27" s="690">
        <f>IF(Select2=1,Nappies!$K29,"")</f>
        <v>8.0290804586570161E-2</v>
      </c>
      <c r="F27" s="700">
        <f>IF(Select2=1,Garden!$K29,"")</f>
        <v>0</v>
      </c>
      <c r="G27" s="690">
        <f>IF(Select2=1,Wood!$K29,"")</f>
        <v>0</v>
      </c>
      <c r="H27" s="700">
        <f>IF(Select2=1,Textiles!$K29,"")</f>
        <v>2.5186241450307271E-3</v>
      </c>
      <c r="I27" s="701">
        <f>Sludge!K29</f>
        <v>0</v>
      </c>
      <c r="J27" s="701" t="str">
        <f>IF(Select2=2,MSW!$K29,"")</f>
        <v/>
      </c>
      <c r="K27" s="701">
        <f>Industry!$K29</f>
        <v>0</v>
      </c>
      <c r="L27" s="702">
        <f t="shared" si="3"/>
        <v>0.56007066099150382</v>
      </c>
      <c r="M27" s="703">
        <f>Recovery_OX!C22</f>
        <v>0</v>
      </c>
      <c r="N27" s="653"/>
      <c r="O27" s="704">
        <f>(L27-M27)*(1-Recovery_OX!F22)</f>
        <v>0.56007066099150382</v>
      </c>
      <c r="P27" s="644"/>
      <c r="Q27" s="655"/>
      <c r="S27" s="698">
        <f t="shared" si="2"/>
        <v>2010</v>
      </c>
      <c r="T27" s="699">
        <f>IF(Select2=1,Food!$W29,"")</f>
        <v>0.29567759266554511</v>
      </c>
      <c r="U27" s="700">
        <f>IF(Select2=1,Paper!$W29,"")</f>
        <v>7.2978905831545982E-2</v>
      </c>
      <c r="V27" s="690">
        <f>IF(Select2=1,Nappies!$W29,"")</f>
        <v>0</v>
      </c>
      <c r="W27" s="700">
        <f>IF(Select2=1,Garden!$W29,"")</f>
        <v>0</v>
      </c>
      <c r="X27" s="690">
        <f>IF(Select2=1,Wood!$W29,"")</f>
        <v>0</v>
      </c>
      <c r="Y27" s="700">
        <f>IF(Select2=1,Textiles!$W29,"")</f>
        <v>2.7601360493487419E-3</v>
      </c>
      <c r="Z27" s="692">
        <f>Sludge!W29</f>
        <v>0</v>
      </c>
      <c r="AA27" s="692" t="str">
        <f>IF(Select2=2,MSW!$W29,"")</f>
        <v/>
      </c>
      <c r="AB27" s="701">
        <f>Industry!$W29</f>
        <v>0</v>
      </c>
      <c r="AC27" s="702">
        <f t="shared" si="0"/>
        <v>0.37141663454643981</v>
      </c>
      <c r="AD27" s="703">
        <f>Recovery_OX!R22</f>
        <v>0</v>
      </c>
      <c r="AE27" s="653"/>
      <c r="AF27" s="705">
        <f>(AC27-AD27)*(1-Recovery_OX!U22)</f>
        <v>0.37141663454643981</v>
      </c>
    </row>
    <row r="28" spans="2:34">
      <c r="B28" s="698">
        <f t="shared" si="1"/>
        <v>2011</v>
      </c>
      <c r="C28" s="699">
        <f>IF(Select2=1,Food!$K30,"")</f>
        <v>0.45968228701820113</v>
      </c>
      <c r="D28" s="700">
        <f>IF(Select2=1,Paper!$K30,"")</f>
        <v>3.8535600891755395E-2</v>
      </c>
      <c r="E28" s="690">
        <f>IF(Select2=1,Nappies!$K30,"")</f>
        <v>8.5402772391486984E-2</v>
      </c>
      <c r="F28" s="700">
        <f>IF(Select2=1,Garden!$K30,"")</f>
        <v>0</v>
      </c>
      <c r="G28" s="690">
        <f>IF(Select2=1,Wood!$K30,"")</f>
        <v>0</v>
      </c>
      <c r="H28" s="700">
        <f>IF(Select2=1,Textiles!$K30,"")</f>
        <v>2.7477852534764161E-3</v>
      </c>
      <c r="I28" s="701">
        <f>Sludge!K30</f>
        <v>0</v>
      </c>
      <c r="J28" s="701" t="str">
        <f>IF(Select2=2,MSW!$K30,"")</f>
        <v/>
      </c>
      <c r="K28" s="701">
        <f>Industry!$K30</f>
        <v>0</v>
      </c>
      <c r="L28" s="702">
        <f t="shared" si="3"/>
        <v>0.58636844555491996</v>
      </c>
      <c r="M28" s="703">
        <f>Recovery_OX!C23</f>
        <v>0</v>
      </c>
      <c r="N28" s="653"/>
      <c r="O28" s="704">
        <f>(L28-M28)*(1-Recovery_OX!F23)</f>
        <v>0.58636844555491996</v>
      </c>
      <c r="P28" s="644"/>
      <c r="Q28" s="655"/>
      <c r="S28" s="698">
        <f t="shared" si="2"/>
        <v>2011</v>
      </c>
      <c r="T28" s="699">
        <f>IF(Select2=1,Food!$W30,"")</f>
        <v>0.30754836330388119</v>
      </c>
      <c r="U28" s="700">
        <f>IF(Select2=1,Paper!$W30,"")</f>
        <v>7.9619010106932647E-2</v>
      </c>
      <c r="V28" s="690">
        <f>IF(Select2=1,Nappies!$W30,"")</f>
        <v>0</v>
      </c>
      <c r="W28" s="700">
        <f>IF(Select2=1,Garden!$W30,"")</f>
        <v>0</v>
      </c>
      <c r="X28" s="690">
        <f>IF(Select2=1,Wood!$W30,"")</f>
        <v>0</v>
      </c>
      <c r="Y28" s="700">
        <f>IF(Select2=1,Textiles!$W30,"")</f>
        <v>3.0112715106590856E-3</v>
      </c>
      <c r="Z28" s="692">
        <f>Sludge!W30</f>
        <v>0</v>
      </c>
      <c r="AA28" s="692" t="str">
        <f>IF(Select2=2,MSW!$W30,"")</f>
        <v/>
      </c>
      <c r="AB28" s="701">
        <f>Industry!$W30</f>
        <v>0</v>
      </c>
      <c r="AC28" s="702">
        <f t="shared" si="0"/>
        <v>0.39017864492147297</v>
      </c>
      <c r="AD28" s="703">
        <f>Recovery_OX!R23</f>
        <v>0</v>
      </c>
      <c r="AE28" s="653"/>
      <c r="AF28" s="705">
        <f>(AC28-AD28)*(1-Recovery_OX!U23)</f>
        <v>0.39017864492147297</v>
      </c>
    </row>
    <row r="29" spans="2:34">
      <c r="B29" s="698">
        <f t="shared" si="1"/>
        <v>2012</v>
      </c>
      <c r="C29" s="699">
        <f>IF(Select2=1,Food!$K31,"")</f>
        <v>0.30813425179580856</v>
      </c>
      <c r="D29" s="700">
        <f>IF(Select2=1,Paper!$K31,"")</f>
        <v>3.5930356117834884E-2</v>
      </c>
      <c r="E29" s="690">
        <f>IF(Select2=1,Nappies!$K31,"")</f>
        <v>7.2051314306486564E-2</v>
      </c>
      <c r="F29" s="700">
        <f>IF(Select2=1,Garden!$K31,"")</f>
        <v>0</v>
      </c>
      <c r="G29" s="690">
        <f>IF(Select2=1,Wood!$K31,"")</f>
        <v>0</v>
      </c>
      <c r="H29" s="700">
        <f>IF(Select2=1,Textiles!$K31,"")</f>
        <v>2.5620179887701098E-3</v>
      </c>
      <c r="I29" s="701">
        <f>Sludge!K31</f>
        <v>0</v>
      </c>
      <c r="J29" s="701" t="str">
        <f>IF(Select2=2,MSW!$K31,"")</f>
        <v/>
      </c>
      <c r="K29" s="701">
        <f>Industry!$K31</f>
        <v>0</v>
      </c>
      <c r="L29" s="702">
        <f>SUM(C29:K29)</f>
        <v>0.41867794020890015</v>
      </c>
      <c r="M29" s="703">
        <f>Recovery_OX!C24</f>
        <v>0</v>
      </c>
      <c r="N29" s="653"/>
      <c r="O29" s="704">
        <f>(L29-M29)*(1-Recovery_OX!F24)</f>
        <v>0.41867794020890015</v>
      </c>
      <c r="P29" s="644"/>
      <c r="Q29" s="655"/>
      <c r="S29" s="698">
        <f t="shared" si="2"/>
        <v>2012</v>
      </c>
      <c r="T29" s="699">
        <f>IF(Select2=1,Food!$W31,"")</f>
        <v>0.20615583304804319</v>
      </c>
      <c r="U29" s="700">
        <f>IF(Select2=1,Paper!$W31,"")</f>
        <v>7.4236272970733236E-2</v>
      </c>
      <c r="V29" s="690">
        <f>IF(Select2=1,Nappies!$W31,"")</f>
        <v>0</v>
      </c>
      <c r="W29" s="700">
        <f>IF(Select2=1,Garden!$W31,"")</f>
        <v>0</v>
      </c>
      <c r="X29" s="690">
        <f>IF(Select2=1,Wood!$W31,"")</f>
        <v>0</v>
      </c>
      <c r="Y29" s="700">
        <f>IF(Select2=1,Textiles!$W31,"")</f>
        <v>2.8076909465973802E-3</v>
      </c>
      <c r="Z29" s="692">
        <f>Sludge!W31</f>
        <v>0</v>
      </c>
      <c r="AA29" s="692" t="str">
        <f>IF(Select2=2,MSW!$W31,"")</f>
        <v/>
      </c>
      <c r="AB29" s="701">
        <f>Industry!$W31</f>
        <v>0</v>
      </c>
      <c r="AC29" s="702">
        <f t="shared" si="0"/>
        <v>0.28319979696537378</v>
      </c>
      <c r="AD29" s="703">
        <f>Recovery_OX!R24</f>
        <v>0</v>
      </c>
      <c r="AE29" s="653"/>
      <c r="AF29" s="705">
        <f>(AC29-AD29)*(1-Recovery_OX!U24)</f>
        <v>0.28319979696537378</v>
      </c>
    </row>
    <row r="30" spans="2:34">
      <c r="B30" s="698">
        <f t="shared" si="1"/>
        <v>2013</v>
      </c>
      <c r="C30" s="699">
        <f>IF(Select2=1,Food!$K32,"")</f>
        <v>0.20654856584892367</v>
      </c>
      <c r="D30" s="700">
        <f>IF(Select2=1,Paper!$K32,"")</f>
        <v>3.3501241991289128E-2</v>
      </c>
      <c r="E30" s="690">
        <f>IF(Select2=1,Nappies!$K32,"")</f>
        <v>6.0787158869910388E-2</v>
      </c>
      <c r="F30" s="700">
        <f>IF(Select2=1,Garden!$K32,"")</f>
        <v>0</v>
      </c>
      <c r="G30" s="690">
        <f>IF(Select2=1,Wood!$K32,"")</f>
        <v>0</v>
      </c>
      <c r="H30" s="700">
        <f>IF(Select2=1,Textiles!$K32,"")</f>
        <v>2.3888097392171176E-3</v>
      </c>
      <c r="I30" s="701">
        <f>Sludge!K32</f>
        <v>0</v>
      </c>
      <c r="J30" s="701" t="str">
        <f>IF(Select2=2,MSW!$K32,"")</f>
        <v/>
      </c>
      <c r="K30" s="701">
        <f>Industry!$K32</f>
        <v>0</v>
      </c>
      <c r="L30" s="702">
        <f t="shared" si="3"/>
        <v>0.30322577644934029</v>
      </c>
      <c r="M30" s="703">
        <f>Recovery_OX!C25</f>
        <v>0</v>
      </c>
      <c r="N30" s="653"/>
      <c r="O30" s="704">
        <f>(L30-M30)*(1-Recovery_OX!F25)</f>
        <v>0.30322577644934029</v>
      </c>
      <c r="P30" s="644"/>
      <c r="Q30" s="655"/>
      <c r="S30" s="698">
        <f t="shared" si="2"/>
        <v>2013</v>
      </c>
      <c r="T30" s="699">
        <f>IF(Select2=1,Food!$W32,"")</f>
        <v>0.13819038749927987</v>
      </c>
      <c r="U30" s="700">
        <f>IF(Select2=1,Paper!$W32,"")</f>
        <v>6.9217442130762655E-2</v>
      </c>
      <c r="V30" s="690">
        <f>IF(Select2=1,Nappies!$W32,"")</f>
        <v>0</v>
      </c>
      <c r="W30" s="700">
        <f>IF(Select2=1,Garden!$W32,"")</f>
        <v>0</v>
      </c>
      <c r="X30" s="690">
        <f>IF(Select2=1,Wood!$W32,"")</f>
        <v>0</v>
      </c>
      <c r="Y30" s="700">
        <f>IF(Select2=1,Textiles!$W32,"")</f>
        <v>2.6178736868132796E-3</v>
      </c>
      <c r="Z30" s="692">
        <f>Sludge!W32</f>
        <v>0</v>
      </c>
      <c r="AA30" s="692" t="str">
        <f>IF(Select2=2,MSW!$W32,"")</f>
        <v/>
      </c>
      <c r="AB30" s="701">
        <f>Industry!$W32</f>
        <v>0</v>
      </c>
      <c r="AC30" s="702">
        <f t="shared" si="0"/>
        <v>0.21002570331685577</v>
      </c>
      <c r="AD30" s="703">
        <f>Recovery_OX!R25</f>
        <v>0</v>
      </c>
      <c r="AE30" s="653"/>
      <c r="AF30" s="705">
        <f>(AC30-AD30)*(1-Recovery_OX!U25)</f>
        <v>0.21002570331685577</v>
      </c>
    </row>
    <row r="31" spans="2:34">
      <c r="B31" s="698">
        <f t="shared" si="1"/>
        <v>2014</v>
      </c>
      <c r="C31" s="699">
        <f>IF(Select2=1,Food!$K33,"")</f>
        <v>0.13845364416844577</v>
      </c>
      <c r="D31" s="700">
        <f>IF(Select2=1,Paper!$K33,"")</f>
        <v>3.1236350991851625E-2</v>
      </c>
      <c r="E31" s="690">
        <f>IF(Select2=1,Nappies!$K33,"")</f>
        <v>5.1283987239398185E-2</v>
      </c>
      <c r="F31" s="700">
        <f>IF(Select2=1,Garden!$K33,"")</f>
        <v>0</v>
      </c>
      <c r="G31" s="690">
        <f>IF(Select2=1,Wood!$K33,"")</f>
        <v>0</v>
      </c>
      <c r="H31" s="700">
        <f>IF(Select2=1,Textiles!$K33,"")</f>
        <v>2.22731143777718E-3</v>
      </c>
      <c r="I31" s="701">
        <f>Sludge!K33</f>
        <v>0</v>
      </c>
      <c r="J31" s="701" t="str">
        <f>IF(Select2=2,MSW!$K33,"")</f>
        <v/>
      </c>
      <c r="K31" s="701">
        <f>Industry!$K33</f>
        <v>0</v>
      </c>
      <c r="L31" s="702">
        <f t="shared" si="3"/>
        <v>0.22320129383747275</v>
      </c>
      <c r="M31" s="703">
        <f>Recovery_OX!C26</f>
        <v>0</v>
      </c>
      <c r="N31" s="653"/>
      <c r="O31" s="704">
        <f>(L31-M31)*(1-Recovery_OX!F26)</f>
        <v>0.22320129383747275</v>
      </c>
      <c r="P31" s="644"/>
      <c r="Q31" s="655"/>
      <c r="S31" s="698">
        <f t="shared" si="2"/>
        <v>2014</v>
      </c>
      <c r="T31" s="699">
        <f>IF(Select2=1,Food!$W33,"")</f>
        <v>9.2631786910200131E-2</v>
      </c>
      <c r="U31" s="700">
        <f>IF(Select2=1,Paper!$W33,"")</f>
        <v>6.4537915272420712E-2</v>
      </c>
      <c r="V31" s="690">
        <f>IF(Select2=1,Nappies!$W33,"")</f>
        <v>0</v>
      </c>
      <c r="W31" s="700">
        <f>IF(Select2=1,Garden!$W33,"")</f>
        <v>0</v>
      </c>
      <c r="X31" s="690">
        <f>IF(Select2=1,Wood!$W33,"")</f>
        <v>0</v>
      </c>
      <c r="Y31" s="700">
        <f>IF(Select2=1,Textiles!$W33,"")</f>
        <v>2.4408892468791013E-3</v>
      </c>
      <c r="Z31" s="692">
        <f>Sludge!W33</f>
        <v>0</v>
      </c>
      <c r="AA31" s="692" t="str">
        <f>IF(Select2=2,MSW!$W33,"")</f>
        <v/>
      </c>
      <c r="AB31" s="701">
        <f>Industry!$W33</f>
        <v>0</v>
      </c>
      <c r="AC31" s="702">
        <f t="shared" si="0"/>
        <v>0.15961059142949993</v>
      </c>
      <c r="AD31" s="703">
        <f>Recovery_OX!R26</f>
        <v>0</v>
      </c>
      <c r="AE31" s="653"/>
      <c r="AF31" s="705">
        <f>(AC31-AD31)*(1-Recovery_OX!U26)</f>
        <v>0.15961059142949993</v>
      </c>
    </row>
    <row r="32" spans="2:34">
      <c r="B32" s="698">
        <f t="shared" si="1"/>
        <v>2015</v>
      </c>
      <c r="C32" s="699">
        <f>IF(Select2=1,Food!$K34,"")</f>
        <v>9.2808253132794588E-2</v>
      </c>
      <c r="D32" s="700">
        <f>IF(Select2=1,Paper!$K34,"")</f>
        <v>2.9124580621215493E-2</v>
      </c>
      <c r="E32" s="690">
        <f>IF(Select2=1,Nappies!$K34,"")</f>
        <v>4.3266495688658153E-2</v>
      </c>
      <c r="F32" s="700">
        <f>IF(Select2=1,Garden!$K34,"")</f>
        <v>0</v>
      </c>
      <c r="G32" s="690">
        <f>IF(Select2=1,Wood!$K34,"")</f>
        <v>0</v>
      </c>
      <c r="H32" s="700">
        <f>IF(Select2=1,Textiles!$K34,"")</f>
        <v>2.0767314195892748E-3</v>
      </c>
      <c r="I32" s="701">
        <f>Sludge!K34</f>
        <v>0</v>
      </c>
      <c r="J32" s="701" t="str">
        <f>IF(Select2=2,MSW!$K34,"")</f>
        <v/>
      </c>
      <c r="K32" s="701">
        <f>Industry!$K34</f>
        <v>0</v>
      </c>
      <c r="L32" s="702">
        <f t="shared" si="3"/>
        <v>0.16727606086225752</v>
      </c>
      <c r="M32" s="703">
        <f>Recovery_OX!C27</f>
        <v>0</v>
      </c>
      <c r="N32" s="653"/>
      <c r="O32" s="704">
        <f>(L32-M32)*(1-Recovery_OX!F27)</f>
        <v>0.16727606086225752</v>
      </c>
      <c r="P32" s="644"/>
      <c r="Q32" s="655"/>
      <c r="S32" s="698">
        <f t="shared" si="2"/>
        <v>2015</v>
      </c>
      <c r="T32" s="699">
        <f>IF(Select2=1,Food!$W34,"")</f>
        <v>6.2092943666008878E-2</v>
      </c>
      <c r="U32" s="700">
        <f>IF(Select2=1,Paper!$W34,"")</f>
        <v>6.017475334961879E-2</v>
      </c>
      <c r="V32" s="690">
        <f>IF(Select2=1,Nappies!$W34,"")</f>
        <v>0</v>
      </c>
      <c r="W32" s="700">
        <f>IF(Select2=1,Garden!$W34,"")</f>
        <v>0</v>
      </c>
      <c r="X32" s="690">
        <f>IF(Select2=1,Wood!$W34,"")</f>
        <v>0</v>
      </c>
      <c r="Y32" s="700">
        <f>IF(Select2=1,Textiles!$W34,"")</f>
        <v>2.2758700488649587E-3</v>
      </c>
      <c r="Z32" s="692">
        <f>Sludge!W34</f>
        <v>0</v>
      </c>
      <c r="AA32" s="692" t="str">
        <f>IF(Select2=2,MSW!$W34,"")</f>
        <v/>
      </c>
      <c r="AB32" s="701">
        <f>Industry!$W34</f>
        <v>0</v>
      </c>
      <c r="AC32" s="702">
        <f t="shared" si="0"/>
        <v>0.12454356706449263</v>
      </c>
      <c r="AD32" s="703">
        <f>Recovery_OX!R27</f>
        <v>0</v>
      </c>
      <c r="AE32" s="653"/>
      <c r="AF32" s="705">
        <f>(AC32-AD32)*(1-Recovery_OX!U27)</f>
        <v>0.12454356706449263</v>
      </c>
    </row>
    <row r="33" spans="2:32">
      <c r="B33" s="698">
        <f t="shared" si="1"/>
        <v>2016</v>
      </c>
      <c r="C33" s="699">
        <f>IF(Select2=1,Food!$K35,"")</f>
        <v>6.221123251246214E-2</v>
      </c>
      <c r="D33" s="700">
        <f>IF(Select2=1,Paper!$K35,"")</f>
        <v>2.7155578978573867E-2</v>
      </c>
      <c r="E33" s="690">
        <f>IF(Select2=1,Nappies!$K35,"")</f>
        <v>3.6502420149940012E-2</v>
      </c>
      <c r="F33" s="700">
        <f>IF(Select2=1,Garden!$K35,"")</f>
        <v>0</v>
      </c>
      <c r="G33" s="690">
        <f>IF(Select2=1,Wood!$K35,"")</f>
        <v>0</v>
      </c>
      <c r="H33" s="700">
        <f>IF(Select2=1,Textiles!$K35,"")</f>
        <v>1.9363315412295468E-3</v>
      </c>
      <c r="I33" s="701">
        <f>Sludge!K35</f>
        <v>0</v>
      </c>
      <c r="J33" s="701" t="str">
        <f>IF(Select2=2,MSW!$K35,"")</f>
        <v/>
      </c>
      <c r="K33" s="701">
        <f>Industry!$K35</f>
        <v>0</v>
      </c>
      <c r="L33" s="702">
        <f t="shared" si="3"/>
        <v>0.12780556318220557</v>
      </c>
      <c r="M33" s="703">
        <f>Recovery_OX!C28</f>
        <v>0</v>
      </c>
      <c r="N33" s="653"/>
      <c r="O33" s="704">
        <f>(L33-M33)*(1-Recovery_OX!F28)</f>
        <v>0.12780556318220557</v>
      </c>
      <c r="P33" s="644"/>
      <c r="Q33" s="655"/>
      <c r="S33" s="698">
        <f t="shared" si="2"/>
        <v>2016</v>
      </c>
      <c r="T33" s="699">
        <f>IF(Select2=1,Food!$W35,"")</f>
        <v>4.1622144856687429E-2</v>
      </c>
      <c r="U33" s="700">
        <f>IF(Select2=1,Paper!$W35,"")</f>
        <v>5.6106568137549315E-2</v>
      </c>
      <c r="V33" s="690">
        <f>IF(Select2=1,Nappies!$W35,"")</f>
        <v>0</v>
      </c>
      <c r="W33" s="700">
        <f>IF(Select2=1,Garden!$W35,"")</f>
        <v>0</v>
      </c>
      <c r="X33" s="690">
        <f>IF(Select2=1,Wood!$W35,"")</f>
        <v>0</v>
      </c>
      <c r="Y33" s="700">
        <f>IF(Select2=1,Textiles!$W35,"")</f>
        <v>2.122007168470736E-3</v>
      </c>
      <c r="Z33" s="692">
        <f>Sludge!W35</f>
        <v>0</v>
      </c>
      <c r="AA33" s="692" t="str">
        <f>IF(Select2=2,MSW!$W35,"")</f>
        <v/>
      </c>
      <c r="AB33" s="701">
        <f>Industry!$W35</f>
        <v>0</v>
      </c>
      <c r="AC33" s="702">
        <f t="shared" si="0"/>
        <v>9.9850720162707476E-2</v>
      </c>
      <c r="AD33" s="703">
        <f>Recovery_OX!R28</f>
        <v>0</v>
      </c>
      <c r="AE33" s="653"/>
      <c r="AF33" s="705">
        <f>(AC33-AD33)*(1-Recovery_OX!U28)</f>
        <v>9.9850720162707476E-2</v>
      </c>
    </row>
    <row r="34" spans="2:32">
      <c r="B34" s="698">
        <f t="shared" si="1"/>
        <v>2017</v>
      </c>
      <c r="C34" s="699">
        <f>IF(Select2=1,Food!$K36,"")</f>
        <v>4.1701436241687484E-2</v>
      </c>
      <c r="D34" s="700">
        <f>IF(Select2=1,Paper!$K36,"")</f>
        <v>2.5319694015590161E-2</v>
      </c>
      <c r="E34" s="690">
        <f>IF(Select2=1,Nappies!$K36,"")</f>
        <v>3.0795807601123278E-2</v>
      </c>
      <c r="F34" s="700">
        <f>IF(Select2=1,Garden!$K36,"")</f>
        <v>0</v>
      </c>
      <c r="G34" s="690">
        <f>IF(Select2=1,Wood!$K36,"")</f>
        <v>0</v>
      </c>
      <c r="H34" s="700">
        <f>IF(Select2=1,Textiles!$K36,"")</f>
        <v>1.8054235623313894E-3</v>
      </c>
      <c r="I34" s="701">
        <f>Sludge!K36</f>
        <v>0</v>
      </c>
      <c r="J34" s="701" t="str">
        <f>IF(Select2=2,MSW!$K36,"")</f>
        <v/>
      </c>
      <c r="K34" s="701">
        <f>Industry!$K36</f>
        <v>0</v>
      </c>
      <c r="L34" s="702">
        <f t="shared" si="3"/>
        <v>9.9622361420732317E-2</v>
      </c>
      <c r="M34" s="703">
        <f>Recovery_OX!C29</f>
        <v>0</v>
      </c>
      <c r="N34" s="653"/>
      <c r="O34" s="704">
        <f>(L34-M34)*(1-Recovery_OX!F29)</f>
        <v>9.9622361420732317E-2</v>
      </c>
      <c r="P34" s="644"/>
      <c r="Q34" s="655"/>
      <c r="S34" s="698">
        <f t="shared" si="2"/>
        <v>2017</v>
      </c>
      <c r="T34" s="699">
        <f>IF(Select2=1,Food!$W36,"")</f>
        <v>2.7900158056436766E-2</v>
      </c>
      <c r="U34" s="700">
        <f>IF(Select2=1,Paper!$W36,"")</f>
        <v>5.2313417387582974E-2</v>
      </c>
      <c r="V34" s="690">
        <f>IF(Select2=1,Nappies!$W36,"")</f>
        <v>0</v>
      </c>
      <c r="W34" s="700">
        <f>IF(Select2=1,Garden!$W36,"")</f>
        <v>0</v>
      </c>
      <c r="X34" s="690">
        <f>IF(Select2=1,Wood!$W36,"")</f>
        <v>0</v>
      </c>
      <c r="Y34" s="700">
        <f>IF(Select2=1,Textiles!$W36,"")</f>
        <v>1.9785463696782345E-3</v>
      </c>
      <c r="Z34" s="692">
        <f>Sludge!W36</f>
        <v>0</v>
      </c>
      <c r="AA34" s="692" t="str">
        <f>IF(Select2=2,MSW!$W36,"")</f>
        <v/>
      </c>
      <c r="AB34" s="701">
        <f>Industry!$W36</f>
        <v>0</v>
      </c>
      <c r="AC34" s="702">
        <f t="shared" si="0"/>
        <v>8.2192121813697977E-2</v>
      </c>
      <c r="AD34" s="703">
        <f>Recovery_OX!R29</f>
        <v>0</v>
      </c>
      <c r="AE34" s="653"/>
      <c r="AF34" s="705">
        <f>(AC34-AD34)*(1-Recovery_OX!U29)</f>
        <v>8.2192121813697977E-2</v>
      </c>
    </row>
    <row r="35" spans="2:32">
      <c r="B35" s="698">
        <f t="shared" si="1"/>
        <v>2018</v>
      </c>
      <c r="C35" s="699">
        <f>IF(Select2=1,Food!$K37,"")</f>
        <v>2.7953308661280235E-2</v>
      </c>
      <c r="D35" s="700">
        <f>IF(Select2=1,Paper!$K37,"")</f>
        <v>2.360792622204589E-2</v>
      </c>
      <c r="E35" s="690">
        <f>IF(Select2=1,Nappies!$K37,"")</f>
        <v>2.5981339371739191E-2</v>
      </c>
      <c r="F35" s="700">
        <f>IF(Select2=1,Garden!$K37,"")</f>
        <v>0</v>
      </c>
      <c r="G35" s="690">
        <f>IF(Select2=1,Wood!$K37,"")</f>
        <v>0</v>
      </c>
      <c r="H35" s="700">
        <f>IF(Select2=1,Textiles!$K37,"")</f>
        <v>1.683365771830369E-3</v>
      </c>
      <c r="I35" s="701">
        <f>Sludge!K37</f>
        <v>0</v>
      </c>
      <c r="J35" s="701" t="str">
        <f>IF(Select2=2,MSW!$K37,"")</f>
        <v/>
      </c>
      <c r="K35" s="701">
        <f>Industry!$K37</f>
        <v>0</v>
      </c>
      <c r="L35" s="702">
        <f t="shared" si="3"/>
        <v>7.9225940026895689E-2</v>
      </c>
      <c r="M35" s="703">
        <f>Recovery_OX!C30</f>
        <v>0</v>
      </c>
      <c r="N35" s="653"/>
      <c r="O35" s="704">
        <f>(L35-M35)*(1-Recovery_OX!F30)</f>
        <v>7.9225940026895689E-2</v>
      </c>
      <c r="P35" s="644"/>
      <c r="Q35" s="655"/>
      <c r="S35" s="698">
        <f t="shared" si="2"/>
        <v>2018</v>
      </c>
      <c r="T35" s="699">
        <f>IF(Select2=1,Food!$W37,"")</f>
        <v>1.8702035232792305E-2</v>
      </c>
      <c r="U35" s="700">
        <f>IF(Select2=1,Paper!$W37,"")</f>
        <v>4.8776707070342741E-2</v>
      </c>
      <c r="V35" s="690">
        <f>IF(Select2=1,Nappies!$W37,"")</f>
        <v>0</v>
      </c>
      <c r="W35" s="700">
        <f>IF(Select2=1,Garden!$W37,"")</f>
        <v>0</v>
      </c>
      <c r="X35" s="690">
        <f>IF(Select2=1,Wood!$W37,"")</f>
        <v>0</v>
      </c>
      <c r="Y35" s="700">
        <f>IF(Select2=1,Textiles!$W37,"")</f>
        <v>1.8447844074853358E-3</v>
      </c>
      <c r="Z35" s="692">
        <f>Sludge!W37</f>
        <v>0</v>
      </c>
      <c r="AA35" s="692" t="str">
        <f>IF(Select2=2,MSW!$W37,"")</f>
        <v/>
      </c>
      <c r="AB35" s="701">
        <f>Industry!$W37</f>
        <v>0</v>
      </c>
      <c r="AC35" s="702">
        <f t="shared" si="0"/>
        <v>6.9323526710620392E-2</v>
      </c>
      <c r="AD35" s="703">
        <f>Recovery_OX!R30</f>
        <v>0</v>
      </c>
      <c r="AE35" s="653"/>
      <c r="AF35" s="705">
        <f>(AC35-AD35)*(1-Recovery_OX!U30)</f>
        <v>6.9323526710620392E-2</v>
      </c>
    </row>
    <row r="36" spans="2:32">
      <c r="B36" s="698">
        <f t="shared" si="1"/>
        <v>2019</v>
      </c>
      <c r="C36" s="699">
        <f>IF(Select2=1,Food!$K38,"")</f>
        <v>1.8737663148677801E-2</v>
      </c>
      <c r="D36" s="700">
        <f>IF(Select2=1,Paper!$K38,"")</f>
        <v>2.2011884510231172E-2</v>
      </c>
      <c r="E36" s="690">
        <f>IF(Select2=1,Nappies!$K38,"")</f>
        <v>2.1919541915986746E-2</v>
      </c>
      <c r="F36" s="700">
        <f>IF(Select2=1,Garden!$K38,"")</f>
        <v>0</v>
      </c>
      <c r="G36" s="690">
        <f>IF(Select2=1,Wood!$K38,"")</f>
        <v>0</v>
      </c>
      <c r="H36" s="700">
        <f>IF(Select2=1,Textiles!$K38,"")</f>
        <v>1.5695598422958426E-3</v>
      </c>
      <c r="I36" s="701">
        <f>Sludge!K38</f>
        <v>0</v>
      </c>
      <c r="J36" s="701" t="str">
        <f>IF(Select2=2,MSW!$K38,"")</f>
        <v/>
      </c>
      <c r="K36" s="701">
        <f>Industry!$K38</f>
        <v>0</v>
      </c>
      <c r="L36" s="702">
        <f t="shared" si="3"/>
        <v>6.4238649417191568E-2</v>
      </c>
      <c r="M36" s="703">
        <f>Recovery_OX!C31</f>
        <v>0</v>
      </c>
      <c r="N36" s="653"/>
      <c r="O36" s="704">
        <f>(L36-M36)*(1-Recovery_OX!F31)</f>
        <v>6.4238649417191568E-2</v>
      </c>
      <c r="P36" s="644"/>
      <c r="Q36" s="655"/>
      <c r="S36" s="698">
        <f t="shared" si="2"/>
        <v>2019</v>
      </c>
      <c r="T36" s="699">
        <f>IF(Select2=1,Food!$W38,"")</f>
        <v>1.2536349118205486E-2</v>
      </c>
      <c r="U36" s="700">
        <f>IF(Select2=1,Paper!$W38,"")</f>
        <v>4.5479100227750348E-2</v>
      </c>
      <c r="V36" s="690">
        <f>IF(Select2=1,Nappies!$W38,"")</f>
        <v>0</v>
      </c>
      <c r="W36" s="700">
        <f>IF(Select2=1,Garden!$W38,"")</f>
        <v>0</v>
      </c>
      <c r="X36" s="690">
        <f>IF(Select2=1,Wood!$W38,"")</f>
        <v>0</v>
      </c>
      <c r="Y36" s="700">
        <f>IF(Select2=1,Textiles!$W38,"")</f>
        <v>1.7200655805981835E-3</v>
      </c>
      <c r="Z36" s="692">
        <f>Sludge!W38</f>
        <v>0</v>
      </c>
      <c r="AA36" s="692" t="str">
        <f>IF(Select2=2,MSW!$W38,"")</f>
        <v/>
      </c>
      <c r="AB36" s="701">
        <f>Industry!$W38</f>
        <v>0</v>
      </c>
      <c r="AC36" s="702">
        <f t="shared" si="0"/>
        <v>5.9735514926554011E-2</v>
      </c>
      <c r="AD36" s="703">
        <f>Recovery_OX!R31</f>
        <v>0</v>
      </c>
      <c r="AE36" s="653"/>
      <c r="AF36" s="705">
        <f>(AC36-AD36)*(1-Recovery_OX!U31)</f>
        <v>5.9735514926554011E-2</v>
      </c>
    </row>
    <row r="37" spans="2:32">
      <c r="B37" s="698">
        <f t="shared" si="1"/>
        <v>2020</v>
      </c>
      <c r="C37" s="699">
        <f>IF(Select2=1,Food!$K39,"")</f>
        <v>1.2560231224422009E-2</v>
      </c>
      <c r="D37" s="700">
        <f>IF(Select2=1,Paper!$K39,"")</f>
        <v>2.0523745081823013E-2</v>
      </c>
      <c r="E37" s="690">
        <f>IF(Select2=1,Nappies!$K39,"")</f>
        <v>1.8492746310427702E-2</v>
      </c>
      <c r="F37" s="700">
        <f>IF(Select2=1,Garden!$K39,"")</f>
        <v>0</v>
      </c>
      <c r="G37" s="690">
        <f>IF(Select2=1,Wood!$K39,"")</f>
        <v>0</v>
      </c>
      <c r="H37" s="700">
        <f>IF(Select2=1,Textiles!$K39,"")</f>
        <v>1.4634478969291983E-3</v>
      </c>
      <c r="I37" s="701">
        <f>Sludge!K39</f>
        <v>0</v>
      </c>
      <c r="J37" s="701" t="str">
        <f>IF(Select2=2,MSW!$K39,"")</f>
        <v/>
      </c>
      <c r="K37" s="701">
        <f>Industry!$K39</f>
        <v>0</v>
      </c>
      <c r="L37" s="702">
        <f t="shared" si="3"/>
        <v>5.3040170513601922E-2</v>
      </c>
      <c r="M37" s="703">
        <f>Recovery_OX!C32</f>
        <v>0</v>
      </c>
      <c r="N37" s="653"/>
      <c r="O37" s="704">
        <f>(L37-M37)*(1-Recovery_OX!F32)</f>
        <v>5.3040170513601922E-2</v>
      </c>
      <c r="P37" s="644"/>
      <c r="Q37" s="655"/>
      <c r="S37" s="698">
        <f t="shared" si="2"/>
        <v>2020</v>
      </c>
      <c r="T37" s="699">
        <f>IF(Select2=1,Food!$W39,"")</f>
        <v>8.4033661180343486E-3</v>
      </c>
      <c r="U37" s="700">
        <f>IF(Select2=1,Paper!$W39,"")</f>
        <v>4.2404431987237624E-2</v>
      </c>
      <c r="V37" s="690">
        <f>IF(Select2=1,Nappies!$W39,"")</f>
        <v>0</v>
      </c>
      <c r="W37" s="700">
        <f>IF(Select2=1,Garden!$W39,"")</f>
        <v>0</v>
      </c>
      <c r="X37" s="690">
        <f>IF(Select2=1,Wood!$W39,"")</f>
        <v>0</v>
      </c>
      <c r="Y37" s="700">
        <f>IF(Select2=1,Textiles!$W39,"")</f>
        <v>1.6037785171826831E-3</v>
      </c>
      <c r="Z37" s="692">
        <f>Sludge!W39</f>
        <v>0</v>
      </c>
      <c r="AA37" s="692" t="str">
        <f>IF(Select2=2,MSW!$W39,"")</f>
        <v/>
      </c>
      <c r="AB37" s="701">
        <f>Industry!$W39</f>
        <v>0</v>
      </c>
      <c r="AC37" s="702">
        <f t="shared" si="0"/>
        <v>5.2411576622454659E-2</v>
      </c>
      <c r="AD37" s="703">
        <f>Recovery_OX!R32</f>
        <v>0</v>
      </c>
      <c r="AE37" s="653"/>
      <c r="AF37" s="705">
        <f>(AC37-AD37)*(1-Recovery_OX!U32)</f>
        <v>5.2411576622454659E-2</v>
      </c>
    </row>
    <row r="38" spans="2:32">
      <c r="B38" s="698">
        <f t="shared" si="1"/>
        <v>2021</v>
      </c>
      <c r="C38" s="699">
        <f>IF(Select2=1,Food!$K40,"")</f>
        <v>8.4193747725728341E-3</v>
      </c>
      <c r="D38" s="700">
        <f>IF(Select2=1,Paper!$K40,"")</f>
        <v>1.913621307561688E-2</v>
      </c>
      <c r="E38" s="690">
        <f>IF(Select2=1,Nappies!$K40,"")</f>
        <v>1.5601679424350439E-2</v>
      </c>
      <c r="F38" s="700">
        <f>IF(Select2=1,Garden!$K40,"")</f>
        <v>0</v>
      </c>
      <c r="G38" s="690">
        <f>IF(Select2=1,Wood!$K40,"")</f>
        <v>0</v>
      </c>
      <c r="H38" s="700">
        <f>IF(Select2=1,Textiles!$K40,"")</f>
        <v>1.3645097748511417E-3</v>
      </c>
      <c r="I38" s="701">
        <f>Sludge!K40</f>
        <v>0</v>
      </c>
      <c r="J38" s="701" t="str">
        <f>IF(Select2=2,MSW!$K40,"")</f>
        <v/>
      </c>
      <c r="K38" s="701">
        <f>Industry!$K40</f>
        <v>0</v>
      </c>
      <c r="L38" s="702">
        <f t="shared" si="3"/>
        <v>4.4521777047391291E-2</v>
      </c>
      <c r="M38" s="703">
        <f>Recovery_OX!C33</f>
        <v>0</v>
      </c>
      <c r="N38" s="653"/>
      <c r="O38" s="704">
        <f>(L38-M38)*(1-Recovery_OX!F33)</f>
        <v>4.4521777047391291E-2</v>
      </c>
      <c r="P38" s="644"/>
      <c r="Q38" s="655"/>
      <c r="S38" s="698">
        <f t="shared" si="2"/>
        <v>2021</v>
      </c>
      <c r="T38" s="699">
        <f>IF(Select2=1,Food!$W40,"")</f>
        <v>5.6329447630951166E-3</v>
      </c>
      <c r="U38" s="700">
        <f>IF(Select2=1,Paper!$W40,"")</f>
        <v>3.9537630321522466E-2</v>
      </c>
      <c r="V38" s="690">
        <f>IF(Select2=1,Nappies!$W40,"")</f>
        <v>0</v>
      </c>
      <c r="W38" s="700">
        <f>IF(Select2=1,Garden!$W40,"")</f>
        <v>0</v>
      </c>
      <c r="X38" s="690">
        <f>IF(Select2=1,Wood!$W40,"")</f>
        <v>0</v>
      </c>
      <c r="Y38" s="700">
        <f>IF(Select2=1,Textiles!$W40,"")</f>
        <v>1.4953531779190595E-3</v>
      </c>
      <c r="Z38" s="692">
        <f>Sludge!W40</f>
        <v>0</v>
      </c>
      <c r="AA38" s="692" t="str">
        <f>IF(Select2=2,MSW!$W40,"")</f>
        <v/>
      </c>
      <c r="AB38" s="701">
        <f>Industry!$W40</f>
        <v>0</v>
      </c>
      <c r="AC38" s="702">
        <f t="shared" si="0"/>
        <v>4.6665928262536641E-2</v>
      </c>
      <c r="AD38" s="703">
        <f>Recovery_OX!R33</f>
        <v>0</v>
      </c>
      <c r="AE38" s="653"/>
      <c r="AF38" s="705">
        <f>(AC38-AD38)*(1-Recovery_OX!U33)</f>
        <v>4.6665928262536641E-2</v>
      </c>
    </row>
    <row r="39" spans="2:32">
      <c r="B39" s="698">
        <f t="shared" si="1"/>
        <v>2022</v>
      </c>
      <c r="C39" s="699">
        <f>IF(Select2=1,Food!$K41,"")</f>
        <v>5.643675685142323E-3</v>
      </c>
      <c r="D39" s="700">
        <f>IF(Select2=1,Paper!$K41,"")</f>
        <v>1.7842486808108578E-2</v>
      </c>
      <c r="E39" s="690">
        <f>IF(Select2=1,Nappies!$K41,"")</f>
        <v>1.3162588010140185E-2</v>
      </c>
      <c r="F39" s="700">
        <f>IF(Select2=1,Garden!$K41,"")</f>
        <v>0</v>
      </c>
      <c r="G39" s="690">
        <f>IF(Select2=1,Wood!$K41,"")</f>
        <v>0</v>
      </c>
      <c r="H39" s="700">
        <f>IF(Select2=1,Textiles!$K41,"")</f>
        <v>1.2722604812724614E-3</v>
      </c>
      <c r="I39" s="701">
        <f>Sludge!K41</f>
        <v>0</v>
      </c>
      <c r="J39" s="701" t="str">
        <f>IF(Select2=2,MSW!$K41,"")</f>
        <v/>
      </c>
      <c r="K39" s="701">
        <f>Industry!$K41</f>
        <v>0</v>
      </c>
      <c r="L39" s="702">
        <f t="shared" si="3"/>
        <v>3.792101098466355E-2</v>
      </c>
      <c r="M39" s="703">
        <f>Recovery_OX!C34</f>
        <v>0</v>
      </c>
      <c r="N39" s="653"/>
      <c r="O39" s="704">
        <f>(L39-M39)*(1-Recovery_OX!F34)</f>
        <v>3.792101098466355E-2</v>
      </c>
      <c r="P39" s="644"/>
      <c r="Q39" s="655"/>
      <c r="S39" s="698">
        <f t="shared" si="2"/>
        <v>2022</v>
      </c>
      <c r="T39" s="699">
        <f>IF(Select2=1,Food!$W41,"")</f>
        <v>3.7758757929141321E-3</v>
      </c>
      <c r="U39" s="700">
        <f>IF(Select2=1,Paper!$W41,"")</f>
        <v>3.6864642165513578E-2</v>
      </c>
      <c r="V39" s="690">
        <f>IF(Select2=1,Nappies!$W41,"")</f>
        <v>0</v>
      </c>
      <c r="W39" s="700">
        <f>IF(Select2=1,Garden!$W41,"")</f>
        <v>0</v>
      </c>
      <c r="X39" s="690">
        <f>IF(Select2=1,Wood!$W41,"")</f>
        <v>0</v>
      </c>
      <c r="Y39" s="700">
        <f>IF(Select2=1,Textiles!$W41,"")</f>
        <v>1.3942580616684509E-3</v>
      </c>
      <c r="Z39" s="692">
        <f>Sludge!W41</f>
        <v>0</v>
      </c>
      <c r="AA39" s="692" t="str">
        <f>IF(Select2=2,MSW!$W41,"")</f>
        <v/>
      </c>
      <c r="AB39" s="701">
        <f>Industry!$W41</f>
        <v>0</v>
      </c>
      <c r="AC39" s="702">
        <f t="shared" si="0"/>
        <v>4.2034776020096164E-2</v>
      </c>
      <c r="AD39" s="703">
        <f>Recovery_OX!R34</f>
        <v>0</v>
      </c>
      <c r="AE39" s="653"/>
      <c r="AF39" s="705">
        <f>(AC39-AD39)*(1-Recovery_OX!U34)</f>
        <v>4.2034776020096164E-2</v>
      </c>
    </row>
    <row r="40" spans="2:32">
      <c r="B40" s="698">
        <f t="shared" si="1"/>
        <v>2023</v>
      </c>
      <c r="C40" s="699">
        <f>IF(Select2=1,Food!$K42,"")</f>
        <v>3.7830689450748202E-3</v>
      </c>
      <c r="D40" s="700">
        <f>IF(Select2=1,Paper!$K42,"")</f>
        <v>1.6636224431633845E-2</v>
      </c>
      <c r="E40" s="690">
        <f>IF(Select2=1,Nappies!$K42,"")</f>
        <v>1.1104812399508678E-2</v>
      </c>
      <c r="F40" s="700">
        <f>IF(Select2=1,Garden!$K42,"")</f>
        <v>0</v>
      </c>
      <c r="G40" s="690">
        <f>IF(Select2=1,Wood!$K42,"")</f>
        <v>0</v>
      </c>
      <c r="H40" s="700">
        <f>IF(Select2=1,Textiles!$K42,"")</f>
        <v>1.1862478100490106E-3</v>
      </c>
      <c r="I40" s="701">
        <f>Sludge!K42</f>
        <v>0</v>
      </c>
      <c r="J40" s="701" t="str">
        <f>IF(Select2=2,MSW!$K42,"")</f>
        <v/>
      </c>
      <c r="K40" s="701">
        <f>Industry!$K42</f>
        <v>0</v>
      </c>
      <c r="L40" s="702">
        <f t="shared" si="3"/>
        <v>3.2710353586266352E-2</v>
      </c>
      <c r="M40" s="703">
        <f>Recovery_OX!C35</f>
        <v>0</v>
      </c>
      <c r="N40" s="653"/>
      <c r="O40" s="704">
        <f>(L40-M40)*(1-Recovery_OX!F35)</f>
        <v>3.2710353586266352E-2</v>
      </c>
      <c r="P40" s="644"/>
      <c r="Q40" s="655"/>
      <c r="S40" s="698">
        <f t="shared" si="2"/>
        <v>2023</v>
      </c>
      <c r="T40" s="699">
        <f>IF(Select2=1,Food!$W42,"")</f>
        <v>2.5310452353310567E-3</v>
      </c>
      <c r="U40" s="700">
        <f>IF(Select2=1,Paper!$W42,"")</f>
        <v>3.4372364528169094E-2</v>
      </c>
      <c r="V40" s="690">
        <f>IF(Select2=1,Nappies!$W42,"")</f>
        <v>0</v>
      </c>
      <c r="W40" s="700">
        <f>IF(Select2=1,Garden!$W42,"")</f>
        <v>0</v>
      </c>
      <c r="X40" s="690">
        <f>IF(Select2=1,Wood!$W42,"")</f>
        <v>0</v>
      </c>
      <c r="Y40" s="700">
        <f>IF(Select2=1,Textiles!$W42,"")</f>
        <v>1.2999976000537103E-3</v>
      </c>
      <c r="Z40" s="692">
        <f>Sludge!W42</f>
        <v>0</v>
      </c>
      <c r="AA40" s="692" t="str">
        <f>IF(Select2=2,MSW!$W42,"")</f>
        <v/>
      </c>
      <c r="AB40" s="701">
        <f>Industry!$W42</f>
        <v>0</v>
      </c>
      <c r="AC40" s="702">
        <f t="shared" si="0"/>
        <v>3.8203407363553862E-2</v>
      </c>
      <c r="AD40" s="703">
        <f>Recovery_OX!R35</f>
        <v>0</v>
      </c>
      <c r="AE40" s="653"/>
      <c r="AF40" s="705">
        <f>(AC40-AD40)*(1-Recovery_OX!U35)</f>
        <v>3.8203407363553862E-2</v>
      </c>
    </row>
    <row r="41" spans="2:32">
      <c r="B41" s="698">
        <f t="shared" si="1"/>
        <v>2024</v>
      </c>
      <c r="C41" s="699">
        <f>IF(Select2=1,Food!$K43,"")</f>
        <v>2.5358669494185511E-3</v>
      </c>
      <c r="D41" s="700">
        <f>IF(Select2=1,Paper!$K43,"")</f>
        <v>1.5511512846623743E-2</v>
      </c>
      <c r="E41" s="690">
        <f>IF(Select2=1,Nappies!$K43,"")</f>
        <v>9.3687395163687369E-3</v>
      </c>
      <c r="F41" s="700">
        <f>IF(Select2=1,Garden!$K43,"")</f>
        <v>0</v>
      </c>
      <c r="G41" s="690">
        <f>IF(Select2=1,Wood!$K43,"")</f>
        <v>0</v>
      </c>
      <c r="H41" s="700">
        <f>IF(Select2=1,Textiles!$K43,"")</f>
        <v>1.1060501269666626E-3</v>
      </c>
      <c r="I41" s="701">
        <f>Sludge!K43</f>
        <v>0</v>
      </c>
      <c r="J41" s="701" t="str">
        <f>IF(Select2=2,MSW!$K43,"")</f>
        <v/>
      </c>
      <c r="K41" s="701">
        <f>Industry!$K43</f>
        <v>0</v>
      </c>
      <c r="L41" s="702">
        <f t="shared" si="3"/>
        <v>2.8522169439377694E-2</v>
      </c>
      <c r="M41" s="703">
        <f>Recovery_OX!C36</f>
        <v>0</v>
      </c>
      <c r="N41" s="653"/>
      <c r="O41" s="704">
        <f>(L41-M41)*(1-Recovery_OX!F36)</f>
        <v>2.8522169439377694E-2</v>
      </c>
      <c r="P41" s="644"/>
      <c r="Q41" s="655"/>
      <c r="S41" s="698">
        <f t="shared" si="2"/>
        <v>2024</v>
      </c>
      <c r="T41" s="699">
        <f>IF(Select2=1,Food!$W43,"")</f>
        <v>1.6966103586653998E-3</v>
      </c>
      <c r="U41" s="700">
        <f>IF(Select2=1,Paper!$W43,"")</f>
        <v>3.2048580261619296E-2</v>
      </c>
      <c r="V41" s="690">
        <f>IF(Select2=1,Nappies!$W43,"")</f>
        <v>0</v>
      </c>
      <c r="W41" s="700">
        <f>IF(Select2=1,Garden!$W43,"")</f>
        <v>0</v>
      </c>
      <c r="X41" s="690">
        <f>IF(Select2=1,Wood!$W43,"")</f>
        <v>0</v>
      </c>
      <c r="Y41" s="700">
        <f>IF(Select2=1,Textiles!$W43,"")</f>
        <v>1.2121097281826442E-3</v>
      </c>
      <c r="Z41" s="692">
        <f>Sludge!W43</f>
        <v>0</v>
      </c>
      <c r="AA41" s="692" t="str">
        <f>IF(Select2=2,MSW!$W43,"")</f>
        <v/>
      </c>
      <c r="AB41" s="701">
        <f>Industry!$W43</f>
        <v>0</v>
      </c>
      <c r="AC41" s="702">
        <f t="shared" si="0"/>
        <v>3.4957300348467335E-2</v>
      </c>
      <c r="AD41" s="703">
        <f>Recovery_OX!R36</f>
        <v>0</v>
      </c>
      <c r="AE41" s="653"/>
      <c r="AF41" s="705">
        <f>(AC41-AD41)*(1-Recovery_OX!U36)</f>
        <v>3.4957300348467335E-2</v>
      </c>
    </row>
    <row r="42" spans="2:32">
      <c r="B42" s="698">
        <f t="shared" si="1"/>
        <v>2025</v>
      </c>
      <c r="C42" s="699">
        <f>IF(Select2=1,Food!$K44,"")</f>
        <v>1.6998424502744996E-3</v>
      </c>
      <c r="D42" s="700">
        <f>IF(Select2=1,Paper!$K44,"")</f>
        <v>1.4462838715583702E-2</v>
      </c>
      <c r="E42" s="690">
        <f>IF(Select2=1,Nappies!$K44,"")</f>
        <v>7.9040759058165225E-3</v>
      </c>
      <c r="F42" s="700">
        <f>IF(Select2=1,Garden!$K44,"")</f>
        <v>0</v>
      </c>
      <c r="G42" s="690">
        <f>IF(Select2=1,Wood!$K44,"")</f>
        <v>0</v>
      </c>
      <c r="H42" s="700">
        <f>IF(Select2=1,Textiles!$K44,"")</f>
        <v>1.0312743028899056E-3</v>
      </c>
      <c r="I42" s="701">
        <f>Sludge!K44</f>
        <v>0</v>
      </c>
      <c r="J42" s="701" t="str">
        <f>IF(Select2=2,MSW!$K44,"")</f>
        <v/>
      </c>
      <c r="K42" s="701">
        <f>Industry!$K44</f>
        <v>0</v>
      </c>
      <c r="L42" s="702">
        <f t="shared" si="3"/>
        <v>2.5098031374564629E-2</v>
      </c>
      <c r="M42" s="703">
        <f>Recovery_OX!C37</f>
        <v>0</v>
      </c>
      <c r="N42" s="653"/>
      <c r="O42" s="704">
        <f>(L42-M42)*(1-Recovery_OX!F37)</f>
        <v>2.5098031374564629E-2</v>
      </c>
      <c r="P42" s="644"/>
      <c r="Q42" s="655"/>
      <c r="S42" s="698">
        <f t="shared" si="2"/>
        <v>2025</v>
      </c>
      <c r="T42" s="699">
        <f>IF(Select2=1,Food!$W44,"")</f>
        <v>1.1372719337251333E-3</v>
      </c>
      <c r="U42" s="700">
        <f>IF(Select2=1,Paper!$W44,"")</f>
        <v>2.9881898172693593E-2</v>
      </c>
      <c r="V42" s="690">
        <f>IF(Select2=1,Nappies!$W44,"")</f>
        <v>0</v>
      </c>
      <c r="W42" s="700">
        <f>IF(Select2=1,Garden!$W44,"")</f>
        <v>0</v>
      </c>
      <c r="X42" s="690">
        <f>IF(Select2=1,Wood!$W44,"")</f>
        <v>0</v>
      </c>
      <c r="Y42" s="700">
        <f>IF(Select2=1,Textiles!$W44,"")</f>
        <v>1.1301636196053761E-3</v>
      </c>
      <c r="Z42" s="692">
        <f>Sludge!W44</f>
        <v>0</v>
      </c>
      <c r="AA42" s="692" t="str">
        <f>IF(Select2=2,MSW!$W44,"")</f>
        <v/>
      </c>
      <c r="AB42" s="701">
        <f>Industry!$W44</f>
        <v>0</v>
      </c>
      <c r="AC42" s="702">
        <f t="shared" si="0"/>
        <v>3.2149333726024104E-2</v>
      </c>
      <c r="AD42" s="703">
        <f>Recovery_OX!R37</f>
        <v>0</v>
      </c>
      <c r="AE42" s="653"/>
      <c r="AF42" s="705">
        <f>(AC42-AD42)*(1-Recovery_OX!U37)</f>
        <v>3.2149333726024104E-2</v>
      </c>
    </row>
    <row r="43" spans="2:32">
      <c r="B43" s="698">
        <f t="shared" si="1"/>
        <v>2026</v>
      </c>
      <c r="C43" s="699">
        <f>IF(Select2=1,Food!$K45,"")</f>
        <v>1.1394384695213365E-3</v>
      </c>
      <c r="D43" s="700">
        <f>IF(Select2=1,Paper!$K45,"")</f>
        <v>1.3485061436706726E-2</v>
      </c>
      <c r="E43" s="690">
        <f>IF(Select2=1,Nappies!$K45,"")</f>
        <v>6.6683907494445912E-3</v>
      </c>
      <c r="F43" s="700">
        <f>IF(Select2=1,Garden!$K45,"")</f>
        <v>0</v>
      </c>
      <c r="G43" s="690">
        <f>IF(Select2=1,Wood!$K45,"")</f>
        <v>0</v>
      </c>
      <c r="H43" s="700">
        <f>IF(Select2=1,Textiles!$K45,"")</f>
        <v>9.6155378664236298E-4</v>
      </c>
      <c r="I43" s="701">
        <f>Sludge!K45</f>
        <v>0</v>
      </c>
      <c r="J43" s="701" t="str">
        <f>IF(Select2=2,MSW!$K45,"")</f>
        <v/>
      </c>
      <c r="K43" s="701">
        <f>Industry!$K45</f>
        <v>0</v>
      </c>
      <c r="L43" s="702">
        <f t="shared" si="3"/>
        <v>2.2254444442315016E-2</v>
      </c>
      <c r="M43" s="703">
        <f>Recovery_OX!C38</f>
        <v>0</v>
      </c>
      <c r="N43" s="653"/>
      <c r="O43" s="704">
        <f>(L43-M43)*(1-Recovery_OX!F38)</f>
        <v>2.2254444442315016E-2</v>
      </c>
      <c r="P43" s="644"/>
      <c r="Q43" s="655"/>
      <c r="S43" s="698">
        <f t="shared" si="2"/>
        <v>2026</v>
      </c>
      <c r="T43" s="699">
        <f>IF(Select2=1,Food!$W45,"")</f>
        <v>7.6233617496967185E-4</v>
      </c>
      <c r="U43" s="700">
        <f>IF(Select2=1,Paper!$W45,"")</f>
        <v>2.7861697183278356E-2</v>
      </c>
      <c r="V43" s="690">
        <f>IF(Select2=1,Nappies!$W45,"")</f>
        <v>0</v>
      </c>
      <c r="W43" s="700">
        <f>IF(Select2=1,Garden!$W45,"")</f>
        <v>0</v>
      </c>
      <c r="X43" s="690">
        <f>IF(Select2=1,Wood!$W45,"")</f>
        <v>0</v>
      </c>
      <c r="Y43" s="700">
        <f>IF(Select2=1,Textiles!$W45,"")</f>
        <v>1.0537575744025897E-3</v>
      </c>
      <c r="Z43" s="692">
        <f>Sludge!W45</f>
        <v>0</v>
      </c>
      <c r="AA43" s="692" t="str">
        <f>IF(Select2=2,MSW!$W45,"")</f>
        <v/>
      </c>
      <c r="AB43" s="701">
        <f>Industry!$W45</f>
        <v>0</v>
      </c>
      <c r="AC43" s="702">
        <f t="shared" si="0"/>
        <v>2.9677790932650619E-2</v>
      </c>
      <c r="AD43" s="703">
        <f>Recovery_OX!R38</f>
        <v>0</v>
      </c>
      <c r="AE43" s="653"/>
      <c r="AF43" s="705">
        <f>(AC43-AD43)*(1-Recovery_OX!U38)</f>
        <v>2.9677790932650619E-2</v>
      </c>
    </row>
    <row r="44" spans="2:32">
      <c r="B44" s="698">
        <f t="shared" si="1"/>
        <v>2027</v>
      </c>
      <c r="C44" s="699">
        <f>IF(Select2=1,Food!$K46,"")</f>
        <v>7.6378844734432071E-4</v>
      </c>
      <c r="D44" s="700">
        <f>IF(Select2=1,Paper!$K46,"")</f>
        <v>1.2573387944637381E-2</v>
      </c>
      <c r="E44" s="690">
        <f>IF(Select2=1,Nappies!$K46,"")</f>
        <v>5.6258866586231925E-3</v>
      </c>
      <c r="F44" s="700">
        <f>IF(Select2=1,Garden!$K46,"")</f>
        <v>0</v>
      </c>
      <c r="G44" s="690">
        <f>IF(Select2=1,Wood!$K46,"")</f>
        <v>0</v>
      </c>
      <c r="H44" s="700">
        <f>IF(Select2=1,Textiles!$K46,"")</f>
        <v>8.9654680817250192E-4</v>
      </c>
      <c r="I44" s="701">
        <f>Sludge!K46</f>
        <v>0</v>
      </c>
      <c r="J44" s="701" t="str">
        <f>IF(Select2=2,MSW!$K46,"")</f>
        <v/>
      </c>
      <c r="K44" s="701">
        <f>Industry!$K46</f>
        <v>0</v>
      </c>
      <c r="L44" s="702">
        <f t="shared" si="3"/>
        <v>1.9859609858777397E-2</v>
      </c>
      <c r="M44" s="703">
        <f>Recovery_OX!C39</f>
        <v>0</v>
      </c>
      <c r="N44" s="653"/>
      <c r="O44" s="704">
        <f>(L44-M44)*(1-Recovery_OX!F39)</f>
        <v>1.9859609858777397E-2</v>
      </c>
      <c r="P44" s="644"/>
      <c r="Q44" s="655"/>
      <c r="S44" s="698">
        <f t="shared" si="2"/>
        <v>2027</v>
      </c>
      <c r="T44" s="699">
        <f>IF(Select2=1,Food!$W46,"")</f>
        <v>5.1100921990030357E-4</v>
      </c>
      <c r="U44" s="700">
        <f>IF(Select2=1,Paper!$W46,"")</f>
        <v>2.5978074265779708E-2</v>
      </c>
      <c r="V44" s="690">
        <f>IF(Select2=1,Nappies!$W46,"")</f>
        <v>0</v>
      </c>
      <c r="W44" s="700">
        <f>IF(Select2=1,Garden!$W46,"")</f>
        <v>0</v>
      </c>
      <c r="X44" s="690">
        <f>IF(Select2=1,Wood!$W46,"")</f>
        <v>0</v>
      </c>
      <c r="Y44" s="700">
        <f>IF(Select2=1,Textiles!$W46,"")</f>
        <v>9.8251705005205714E-4</v>
      </c>
      <c r="Z44" s="692">
        <f>Sludge!W46</f>
        <v>0</v>
      </c>
      <c r="AA44" s="692" t="str">
        <f>IF(Select2=2,MSW!$W46,"")</f>
        <v/>
      </c>
      <c r="AB44" s="701">
        <f>Industry!$W46</f>
        <v>0</v>
      </c>
      <c r="AC44" s="702">
        <f t="shared" si="0"/>
        <v>2.7471600535732069E-2</v>
      </c>
      <c r="AD44" s="703">
        <f>Recovery_OX!R39</f>
        <v>0</v>
      </c>
      <c r="AE44" s="653"/>
      <c r="AF44" s="705">
        <f>(AC44-AD44)*(1-Recovery_OX!U39)</f>
        <v>2.7471600535732069E-2</v>
      </c>
    </row>
    <row r="45" spans="2:32">
      <c r="B45" s="698">
        <f t="shared" si="1"/>
        <v>2028</v>
      </c>
      <c r="C45" s="699">
        <f>IF(Select2=1,Food!$K47,"")</f>
        <v>5.1198270718533462E-4</v>
      </c>
      <c r="D45" s="700">
        <f>IF(Select2=1,Paper!$K47,"")</f>
        <v>1.1723349214859846E-2</v>
      </c>
      <c r="E45" s="690">
        <f>IF(Select2=1,Nappies!$K47,"")</f>
        <v>4.7463626360393779E-3</v>
      </c>
      <c r="F45" s="700">
        <f>IF(Select2=1,Garden!$K47,"")</f>
        <v>0</v>
      </c>
      <c r="G45" s="690">
        <f>IF(Select2=1,Wood!$K47,"")</f>
        <v>0</v>
      </c>
      <c r="H45" s="700">
        <f>IF(Select2=1,Textiles!$K47,"")</f>
        <v>8.3593470319644463E-4</v>
      </c>
      <c r="I45" s="701">
        <f>Sludge!K47</f>
        <v>0</v>
      </c>
      <c r="J45" s="701" t="str">
        <f>IF(Select2=2,MSW!$K47,"")</f>
        <v/>
      </c>
      <c r="K45" s="701">
        <f>Industry!$K47</f>
        <v>0</v>
      </c>
      <c r="L45" s="702">
        <f t="shared" si="3"/>
        <v>1.7817629261281002E-2</v>
      </c>
      <c r="M45" s="703">
        <f>Recovery_OX!C40</f>
        <v>0</v>
      </c>
      <c r="N45" s="653"/>
      <c r="O45" s="704">
        <f>(L45-M45)*(1-Recovery_OX!F40)</f>
        <v>1.7817629261281002E-2</v>
      </c>
      <c r="P45" s="644"/>
      <c r="Q45" s="655"/>
      <c r="S45" s="698">
        <f t="shared" si="2"/>
        <v>2028</v>
      </c>
      <c r="T45" s="699">
        <f>IF(Select2=1,Food!$W47,"")</f>
        <v>3.4253972380820765E-4</v>
      </c>
      <c r="U45" s="700">
        <f>IF(Select2=1,Paper!$W47,"")</f>
        <v>2.422179589847075E-2</v>
      </c>
      <c r="V45" s="690">
        <f>IF(Select2=1,Nappies!$W47,"")</f>
        <v>0</v>
      </c>
      <c r="W45" s="700">
        <f>IF(Select2=1,Garden!$W47,"")</f>
        <v>0</v>
      </c>
      <c r="X45" s="690">
        <f>IF(Select2=1,Wood!$W47,"")</f>
        <v>0</v>
      </c>
      <c r="Y45" s="700">
        <f>IF(Select2=1,Textiles!$W47,"")</f>
        <v>9.1609282542076133E-4</v>
      </c>
      <c r="Z45" s="692">
        <f>Sludge!W47</f>
        <v>0</v>
      </c>
      <c r="AA45" s="692" t="str">
        <f>IF(Select2=2,MSW!$W47,"")</f>
        <v/>
      </c>
      <c r="AB45" s="701">
        <f>Industry!$W47</f>
        <v>0</v>
      </c>
      <c r="AC45" s="702">
        <f t="shared" si="0"/>
        <v>2.5480428447699717E-2</v>
      </c>
      <c r="AD45" s="703">
        <f>Recovery_OX!R40</f>
        <v>0</v>
      </c>
      <c r="AE45" s="653"/>
      <c r="AF45" s="705">
        <f>(AC45-AD45)*(1-Recovery_OX!U40)</f>
        <v>2.5480428447699717E-2</v>
      </c>
    </row>
    <row r="46" spans="2:32">
      <c r="B46" s="698">
        <f t="shared" si="1"/>
        <v>2029</v>
      </c>
      <c r="C46" s="699">
        <f>IF(Select2=1,Food!$K48,"")</f>
        <v>3.4319227184992476E-4</v>
      </c>
      <c r="D46" s="700">
        <f>IF(Select2=1,Paper!$K48,"")</f>
        <v>1.093077835653457E-2</v>
      </c>
      <c r="E46" s="690">
        <f>IF(Select2=1,Nappies!$K48,"")</f>
        <v>4.0043391628340908E-3</v>
      </c>
      <c r="F46" s="700">
        <f>IF(Select2=1,Garden!$K48,"")</f>
        <v>0</v>
      </c>
      <c r="G46" s="690">
        <f>IF(Select2=1,Wood!$K48,"")</f>
        <v>0</v>
      </c>
      <c r="H46" s="700">
        <f>IF(Select2=1,Textiles!$K48,"")</f>
        <v>7.7942035110527806E-4</v>
      </c>
      <c r="I46" s="701">
        <f>Sludge!K48</f>
        <v>0</v>
      </c>
      <c r="J46" s="701" t="str">
        <f>IF(Select2=2,MSW!$K48,"")</f>
        <v/>
      </c>
      <c r="K46" s="701">
        <f>Industry!$K48</f>
        <v>0</v>
      </c>
      <c r="L46" s="702">
        <f t="shared" si="3"/>
        <v>1.6057730142323864E-2</v>
      </c>
      <c r="M46" s="703">
        <f>Recovery_OX!C41</f>
        <v>0</v>
      </c>
      <c r="N46" s="653"/>
      <c r="O46" s="704">
        <f>(L46-M46)*(1-Recovery_OX!F41)</f>
        <v>1.6057730142323864E-2</v>
      </c>
      <c r="P46" s="644"/>
      <c r="Q46" s="655"/>
      <c r="S46" s="698">
        <f t="shared" si="2"/>
        <v>2029</v>
      </c>
      <c r="T46" s="699">
        <f>IF(Select2=1,Food!$W48,"")</f>
        <v>2.2961124343215294E-4</v>
      </c>
      <c r="U46" s="700">
        <f>IF(Select2=1,Paper!$W48,"")</f>
        <v>2.2584252802757374E-2</v>
      </c>
      <c r="V46" s="690">
        <f>IF(Select2=1,Nappies!$W48,"")</f>
        <v>0</v>
      </c>
      <c r="W46" s="700">
        <f>IF(Select2=1,Garden!$W48,"")</f>
        <v>0</v>
      </c>
      <c r="X46" s="690">
        <f>IF(Select2=1,Wood!$W48,"")</f>
        <v>0</v>
      </c>
      <c r="Y46" s="700">
        <f>IF(Select2=1,Textiles!$W48,"")</f>
        <v>8.5415928888249665E-4</v>
      </c>
      <c r="Z46" s="692">
        <f>Sludge!W48</f>
        <v>0</v>
      </c>
      <c r="AA46" s="692" t="str">
        <f>IF(Select2=2,MSW!$W48,"")</f>
        <v/>
      </c>
      <c r="AB46" s="701">
        <f>Industry!$W48</f>
        <v>0</v>
      </c>
      <c r="AC46" s="702">
        <f t="shared" si="0"/>
        <v>2.3668023335072026E-2</v>
      </c>
      <c r="AD46" s="703">
        <f>Recovery_OX!R41</f>
        <v>0</v>
      </c>
      <c r="AE46" s="653"/>
      <c r="AF46" s="705">
        <f>(AC46-AD46)*(1-Recovery_OX!U41)</f>
        <v>2.3668023335072026E-2</v>
      </c>
    </row>
    <row r="47" spans="2:32">
      <c r="B47" s="698">
        <f t="shared" si="1"/>
        <v>2030</v>
      </c>
      <c r="C47" s="699">
        <f>IF(Select2=1,Food!$K49,"")</f>
        <v>2.3004865946551719E-4</v>
      </c>
      <c r="D47" s="700">
        <f>IF(Select2=1,Paper!$K49,"")</f>
        <v>1.0191790186394531E-2</v>
      </c>
      <c r="E47" s="690">
        <f>IF(Select2=1,Nappies!$K49,"")</f>
        <v>3.3783200654021396E-3</v>
      </c>
      <c r="F47" s="700">
        <f>IF(Select2=1,Garden!$K49,"")</f>
        <v>0</v>
      </c>
      <c r="G47" s="690">
        <f>IF(Select2=1,Wood!$K49,"")</f>
        <v>0</v>
      </c>
      <c r="H47" s="700">
        <f>IF(Select2=1,Textiles!$K49,"")</f>
        <v>7.2672671847948567E-4</v>
      </c>
      <c r="I47" s="701">
        <f>Sludge!K49</f>
        <v>0</v>
      </c>
      <c r="J47" s="701" t="str">
        <f>IF(Select2=2,MSW!$K49,"")</f>
        <v/>
      </c>
      <c r="K47" s="701">
        <f>Industry!$K49</f>
        <v>0</v>
      </c>
      <c r="L47" s="702">
        <f t="shared" si="3"/>
        <v>1.4526885629741674E-2</v>
      </c>
      <c r="M47" s="703">
        <f>Recovery_OX!C42</f>
        <v>0</v>
      </c>
      <c r="N47" s="653"/>
      <c r="O47" s="704">
        <f>(L47-M47)*(1-Recovery_OX!F42)</f>
        <v>1.4526885629741674E-2</v>
      </c>
      <c r="P47" s="644"/>
      <c r="Q47" s="655"/>
      <c r="S47" s="698">
        <f t="shared" si="2"/>
        <v>2030</v>
      </c>
      <c r="T47" s="699">
        <f>IF(Select2=1,Food!$W49,"")</f>
        <v>1.5391301926774115E-4</v>
      </c>
      <c r="U47" s="700">
        <f>IF(Select2=1,Paper!$W49,"")</f>
        <v>2.1057417740484564E-2</v>
      </c>
      <c r="V47" s="690">
        <f>IF(Select2=1,Nappies!$W49,"")</f>
        <v>0</v>
      </c>
      <c r="W47" s="700">
        <f>IF(Select2=1,Garden!$W49,"")</f>
        <v>0</v>
      </c>
      <c r="X47" s="690">
        <f>IF(Select2=1,Wood!$W49,"")</f>
        <v>0</v>
      </c>
      <c r="Y47" s="700">
        <f>IF(Select2=1,Textiles!$W49,"")</f>
        <v>7.9641284216929939E-4</v>
      </c>
      <c r="Z47" s="692">
        <f>Sludge!W49</f>
        <v>0</v>
      </c>
      <c r="AA47" s="692" t="str">
        <f>IF(Select2=2,MSW!$W49,"")</f>
        <v/>
      </c>
      <c r="AB47" s="701">
        <f>Industry!$W49</f>
        <v>0</v>
      </c>
      <c r="AC47" s="702">
        <f t="shared" si="0"/>
        <v>2.2007743601921606E-2</v>
      </c>
      <c r="AD47" s="703">
        <f>Recovery_OX!R42</f>
        <v>0</v>
      </c>
      <c r="AE47" s="653"/>
      <c r="AF47" s="705">
        <f>(AC47-AD47)*(1-Recovery_OX!U42)</f>
        <v>2.2007743601921606E-2</v>
      </c>
    </row>
    <row r="48" spans="2:32">
      <c r="B48" s="698">
        <f t="shared" si="1"/>
        <v>2031</v>
      </c>
      <c r="C48" s="699">
        <f>IF(Select2=1,Food!$K50,"")</f>
        <v>1.542062280033626E-4</v>
      </c>
      <c r="D48" s="700">
        <f>IF(Select2=1,Paper!$K50,"")</f>
        <v>9.5027621835723532E-3</v>
      </c>
      <c r="E48" s="690">
        <f>IF(Select2=1,Nappies!$K50,"")</f>
        <v>2.8501697783813789E-3</v>
      </c>
      <c r="F48" s="700">
        <f>IF(Select2=1,Garden!$K50,"")</f>
        <v>0</v>
      </c>
      <c r="G48" s="690">
        <f>IF(Select2=1,Wood!$K50,"")</f>
        <v>0</v>
      </c>
      <c r="H48" s="700">
        <f>IF(Select2=1,Textiles!$K50,"")</f>
        <v>6.7759550107080227E-4</v>
      </c>
      <c r="I48" s="701">
        <f>Sludge!K50</f>
        <v>0</v>
      </c>
      <c r="J48" s="701" t="str">
        <f>IF(Select2=2,MSW!$K50,"")</f>
        <v/>
      </c>
      <c r="K48" s="701">
        <f>Industry!$K50</f>
        <v>0</v>
      </c>
      <c r="L48" s="702">
        <f t="shared" si="3"/>
        <v>1.3184733691027899E-2</v>
      </c>
      <c r="M48" s="703">
        <f>Recovery_OX!C43</f>
        <v>0</v>
      </c>
      <c r="N48" s="653"/>
      <c r="O48" s="704">
        <f>(L48-M48)*(1-Recovery_OX!F43)</f>
        <v>1.3184733691027899E-2</v>
      </c>
      <c r="P48" s="644"/>
      <c r="Q48" s="655"/>
      <c r="S48" s="698">
        <f t="shared" si="2"/>
        <v>2031</v>
      </c>
      <c r="T48" s="699">
        <f>IF(Select2=1,Food!$W50,"")</f>
        <v>1.0317098216103648E-4</v>
      </c>
      <c r="U48" s="700">
        <f>IF(Select2=1,Paper!$W50,"")</f>
        <v>1.9633806164405687E-2</v>
      </c>
      <c r="V48" s="690">
        <f>IF(Select2=1,Nappies!$W50,"")</f>
        <v>0</v>
      </c>
      <c r="W48" s="700">
        <f>IF(Select2=1,Garden!$W50,"")</f>
        <v>0</v>
      </c>
      <c r="X48" s="690">
        <f>IF(Select2=1,Wood!$W50,"")</f>
        <v>0</v>
      </c>
      <c r="Y48" s="700">
        <f>IF(Select2=1,Textiles!$W50,"")</f>
        <v>7.4257041213238607E-4</v>
      </c>
      <c r="Z48" s="692">
        <f>Sludge!W50</f>
        <v>0</v>
      </c>
      <c r="AA48" s="692" t="str">
        <f>IF(Select2=2,MSW!$W50,"")</f>
        <v/>
      </c>
      <c r="AB48" s="701">
        <f>Industry!$W50</f>
        <v>0</v>
      </c>
      <c r="AC48" s="702">
        <f t="shared" si="0"/>
        <v>2.0479547558699109E-2</v>
      </c>
      <c r="AD48" s="703">
        <f>Recovery_OX!R43</f>
        <v>0</v>
      </c>
      <c r="AE48" s="653"/>
      <c r="AF48" s="705">
        <f>(AC48-AD48)*(1-Recovery_OX!U43)</f>
        <v>2.0479547558699109E-2</v>
      </c>
    </row>
    <row r="49" spans="2:32">
      <c r="B49" s="698">
        <f t="shared" si="1"/>
        <v>2032</v>
      </c>
      <c r="C49" s="699">
        <f>IF(Select2=1,Food!$K51,"")</f>
        <v>1.033675258541963E-4</v>
      </c>
      <c r="D49" s="700">
        <f>IF(Select2=1,Paper!$K51,"")</f>
        <v>8.8603167319988158E-3</v>
      </c>
      <c r="E49" s="690">
        <f>IF(Select2=1,Nappies!$K51,"")</f>
        <v>2.4045879633466816E-3</v>
      </c>
      <c r="F49" s="700">
        <f>IF(Select2=1,Garden!$K51,"")</f>
        <v>0</v>
      </c>
      <c r="G49" s="690">
        <f>IF(Select2=1,Wood!$K51,"")</f>
        <v>0</v>
      </c>
      <c r="H49" s="700">
        <f>IF(Select2=1,Textiles!$K51,"")</f>
        <v>6.3178585759449037E-4</v>
      </c>
      <c r="I49" s="701">
        <f>Sludge!K51</f>
        <v>0</v>
      </c>
      <c r="J49" s="701" t="str">
        <f>IF(Select2=2,MSW!$K51,"")</f>
        <v/>
      </c>
      <c r="K49" s="701">
        <f>Industry!$K51</f>
        <v>0</v>
      </c>
      <c r="L49" s="702">
        <f t="shared" si="3"/>
        <v>1.2000058078794184E-2</v>
      </c>
      <c r="M49" s="703">
        <f>Recovery_OX!C44</f>
        <v>0</v>
      </c>
      <c r="N49" s="653"/>
      <c r="O49" s="704">
        <f>(L49-M49)*(1-Recovery_OX!F44)</f>
        <v>1.2000058078794184E-2</v>
      </c>
      <c r="P49" s="644"/>
      <c r="Q49" s="655"/>
      <c r="S49" s="698">
        <f t="shared" si="2"/>
        <v>2032</v>
      </c>
      <c r="T49" s="699">
        <f>IF(Select2=1,Food!$W51,"")</f>
        <v>6.9157577511728098E-5</v>
      </c>
      <c r="U49" s="700">
        <f>IF(Select2=1,Paper!$W51,"")</f>
        <v>1.8306439528923173E-2</v>
      </c>
      <c r="V49" s="690">
        <f>IF(Select2=1,Nappies!$W51,"")</f>
        <v>0</v>
      </c>
      <c r="W49" s="700">
        <f>IF(Select2=1,Garden!$W51,"")</f>
        <v>0</v>
      </c>
      <c r="X49" s="690">
        <f>IF(Select2=1,Wood!$W51,"")</f>
        <v>0</v>
      </c>
      <c r="Y49" s="700">
        <f>IF(Select2=1,Textiles!$W51,"")</f>
        <v>6.9236806311724977E-4</v>
      </c>
      <c r="Z49" s="692">
        <f>Sludge!W51</f>
        <v>0</v>
      </c>
      <c r="AA49" s="692" t="str">
        <f>IF(Select2=2,MSW!$W51,"")</f>
        <v/>
      </c>
      <c r="AB49" s="701">
        <f>Industry!$W51</f>
        <v>0</v>
      </c>
      <c r="AC49" s="702">
        <f t="shared" ref="AC49:AC80" si="4">SUM(T49:AA49)</f>
        <v>1.9067965169552153E-2</v>
      </c>
      <c r="AD49" s="703">
        <f>Recovery_OX!R44</f>
        <v>0</v>
      </c>
      <c r="AE49" s="653"/>
      <c r="AF49" s="705">
        <f>(AC49-AD49)*(1-Recovery_OX!U44)</f>
        <v>1.9067965169552153E-2</v>
      </c>
    </row>
    <row r="50" spans="2:32">
      <c r="B50" s="698">
        <f t="shared" si="1"/>
        <v>2033</v>
      </c>
      <c r="C50" s="699">
        <f>IF(Select2=1,Food!$K52,"")</f>
        <v>6.9289324689175008E-5</v>
      </c>
      <c r="D50" s="700">
        <f>IF(Select2=1,Paper!$K52,"")</f>
        <v>8.2613045633249654E-3</v>
      </c>
      <c r="E50" s="690">
        <f>IF(Select2=1,Nappies!$K52,"")</f>
        <v>2.0286662630867505E-3</v>
      </c>
      <c r="F50" s="700">
        <f>IF(Select2=1,Garden!$K52,"")</f>
        <v>0</v>
      </c>
      <c r="G50" s="690">
        <f>IF(Select2=1,Wood!$K52,"")</f>
        <v>0</v>
      </c>
      <c r="H50" s="700">
        <f>IF(Select2=1,Textiles!$K52,"")</f>
        <v>5.8907322912508237E-4</v>
      </c>
      <c r="I50" s="701">
        <f>Sludge!K52</f>
        <v>0</v>
      </c>
      <c r="J50" s="701" t="str">
        <f>IF(Select2=2,MSW!$K52,"")</f>
        <v/>
      </c>
      <c r="K50" s="701">
        <f>Industry!$K52</f>
        <v>0</v>
      </c>
      <c r="L50" s="702">
        <f t="shared" si="3"/>
        <v>1.0948333380225973E-2</v>
      </c>
      <c r="M50" s="703">
        <f>Recovery_OX!C45</f>
        <v>0</v>
      </c>
      <c r="N50" s="653"/>
      <c r="O50" s="704">
        <f>(L50-M50)*(1-Recovery_OX!F45)</f>
        <v>1.0948333380225973E-2</v>
      </c>
      <c r="P50" s="644"/>
      <c r="Q50" s="655"/>
      <c r="S50" s="698">
        <f t="shared" si="2"/>
        <v>2033</v>
      </c>
      <c r="T50" s="699">
        <f>IF(Select2=1,Food!$W52,"")</f>
        <v>4.6357710541374873E-5</v>
      </c>
      <c r="U50" s="700">
        <f>IF(Select2=1,Paper!$W52,"")</f>
        <v>1.7068811081249927E-2</v>
      </c>
      <c r="V50" s="690">
        <f>IF(Select2=1,Nappies!$W52,"")</f>
        <v>0</v>
      </c>
      <c r="W50" s="700">
        <f>IF(Select2=1,Garden!$W52,"")</f>
        <v>0</v>
      </c>
      <c r="X50" s="690">
        <f>IF(Select2=1,Wood!$W52,"")</f>
        <v>0</v>
      </c>
      <c r="Y50" s="700">
        <f>IF(Select2=1,Textiles!$W52,"")</f>
        <v>6.4555970315077521E-4</v>
      </c>
      <c r="Z50" s="692">
        <f>Sludge!W52</f>
        <v>0</v>
      </c>
      <c r="AA50" s="692" t="str">
        <f>IF(Select2=2,MSW!$W52,"")</f>
        <v/>
      </c>
      <c r="AB50" s="701">
        <f>Industry!$W52</f>
        <v>0</v>
      </c>
      <c r="AC50" s="702">
        <f t="shared" si="4"/>
        <v>1.7760728494942077E-2</v>
      </c>
      <c r="AD50" s="703">
        <f>Recovery_OX!R45</f>
        <v>0</v>
      </c>
      <c r="AE50" s="653"/>
      <c r="AF50" s="705">
        <f>(AC50-AD50)*(1-Recovery_OX!U45)</f>
        <v>1.7760728494942077E-2</v>
      </c>
    </row>
    <row r="51" spans="2:32">
      <c r="B51" s="698">
        <f t="shared" si="1"/>
        <v>2034</v>
      </c>
      <c r="C51" s="699">
        <f>IF(Select2=1,Food!$K53,"")</f>
        <v>4.6446023315426157E-5</v>
      </c>
      <c r="D51" s="700">
        <f>IF(Select2=1,Paper!$K53,"")</f>
        <v>7.702789319205006E-3</v>
      </c>
      <c r="E51" s="690">
        <f>IF(Select2=1,Nappies!$K53,"")</f>
        <v>1.7115143507823545E-3</v>
      </c>
      <c r="F51" s="700">
        <f>IF(Select2=1,Garden!$K53,"")</f>
        <v>0</v>
      </c>
      <c r="G51" s="690">
        <f>IF(Select2=1,Wood!$K53,"")</f>
        <v>0</v>
      </c>
      <c r="H51" s="700">
        <f>IF(Select2=1,Textiles!$K53,"")</f>
        <v>5.4924823830826744E-4</v>
      </c>
      <c r="I51" s="701">
        <f>Sludge!K53</f>
        <v>0</v>
      </c>
      <c r="J51" s="701" t="str">
        <f>IF(Select2=2,MSW!$K53,"")</f>
        <v/>
      </c>
      <c r="K51" s="701">
        <f>Industry!$K53</f>
        <v>0</v>
      </c>
      <c r="L51" s="702">
        <f t="shared" si="3"/>
        <v>1.0009997931611055E-2</v>
      </c>
      <c r="M51" s="703">
        <f>Recovery_OX!C46</f>
        <v>0</v>
      </c>
      <c r="N51" s="653"/>
      <c r="O51" s="704">
        <f>(L51-M51)*(1-Recovery_OX!F46)</f>
        <v>1.0009997931611055E-2</v>
      </c>
      <c r="P51" s="644"/>
      <c r="Q51" s="655"/>
      <c r="S51" s="698">
        <f t="shared" si="2"/>
        <v>2034</v>
      </c>
      <c r="T51" s="699">
        <f>IF(Select2=1,Food!$W53,"")</f>
        <v>3.1074502664201252E-5</v>
      </c>
      <c r="U51" s="700">
        <f>IF(Select2=1,Paper!$W53,"")</f>
        <v>1.5914853965299597E-2</v>
      </c>
      <c r="V51" s="690">
        <f>IF(Select2=1,Nappies!$W53,"")</f>
        <v>0</v>
      </c>
      <c r="W51" s="700">
        <f>IF(Select2=1,Garden!$W53,"")</f>
        <v>0</v>
      </c>
      <c r="X51" s="690">
        <f>IF(Select2=1,Wood!$W53,"")</f>
        <v>0</v>
      </c>
      <c r="Y51" s="700">
        <f>IF(Select2=1,Textiles!$W53,"")</f>
        <v>6.0191587759810124E-4</v>
      </c>
      <c r="Z51" s="692">
        <f>Sludge!W53</f>
        <v>0</v>
      </c>
      <c r="AA51" s="692" t="str">
        <f>IF(Select2=2,MSW!$W53,"")</f>
        <v/>
      </c>
      <c r="AB51" s="701">
        <f>Industry!$W53</f>
        <v>0</v>
      </c>
      <c r="AC51" s="702">
        <f t="shared" si="4"/>
        <v>1.6547844345561898E-2</v>
      </c>
      <c r="AD51" s="703">
        <f>Recovery_OX!R46</f>
        <v>0</v>
      </c>
      <c r="AE51" s="653"/>
      <c r="AF51" s="705">
        <f>(AC51-AD51)*(1-Recovery_OX!U46)</f>
        <v>1.6547844345561898E-2</v>
      </c>
    </row>
    <row r="52" spans="2:32">
      <c r="B52" s="698">
        <f t="shared" si="1"/>
        <v>2035</v>
      </c>
      <c r="C52" s="699">
        <f>IF(Select2=1,Food!$K54,"")</f>
        <v>3.1133700486968833E-5</v>
      </c>
      <c r="D52" s="700">
        <f>IF(Select2=1,Paper!$K54,"")</f>
        <v>7.1820331572642945E-3</v>
      </c>
      <c r="E52" s="690">
        <f>IF(Select2=1,Nappies!$K54,"")</f>
        <v>1.4439444408548736E-3</v>
      </c>
      <c r="F52" s="700">
        <f>IF(Select2=1,Garden!$K54,"")</f>
        <v>0</v>
      </c>
      <c r="G52" s="690">
        <f>IF(Select2=1,Wood!$K54,"")</f>
        <v>0</v>
      </c>
      <c r="H52" s="700">
        <f>IF(Select2=1,Textiles!$K54,"")</f>
        <v>5.1211566299285815E-4</v>
      </c>
      <c r="I52" s="701">
        <f>Sludge!K54</f>
        <v>0</v>
      </c>
      <c r="J52" s="701" t="str">
        <f>IF(Select2=2,MSW!$K54,"")</f>
        <v/>
      </c>
      <c r="K52" s="701">
        <f>Industry!$K54</f>
        <v>0</v>
      </c>
      <c r="L52" s="702">
        <f t="shared" si="3"/>
        <v>9.1692269615989939E-3</v>
      </c>
      <c r="M52" s="703">
        <f>Recovery_OX!C47</f>
        <v>0</v>
      </c>
      <c r="N52" s="653"/>
      <c r="O52" s="704">
        <f>(L52-M52)*(1-Recovery_OX!F47)</f>
        <v>9.1692269615989939E-3</v>
      </c>
      <c r="P52" s="644"/>
      <c r="Q52" s="655"/>
      <c r="S52" s="698">
        <f t="shared" si="2"/>
        <v>2035</v>
      </c>
      <c r="T52" s="699">
        <f>IF(Select2=1,Food!$W54,"")</f>
        <v>2.0829862056401977E-5</v>
      </c>
      <c r="U52" s="700">
        <f>IF(Select2=1,Paper!$W54,"")</f>
        <v>1.4838911481951021E-2</v>
      </c>
      <c r="V52" s="690">
        <f>IF(Select2=1,Nappies!$W54,"")</f>
        <v>0</v>
      </c>
      <c r="W52" s="700">
        <f>IF(Select2=1,Garden!$W54,"")</f>
        <v>0</v>
      </c>
      <c r="X52" s="690">
        <f>IF(Select2=1,Wood!$W54,"")</f>
        <v>0</v>
      </c>
      <c r="Y52" s="700">
        <f>IF(Select2=1,Textiles!$W54,"")</f>
        <v>5.6122264437573485E-4</v>
      </c>
      <c r="Z52" s="692">
        <f>Sludge!W54</f>
        <v>0</v>
      </c>
      <c r="AA52" s="692" t="str">
        <f>IF(Select2=2,MSW!$W54,"")</f>
        <v/>
      </c>
      <c r="AB52" s="701">
        <f>Industry!$W54</f>
        <v>0</v>
      </c>
      <c r="AC52" s="702">
        <f t="shared" si="4"/>
        <v>1.5420963988383158E-2</v>
      </c>
      <c r="AD52" s="703">
        <f>Recovery_OX!R47</f>
        <v>0</v>
      </c>
      <c r="AE52" s="653"/>
      <c r="AF52" s="705">
        <f>(AC52-AD52)*(1-Recovery_OX!U47)</f>
        <v>1.5420963988383158E-2</v>
      </c>
    </row>
    <row r="53" spans="2:32">
      <c r="B53" s="698">
        <f t="shared" si="1"/>
        <v>2036</v>
      </c>
      <c r="C53" s="699">
        <f>IF(Select2=1,Food!$K55,"")</f>
        <v>2.0869543543684758E-5</v>
      </c>
      <c r="D53" s="700">
        <f>IF(Select2=1,Paper!$K55,"")</f>
        <v>6.6964833301928345E-3</v>
      </c>
      <c r="E53" s="690">
        <f>IF(Select2=1,Nappies!$K55,"")</f>
        <v>1.2182051218691948E-3</v>
      </c>
      <c r="F53" s="700">
        <f>IF(Select2=1,Garden!$K55,"")</f>
        <v>0</v>
      </c>
      <c r="G53" s="690">
        <f>IF(Select2=1,Wood!$K55,"")</f>
        <v>0</v>
      </c>
      <c r="H53" s="700">
        <f>IF(Select2=1,Textiles!$K55,"")</f>
        <v>4.7749347925157826E-4</v>
      </c>
      <c r="I53" s="701">
        <f>Sludge!K55</f>
        <v>0</v>
      </c>
      <c r="J53" s="701" t="str">
        <f>IF(Select2=2,MSW!$K55,"")</f>
        <v/>
      </c>
      <c r="K53" s="701">
        <f>Industry!$K55</f>
        <v>0</v>
      </c>
      <c r="L53" s="702">
        <f t="shared" si="3"/>
        <v>8.4130514748572919E-3</v>
      </c>
      <c r="M53" s="703">
        <f>Recovery_OX!C48</f>
        <v>0</v>
      </c>
      <c r="N53" s="653"/>
      <c r="O53" s="704">
        <f>(L53-M53)*(1-Recovery_OX!F48)</f>
        <v>8.4130514748572919E-3</v>
      </c>
      <c r="P53" s="644"/>
      <c r="Q53" s="655"/>
      <c r="S53" s="698">
        <f t="shared" si="2"/>
        <v>2036</v>
      </c>
      <c r="T53" s="699">
        <f>IF(Select2=1,Food!$W55,"")</f>
        <v>1.3962674092563393E-5</v>
      </c>
      <c r="U53" s="700">
        <f>IF(Select2=1,Paper!$W55,"")</f>
        <v>1.3835709359902549E-2</v>
      </c>
      <c r="V53" s="690">
        <f>IF(Select2=1,Nappies!$W55,"")</f>
        <v>0</v>
      </c>
      <c r="W53" s="700">
        <f>IF(Select2=1,Garden!$W55,"")</f>
        <v>0</v>
      </c>
      <c r="X53" s="690">
        <f>IF(Select2=1,Wood!$W55,"")</f>
        <v>0</v>
      </c>
      <c r="Y53" s="700">
        <f>IF(Select2=1,Textiles!$W55,"")</f>
        <v>5.2328052520720899E-4</v>
      </c>
      <c r="Z53" s="692">
        <f>Sludge!W55</f>
        <v>0</v>
      </c>
      <c r="AA53" s="692" t="str">
        <f>IF(Select2=2,MSW!$W55,"")</f>
        <v/>
      </c>
      <c r="AB53" s="701">
        <f>Industry!$W55</f>
        <v>0</v>
      </c>
      <c r="AC53" s="702">
        <f t="shared" si="4"/>
        <v>1.4372952559202321E-2</v>
      </c>
      <c r="AD53" s="703">
        <f>Recovery_OX!R48</f>
        <v>0</v>
      </c>
      <c r="AE53" s="653"/>
      <c r="AF53" s="705">
        <f>(AC53-AD53)*(1-Recovery_OX!U48)</f>
        <v>1.4372952559202321E-2</v>
      </c>
    </row>
    <row r="54" spans="2:32">
      <c r="B54" s="698">
        <f t="shared" si="1"/>
        <v>2037</v>
      </c>
      <c r="C54" s="699">
        <f>IF(Select2=1,Food!$K56,"")</f>
        <v>1.3989273388945547E-5</v>
      </c>
      <c r="D54" s="700">
        <f>IF(Select2=1,Paper!$K56,"")</f>
        <v>6.2437596721750021E-3</v>
      </c>
      <c r="E54" s="690">
        <f>IF(Select2=1,Nappies!$K56,"")</f>
        <v>1.0277568007185495E-3</v>
      </c>
      <c r="F54" s="700">
        <f>IF(Select2=1,Garden!$K56,"")</f>
        <v>0</v>
      </c>
      <c r="G54" s="690">
        <f>IF(Select2=1,Wood!$K56,"")</f>
        <v>0</v>
      </c>
      <c r="H54" s="700">
        <f>IF(Select2=1,Textiles!$K56,"")</f>
        <v>4.4521196909956068E-4</v>
      </c>
      <c r="I54" s="701">
        <f>Sludge!K56</f>
        <v>0</v>
      </c>
      <c r="J54" s="701" t="str">
        <f>IF(Select2=2,MSW!$K56,"")</f>
        <v/>
      </c>
      <c r="K54" s="701">
        <f>Industry!$K56</f>
        <v>0</v>
      </c>
      <c r="L54" s="702">
        <f t="shared" si="3"/>
        <v>7.7307177153820581E-3</v>
      </c>
      <c r="M54" s="703">
        <f>Recovery_OX!C49</f>
        <v>0</v>
      </c>
      <c r="N54" s="653"/>
      <c r="O54" s="704">
        <f>(L54-M54)*(1-Recovery_OX!F49)</f>
        <v>7.7307177153820581E-3</v>
      </c>
      <c r="P54" s="644"/>
      <c r="Q54" s="655"/>
      <c r="S54" s="698">
        <f t="shared" si="2"/>
        <v>2037</v>
      </c>
      <c r="T54" s="699">
        <f>IF(Select2=1,Food!$W56,"")</f>
        <v>9.3594603405077205E-6</v>
      </c>
      <c r="U54" s="700">
        <f>IF(Select2=1,Paper!$W56,"")</f>
        <v>1.2900329901188019E-2</v>
      </c>
      <c r="V54" s="690">
        <f>IF(Select2=1,Nappies!$W56,"")</f>
        <v>0</v>
      </c>
      <c r="W54" s="700">
        <f>IF(Select2=1,Garden!$W56,"")</f>
        <v>0</v>
      </c>
      <c r="X54" s="690">
        <f>IF(Select2=1,Wood!$W56,"")</f>
        <v>0</v>
      </c>
      <c r="Y54" s="700">
        <f>IF(Select2=1,Textiles!$W56,"")</f>
        <v>4.8790352778034052E-4</v>
      </c>
      <c r="Z54" s="692">
        <f>Sludge!W56</f>
        <v>0</v>
      </c>
      <c r="AA54" s="692" t="str">
        <f>IF(Select2=2,MSW!$W56,"")</f>
        <v/>
      </c>
      <c r="AB54" s="701">
        <f>Industry!$W56</f>
        <v>0</v>
      </c>
      <c r="AC54" s="702">
        <f t="shared" si="4"/>
        <v>1.3397592889308866E-2</v>
      </c>
      <c r="AD54" s="703">
        <f>Recovery_OX!R49</f>
        <v>0</v>
      </c>
      <c r="AE54" s="653"/>
      <c r="AF54" s="705">
        <f>(AC54-AD54)*(1-Recovery_OX!U49)</f>
        <v>1.3397592889308866E-2</v>
      </c>
    </row>
    <row r="55" spans="2:32">
      <c r="B55" s="698">
        <f t="shared" si="1"/>
        <v>2038</v>
      </c>
      <c r="C55" s="699">
        <f>IF(Select2=1,Food!$K57,"")</f>
        <v>9.3772903820831236E-6</v>
      </c>
      <c r="D55" s="700">
        <f>IF(Select2=1,Paper!$K57,"")</f>
        <v>5.8216429313139627E-3</v>
      </c>
      <c r="E55" s="690">
        <f>IF(Select2=1,Nappies!$K57,"")</f>
        <v>8.6708225278390116E-4</v>
      </c>
      <c r="F55" s="700">
        <f>IF(Select2=1,Garden!$K57,"")</f>
        <v>0</v>
      </c>
      <c r="G55" s="690">
        <f>IF(Select2=1,Wood!$K57,"")</f>
        <v>0</v>
      </c>
      <c r="H55" s="700">
        <f>IF(Select2=1,Textiles!$K57,"")</f>
        <v>4.1511288853658841E-4</v>
      </c>
      <c r="I55" s="701">
        <f>Sludge!K57</f>
        <v>0</v>
      </c>
      <c r="J55" s="701" t="str">
        <f>IF(Select2=2,MSW!$K57,"")</f>
        <v/>
      </c>
      <c r="K55" s="701">
        <f>Industry!$K57</f>
        <v>0</v>
      </c>
      <c r="L55" s="702">
        <f t="shared" si="3"/>
        <v>7.1132153630165361E-3</v>
      </c>
      <c r="M55" s="703">
        <f>Recovery_OX!C50</f>
        <v>0</v>
      </c>
      <c r="N55" s="653"/>
      <c r="O55" s="704">
        <f>(L55-M55)*(1-Recovery_OX!F50)</f>
        <v>7.1132153630165361E-3</v>
      </c>
      <c r="P55" s="644"/>
      <c r="Q55" s="655"/>
      <c r="S55" s="698">
        <f t="shared" si="2"/>
        <v>2038</v>
      </c>
      <c r="T55" s="699">
        <f>IF(Select2=1,Food!$W57,"")</f>
        <v>6.2738338863178765E-6</v>
      </c>
      <c r="U55" s="700">
        <f>IF(Select2=1,Paper!$W57,"")</f>
        <v>1.202818787461562E-2</v>
      </c>
      <c r="V55" s="690">
        <f>IF(Select2=1,Nappies!$W57,"")</f>
        <v>0</v>
      </c>
      <c r="W55" s="700">
        <f>IF(Select2=1,Garden!$W57,"")</f>
        <v>0</v>
      </c>
      <c r="X55" s="690">
        <f>IF(Select2=1,Wood!$W57,"")</f>
        <v>0</v>
      </c>
      <c r="Y55" s="700">
        <f>IF(Select2=1,Textiles!$W57,"")</f>
        <v>4.5491823401269964E-4</v>
      </c>
      <c r="Z55" s="692">
        <f>Sludge!W57</f>
        <v>0</v>
      </c>
      <c r="AA55" s="692" t="str">
        <f>IF(Select2=2,MSW!$W57,"")</f>
        <v/>
      </c>
      <c r="AB55" s="701">
        <f>Industry!$W57</f>
        <v>0</v>
      </c>
      <c r="AC55" s="702">
        <f t="shared" si="4"/>
        <v>1.2489379942514639E-2</v>
      </c>
      <c r="AD55" s="703">
        <f>Recovery_OX!R50</f>
        <v>0</v>
      </c>
      <c r="AE55" s="653"/>
      <c r="AF55" s="705">
        <f>(AC55-AD55)*(1-Recovery_OX!U50)</f>
        <v>1.2489379942514639E-2</v>
      </c>
    </row>
    <row r="56" spans="2:32">
      <c r="B56" s="698">
        <f t="shared" si="1"/>
        <v>2039</v>
      </c>
      <c r="C56" s="699">
        <f>IF(Select2=1,Food!$K58,"")</f>
        <v>6.2857857206075165E-6</v>
      </c>
      <c r="D56" s="700">
        <f>IF(Select2=1,Paper!$K58,"")</f>
        <v>5.4280638908562884E-3</v>
      </c>
      <c r="E56" s="690">
        <f>IF(Select2=1,Nappies!$K58,"")</f>
        <v>7.3152678976890905E-4</v>
      </c>
      <c r="F56" s="700">
        <f>IF(Select2=1,Garden!$K58,"")</f>
        <v>0</v>
      </c>
      <c r="G56" s="690">
        <f>IF(Select2=1,Wood!$K58,"")</f>
        <v>0</v>
      </c>
      <c r="H56" s="700">
        <f>IF(Select2=1,Textiles!$K58,"")</f>
        <v>3.8704869183482182E-4</v>
      </c>
      <c r="I56" s="701">
        <f>Sludge!K58</f>
        <v>0</v>
      </c>
      <c r="J56" s="701" t="str">
        <f>IF(Select2=2,MSW!$K58,"")</f>
        <v/>
      </c>
      <c r="K56" s="701">
        <f>Industry!$K58</f>
        <v>0</v>
      </c>
      <c r="L56" s="702">
        <f t="shared" si="3"/>
        <v>6.5529251581806268E-3</v>
      </c>
      <c r="M56" s="703">
        <f>Recovery_OX!C51</f>
        <v>0</v>
      </c>
      <c r="N56" s="653"/>
      <c r="O56" s="704">
        <f>(L56-M56)*(1-Recovery_OX!F51)</f>
        <v>6.5529251581806268E-3</v>
      </c>
      <c r="P56" s="644"/>
      <c r="Q56" s="655"/>
      <c r="S56" s="698">
        <f t="shared" si="2"/>
        <v>2039</v>
      </c>
      <c r="T56" s="699">
        <f>IF(Select2=1,Food!$W58,"")</f>
        <v>4.2054766194965525E-6</v>
      </c>
      <c r="U56" s="700">
        <f>IF(Select2=1,Paper!$W58,"")</f>
        <v>1.1215008038959267E-2</v>
      </c>
      <c r="V56" s="690">
        <f>IF(Select2=1,Nappies!$W58,"")</f>
        <v>0</v>
      </c>
      <c r="W56" s="700">
        <f>IF(Select2=1,Garden!$W58,"")</f>
        <v>0</v>
      </c>
      <c r="X56" s="690">
        <f>IF(Select2=1,Wood!$W58,"")</f>
        <v>0</v>
      </c>
      <c r="Y56" s="700">
        <f>IF(Select2=1,Textiles!$W58,"")</f>
        <v>4.2416294995596904E-4</v>
      </c>
      <c r="Z56" s="692">
        <f>Sludge!W58</f>
        <v>0</v>
      </c>
      <c r="AA56" s="692" t="str">
        <f>IF(Select2=2,MSW!$W58,"")</f>
        <v/>
      </c>
      <c r="AB56" s="701">
        <f>Industry!$W58</f>
        <v>0</v>
      </c>
      <c r="AC56" s="702">
        <f t="shared" si="4"/>
        <v>1.1643376465534731E-2</v>
      </c>
      <c r="AD56" s="703">
        <f>Recovery_OX!R51</f>
        <v>0</v>
      </c>
      <c r="AE56" s="653"/>
      <c r="AF56" s="705">
        <f>(AC56-AD56)*(1-Recovery_OX!U51)</f>
        <v>1.1643376465534731E-2</v>
      </c>
    </row>
    <row r="57" spans="2:32">
      <c r="B57" s="698">
        <f t="shared" si="1"/>
        <v>2040</v>
      </c>
      <c r="C57" s="699">
        <f>IF(Select2=1,Food!$K59,"")</f>
        <v>4.213488173607795E-6</v>
      </c>
      <c r="D57" s="700">
        <f>IF(Select2=1,Paper!$K59,"")</f>
        <v>5.0610932258890384E-3</v>
      </c>
      <c r="E57" s="690">
        <f>IF(Select2=1,Nappies!$K59,"")</f>
        <v>6.1716341492572811E-4</v>
      </c>
      <c r="F57" s="700">
        <f>IF(Select2=1,Garden!$K59,"")</f>
        <v>0</v>
      </c>
      <c r="G57" s="690">
        <f>IF(Select2=1,Wood!$K59,"")</f>
        <v>0</v>
      </c>
      <c r="H57" s="700">
        <f>IF(Select2=1,Textiles!$K59,"")</f>
        <v>3.6088180826946976E-4</v>
      </c>
      <c r="I57" s="701">
        <f>Sludge!K59</f>
        <v>0</v>
      </c>
      <c r="J57" s="701" t="str">
        <f>IF(Select2=2,MSW!$K59,"")</f>
        <v/>
      </c>
      <c r="K57" s="701">
        <f>Industry!$K59</f>
        <v>0</v>
      </c>
      <c r="L57" s="702">
        <f t="shared" si="3"/>
        <v>6.043351937257844E-3</v>
      </c>
      <c r="M57" s="703">
        <f>Recovery_OX!C52</f>
        <v>0</v>
      </c>
      <c r="N57" s="653"/>
      <c r="O57" s="704">
        <f>(L57-M57)*(1-Recovery_OX!F52)</f>
        <v>6.043351937257844E-3</v>
      </c>
      <c r="P57" s="644"/>
      <c r="Q57" s="655"/>
      <c r="S57" s="698">
        <f t="shared" si="2"/>
        <v>2040</v>
      </c>
      <c r="T57" s="699">
        <f>IF(Select2=1,Food!$W59,"")</f>
        <v>2.8190152811827341E-6</v>
      </c>
      <c r="U57" s="700">
        <f>IF(Select2=1,Paper!$W59,"")</f>
        <v>1.0456804185721149E-2</v>
      </c>
      <c r="V57" s="690">
        <f>IF(Select2=1,Nappies!$W59,"")</f>
        <v>0</v>
      </c>
      <c r="W57" s="700">
        <f>IF(Select2=1,Garden!$W59,"")</f>
        <v>0</v>
      </c>
      <c r="X57" s="690">
        <f>IF(Select2=1,Wood!$W59,"")</f>
        <v>0</v>
      </c>
      <c r="Y57" s="700">
        <f>IF(Select2=1,Textiles!$W59,"")</f>
        <v>3.9548691317202158E-4</v>
      </c>
      <c r="Z57" s="692">
        <f>Sludge!W59</f>
        <v>0</v>
      </c>
      <c r="AA57" s="692" t="str">
        <f>IF(Select2=2,MSW!$W59,"")</f>
        <v/>
      </c>
      <c r="AB57" s="701">
        <f>Industry!$W59</f>
        <v>0</v>
      </c>
      <c r="AC57" s="702">
        <f t="shared" si="4"/>
        <v>1.0855110114174352E-2</v>
      </c>
      <c r="AD57" s="703">
        <f>Recovery_OX!R52</f>
        <v>0</v>
      </c>
      <c r="AE57" s="653"/>
      <c r="AF57" s="705">
        <f>(AC57-AD57)*(1-Recovery_OX!U52)</f>
        <v>1.0855110114174352E-2</v>
      </c>
    </row>
    <row r="58" spans="2:32">
      <c r="B58" s="698">
        <f t="shared" si="1"/>
        <v>2041</v>
      </c>
      <c r="C58" s="699">
        <f>IF(Select2=1,Food!$K60,"")</f>
        <v>2.8243855865033989E-6</v>
      </c>
      <c r="D58" s="700">
        <f>IF(Select2=1,Paper!$K60,"")</f>
        <v>4.7189320457867983E-3</v>
      </c>
      <c r="E58" s="690">
        <f>IF(Select2=1,Nappies!$K60,"")</f>
        <v>5.2067905926331227E-4</v>
      </c>
      <c r="F58" s="700">
        <f>IF(Select2=1,Garden!$K60,"")</f>
        <v>0</v>
      </c>
      <c r="G58" s="690">
        <f>IF(Select2=1,Wood!$K60,"")</f>
        <v>0</v>
      </c>
      <c r="H58" s="700">
        <f>IF(Select2=1,Textiles!$K60,"")</f>
        <v>3.3648396774693695E-4</v>
      </c>
      <c r="I58" s="701">
        <f>Sludge!K60</f>
        <v>0</v>
      </c>
      <c r="J58" s="701" t="str">
        <f>IF(Select2=2,MSW!$K60,"")</f>
        <v/>
      </c>
      <c r="K58" s="701">
        <f>Industry!$K60</f>
        <v>0</v>
      </c>
      <c r="L58" s="702">
        <f t="shared" si="3"/>
        <v>5.5789194583835506E-3</v>
      </c>
      <c r="M58" s="703">
        <f>Recovery_OX!C53</f>
        <v>0</v>
      </c>
      <c r="N58" s="653"/>
      <c r="O58" s="704">
        <f>(L58-M58)*(1-Recovery_OX!F53)</f>
        <v>5.5789194583835506E-3</v>
      </c>
      <c r="P58" s="644"/>
      <c r="Q58" s="655"/>
      <c r="S58" s="698">
        <f t="shared" si="2"/>
        <v>2041</v>
      </c>
      <c r="T58" s="699">
        <f>IF(Select2=1,Food!$W60,"")</f>
        <v>1.8896424530575809E-6</v>
      </c>
      <c r="U58" s="700">
        <f>IF(Select2=1,Paper!$W60,"")</f>
        <v>9.7498595987330523E-3</v>
      </c>
      <c r="V58" s="690">
        <f>IF(Select2=1,Nappies!$W60,"")</f>
        <v>0</v>
      </c>
      <c r="W58" s="700">
        <f>IF(Select2=1,Garden!$W60,"")</f>
        <v>0</v>
      </c>
      <c r="X58" s="690">
        <f>IF(Select2=1,Wood!$W60,"")</f>
        <v>0</v>
      </c>
      <c r="Y58" s="700">
        <f>IF(Select2=1,Textiles!$W60,"")</f>
        <v>3.6874955369527331E-4</v>
      </c>
      <c r="Z58" s="692">
        <f>Sludge!W60</f>
        <v>0</v>
      </c>
      <c r="AA58" s="692" t="str">
        <f>IF(Select2=2,MSW!$W60,"")</f>
        <v/>
      </c>
      <c r="AB58" s="701">
        <f>Industry!$W60</f>
        <v>0</v>
      </c>
      <c r="AC58" s="702">
        <f t="shared" si="4"/>
        <v>1.0120498794881383E-2</v>
      </c>
      <c r="AD58" s="703">
        <f>Recovery_OX!R53</f>
        <v>0</v>
      </c>
      <c r="AE58" s="653"/>
      <c r="AF58" s="705">
        <f>(AC58-AD58)*(1-Recovery_OX!U53)</f>
        <v>1.0120498794881383E-2</v>
      </c>
    </row>
    <row r="59" spans="2:32">
      <c r="B59" s="698">
        <f t="shared" si="1"/>
        <v>2042</v>
      </c>
      <c r="C59" s="699">
        <f>IF(Select2=1,Food!$K61,"")</f>
        <v>1.8932422763673548E-6</v>
      </c>
      <c r="D59" s="700">
        <f>IF(Select2=1,Paper!$K61,"")</f>
        <v>4.3999030760477446E-3</v>
      </c>
      <c r="E59" s="690">
        <f>IF(Select2=1,Nappies!$K61,"")</f>
        <v>4.3927860303895995E-4</v>
      </c>
      <c r="F59" s="700">
        <f>IF(Select2=1,Garden!$K61,"")</f>
        <v>0</v>
      </c>
      <c r="G59" s="690">
        <f>IF(Select2=1,Wood!$K61,"")</f>
        <v>0</v>
      </c>
      <c r="H59" s="700">
        <f>IF(Select2=1,Textiles!$K61,"")</f>
        <v>3.1373557202467642E-4</v>
      </c>
      <c r="I59" s="701">
        <f>Sludge!K61</f>
        <v>0</v>
      </c>
      <c r="J59" s="701" t="str">
        <f>IF(Select2=2,MSW!$K61,"")</f>
        <v/>
      </c>
      <c r="K59" s="701">
        <f>Industry!$K61</f>
        <v>0</v>
      </c>
      <c r="L59" s="702">
        <f t="shared" si="3"/>
        <v>5.1548104933877492E-3</v>
      </c>
      <c r="M59" s="703">
        <f>Recovery_OX!C54</f>
        <v>0</v>
      </c>
      <c r="N59" s="653"/>
      <c r="O59" s="704">
        <f>(L59-M59)*(1-Recovery_OX!F54)</f>
        <v>5.1548104933877492E-3</v>
      </c>
      <c r="P59" s="644"/>
      <c r="Q59" s="655"/>
      <c r="S59" s="698">
        <f t="shared" si="2"/>
        <v>2042</v>
      </c>
      <c r="T59" s="699">
        <f>IF(Select2=1,Food!$W61,"")</f>
        <v>1.2666652161244559E-6</v>
      </c>
      <c r="U59" s="700">
        <f>IF(Select2=1,Paper!$W61,"")</f>
        <v>9.090708834809386E-3</v>
      </c>
      <c r="V59" s="690">
        <f>IF(Select2=1,Nappies!$W61,"")</f>
        <v>0</v>
      </c>
      <c r="W59" s="700">
        <f>IF(Select2=1,Garden!$W61,"")</f>
        <v>0</v>
      </c>
      <c r="X59" s="690">
        <f>IF(Select2=1,Wood!$W61,"")</f>
        <v>0</v>
      </c>
      <c r="Y59" s="700">
        <f>IF(Select2=1,Textiles!$W61,"")</f>
        <v>3.4381980495854945E-4</v>
      </c>
      <c r="Z59" s="692">
        <f>Sludge!W61</f>
        <v>0</v>
      </c>
      <c r="AA59" s="692" t="str">
        <f>IF(Select2=2,MSW!$W61,"")</f>
        <v/>
      </c>
      <c r="AB59" s="701">
        <f>Industry!$W61</f>
        <v>0</v>
      </c>
      <c r="AC59" s="702">
        <f t="shared" si="4"/>
        <v>9.4357953049840609E-3</v>
      </c>
      <c r="AD59" s="703">
        <f>Recovery_OX!R54</f>
        <v>0</v>
      </c>
      <c r="AE59" s="653"/>
      <c r="AF59" s="705">
        <f>(AC59-AD59)*(1-Recovery_OX!U54)</f>
        <v>9.4357953049840609E-3</v>
      </c>
    </row>
    <row r="60" spans="2:32">
      <c r="B60" s="698">
        <f t="shared" si="1"/>
        <v>2043</v>
      </c>
      <c r="C60" s="699">
        <f>IF(Select2=1,Food!$K62,"")</f>
        <v>1.2690782498511839E-6</v>
      </c>
      <c r="D60" s="700">
        <f>IF(Select2=1,Paper!$K62,"")</f>
        <v>4.1024424362920888E-3</v>
      </c>
      <c r="E60" s="690">
        <f>IF(Select2=1,Nappies!$K62,"")</f>
        <v>3.7060390206757976E-4</v>
      </c>
      <c r="F60" s="700">
        <f>IF(Select2=1,Garden!$K62,"")</f>
        <v>0</v>
      </c>
      <c r="G60" s="690">
        <f>IF(Select2=1,Wood!$K62,"")</f>
        <v>0</v>
      </c>
      <c r="H60" s="700">
        <f>IF(Select2=1,Textiles!$K62,"")</f>
        <v>2.9252510844046578E-4</v>
      </c>
      <c r="I60" s="701">
        <f>Sludge!K62</f>
        <v>0</v>
      </c>
      <c r="J60" s="701" t="str">
        <f>IF(Select2=2,MSW!$K62,"")</f>
        <v/>
      </c>
      <c r="K60" s="701">
        <f>Industry!$K62</f>
        <v>0</v>
      </c>
      <c r="L60" s="702">
        <f t="shared" si="3"/>
        <v>4.7668405250499857E-3</v>
      </c>
      <c r="M60" s="703">
        <f>Recovery_OX!C55</f>
        <v>0</v>
      </c>
      <c r="N60" s="653"/>
      <c r="O60" s="704">
        <f>(L60-M60)*(1-Recovery_OX!F55)</f>
        <v>4.7668405250499857E-3</v>
      </c>
      <c r="P60" s="644"/>
      <c r="Q60" s="655"/>
      <c r="S60" s="698">
        <f t="shared" si="2"/>
        <v>2043</v>
      </c>
      <c r="T60" s="699">
        <f>IF(Select2=1,Food!$W62,"")</f>
        <v>8.4907108598428837E-7</v>
      </c>
      <c r="U60" s="700">
        <f>IF(Select2=1,Paper!$W62,"")</f>
        <v>8.4761207361406746E-3</v>
      </c>
      <c r="V60" s="690">
        <f>IF(Select2=1,Nappies!$W62,"")</f>
        <v>0</v>
      </c>
      <c r="W60" s="700">
        <f>IF(Select2=1,Garden!$W62,"")</f>
        <v>0</v>
      </c>
      <c r="X60" s="690">
        <f>IF(Select2=1,Wood!$W62,"")</f>
        <v>0</v>
      </c>
      <c r="Y60" s="700">
        <f>IF(Select2=1,Textiles!$W62,"")</f>
        <v>3.2057546130462002E-4</v>
      </c>
      <c r="Z60" s="692">
        <f>Sludge!W62</f>
        <v>0</v>
      </c>
      <c r="AA60" s="692" t="str">
        <f>IF(Select2=2,MSW!$W62,"")</f>
        <v/>
      </c>
      <c r="AB60" s="701">
        <f>Industry!$W62</f>
        <v>0</v>
      </c>
      <c r="AC60" s="702">
        <f t="shared" si="4"/>
        <v>8.7975452685312792E-3</v>
      </c>
      <c r="AD60" s="703">
        <f>Recovery_OX!R55</f>
        <v>0</v>
      </c>
      <c r="AE60" s="653"/>
      <c r="AF60" s="705">
        <f>(AC60-AD60)*(1-Recovery_OX!U55)</f>
        <v>8.7975452685312792E-3</v>
      </c>
    </row>
    <row r="61" spans="2:32">
      <c r="B61" s="698">
        <f t="shared" si="1"/>
        <v>2044</v>
      </c>
      <c r="C61" s="699">
        <f>IF(Select2=1,Food!$K63,"")</f>
        <v>8.5068859086307424E-7</v>
      </c>
      <c r="D61" s="700">
        <f>IF(Select2=1,Paper!$K63,"")</f>
        <v>3.8250919741186452E-3</v>
      </c>
      <c r="E61" s="690">
        <f>IF(Select2=1,Nappies!$K63,"")</f>
        <v>3.1266547306774888E-4</v>
      </c>
      <c r="F61" s="700">
        <f>IF(Select2=1,Garden!$K63,"")</f>
        <v>0</v>
      </c>
      <c r="G61" s="690">
        <f>IF(Select2=1,Wood!$K63,"")</f>
        <v>0</v>
      </c>
      <c r="H61" s="700">
        <f>IF(Select2=1,Textiles!$K63,"")</f>
        <v>2.7274860327720766E-4</v>
      </c>
      <c r="I61" s="701">
        <f>Sludge!K63</f>
        <v>0</v>
      </c>
      <c r="J61" s="701" t="str">
        <f>IF(Select2=2,MSW!$K63,"")</f>
        <v/>
      </c>
      <c r="K61" s="701">
        <f>Industry!$K63</f>
        <v>0</v>
      </c>
      <c r="L61" s="702">
        <f t="shared" si="3"/>
        <v>4.4113567390544643E-3</v>
      </c>
      <c r="M61" s="703">
        <f>Recovery_OX!C56</f>
        <v>0</v>
      </c>
      <c r="N61" s="653"/>
      <c r="O61" s="704">
        <f>(L61-M61)*(1-Recovery_OX!F56)</f>
        <v>4.4113567390544643E-3</v>
      </c>
      <c r="P61" s="644"/>
      <c r="Q61" s="655"/>
      <c r="S61" s="698">
        <f t="shared" si="2"/>
        <v>2044</v>
      </c>
      <c r="T61" s="699">
        <f>IF(Select2=1,Food!$W63,"")</f>
        <v>5.6914936944451847E-7</v>
      </c>
      <c r="U61" s="700">
        <f>IF(Select2=1,Paper!$W63,"")</f>
        <v>7.9030825911542216E-3</v>
      </c>
      <c r="V61" s="690">
        <f>IF(Select2=1,Nappies!$W63,"")</f>
        <v>0</v>
      </c>
      <c r="W61" s="700">
        <f>IF(Select2=1,Garden!$W63,"")</f>
        <v>0</v>
      </c>
      <c r="X61" s="690">
        <f>IF(Select2=1,Wood!$W63,"")</f>
        <v>0</v>
      </c>
      <c r="Y61" s="700">
        <f>IF(Select2=1,Textiles!$W63,"")</f>
        <v>2.9890257893392617E-4</v>
      </c>
      <c r="Z61" s="692">
        <f>Sludge!W63</f>
        <v>0</v>
      </c>
      <c r="AA61" s="692" t="str">
        <f>IF(Select2=2,MSW!$W63,"")</f>
        <v/>
      </c>
      <c r="AB61" s="701">
        <f>Industry!$W63</f>
        <v>0</v>
      </c>
      <c r="AC61" s="702">
        <f t="shared" si="4"/>
        <v>8.2025543194575931E-3</v>
      </c>
      <c r="AD61" s="703">
        <f>Recovery_OX!R56</f>
        <v>0</v>
      </c>
      <c r="AE61" s="653"/>
      <c r="AF61" s="705">
        <f>(AC61-AD61)*(1-Recovery_OX!U56)</f>
        <v>8.2025543194575931E-3</v>
      </c>
    </row>
    <row r="62" spans="2:32">
      <c r="B62" s="698">
        <f t="shared" si="1"/>
        <v>2045</v>
      </c>
      <c r="C62" s="699">
        <f>IF(Select2=1,Food!$K64,"")</f>
        <v>5.7023361538932898E-7</v>
      </c>
      <c r="D62" s="700">
        <f>IF(Select2=1,Paper!$K64,"")</f>
        <v>3.566492117240068E-3</v>
      </c>
      <c r="E62" s="690">
        <f>IF(Select2=1,Nappies!$K64,"")</f>
        <v>2.6378485899172387E-4</v>
      </c>
      <c r="F62" s="700">
        <f>IF(Select2=1,Garden!$K64,"")</f>
        <v>0</v>
      </c>
      <c r="G62" s="690">
        <f>IF(Select2=1,Wood!$K64,"")</f>
        <v>0</v>
      </c>
      <c r="H62" s="700">
        <f>IF(Select2=1,Textiles!$K64,"")</f>
        <v>2.5430911208364768E-4</v>
      </c>
      <c r="I62" s="701">
        <f>Sludge!K64</f>
        <v>0</v>
      </c>
      <c r="J62" s="701" t="str">
        <f>IF(Select2=2,MSW!$K64,"")</f>
        <v/>
      </c>
      <c r="K62" s="701">
        <f>Industry!$K64</f>
        <v>0</v>
      </c>
      <c r="L62" s="702">
        <f t="shared" si="3"/>
        <v>4.0851563219308287E-3</v>
      </c>
      <c r="M62" s="703">
        <f>Recovery_OX!C57</f>
        <v>0</v>
      </c>
      <c r="N62" s="653"/>
      <c r="O62" s="704">
        <f>(L62-M62)*(1-Recovery_OX!F57)</f>
        <v>4.0851563219308287E-3</v>
      </c>
      <c r="P62" s="644"/>
      <c r="Q62" s="655"/>
      <c r="S62" s="698">
        <f t="shared" si="2"/>
        <v>2045</v>
      </c>
      <c r="T62" s="699">
        <f>IF(Select2=1,Food!$W64,"")</f>
        <v>3.8151223152720466E-7</v>
      </c>
      <c r="U62" s="700">
        <f>IF(Select2=1,Paper!$W64,"")</f>
        <v>7.3687853661984848E-3</v>
      </c>
      <c r="V62" s="690">
        <f>IF(Select2=1,Nappies!$W64,"")</f>
        <v>0</v>
      </c>
      <c r="W62" s="700">
        <f>IF(Select2=1,Garden!$W64,"")</f>
        <v>0</v>
      </c>
      <c r="X62" s="690">
        <f>IF(Select2=1,Wood!$W64,"")</f>
        <v>0</v>
      </c>
      <c r="Y62" s="700">
        <f>IF(Select2=1,Textiles!$W64,"")</f>
        <v>2.7869491735194263E-4</v>
      </c>
      <c r="Z62" s="692">
        <f>Sludge!W64</f>
        <v>0</v>
      </c>
      <c r="AA62" s="692" t="str">
        <f>IF(Select2=2,MSW!$W64,"")</f>
        <v/>
      </c>
      <c r="AB62" s="701">
        <f>Industry!$W64</f>
        <v>0</v>
      </c>
      <c r="AC62" s="702">
        <f t="shared" si="4"/>
        <v>7.6478617957819548E-3</v>
      </c>
      <c r="AD62" s="703">
        <f>Recovery_OX!R57</f>
        <v>0</v>
      </c>
      <c r="AE62" s="653"/>
      <c r="AF62" s="705">
        <f>(AC62-AD62)*(1-Recovery_OX!U57)</f>
        <v>7.6478617957819548E-3</v>
      </c>
    </row>
    <row r="63" spans="2:32">
      <c r="B63" s="698">
        <f t="shared" si="1"/>
        <v>2046</v>
      </c>
      <c r="C63" s="699">
        <f>IF(Select2=1,Food!$K65,"")</f>
        <v>3.8223902331884408E-7</v>
      </c>
      <c r="D63" s="700">
        <f>IF(Select2=1,Paper!$K65,"")</f>
        <v>3.3253752088579207E-3</v>
      </c>
      <c r="E63" s="690">
        <f>IF(Select2=1,Nappies!$K65,"")</f>
        <v>2.2254600468215566E-4</v>
      </c>
      <c r="F63" s="700">
        <f>IF(Select2=1,Garden!$K65,"")</f>
        <v>0</v>
      </c>
      <c r="G63" s="690">
        <f>IF(Select2=1,Wood!$K65,"")</f>
        <v>0</v>
      </c>
      <c r="H63" s="700">
        <f>IF(Select2=1,Textiles!$K65,"")</f>
        <v>2.3711624445256225E-4</v>
      </c>
      <c r="I63" s="701">
        <f>Sludge!K65</f>
        <v>0</v>
      </c>
      <c r="J63" s="701" t="str">
        <f>IF(Select2=2,MSW!$K65,"")</f>
        <v/>
      </c>
      <c r="K63" s="701">
        <f>Industry!$K65</f>
        <v>0</v>
      </c>
      <c r="L63" s="702">
        <f t="shared" si="3"/>
        <v>3.7854196970159575E-3</v>
      </c>
      <c r="M63" s="703">
        <f>Recovery_OX!C58</f>
        <v>0</v>
      </c>
      <c r="N63" s="653"/>
      <c r="O63" s="704">
        <f>(L63-M63)*(1-Recovery_OX!F58)</f>
        <v>3.7854196970159575E-3</v>
      </c>
      <c r="P63" s="644"/>
      <c r="Q63" s="655"/>
      <c r="S63" s="698">
        <f t="shared" si="2"/>
        <v>2046</v>
      </c>
      <c r="T63" s="699">
        <f>IF(Select2=1,Food!$W65,"")</f>
        <v>2.5573529660047534E-7</v>
      </c>
      <c r="U63" s="700">
        <f>IF(Select2=1,Paper!$W65,"")</f>
        <v>6.8706099356568573E-3</v>
      </c>
      <c r="V63" s="690">
        <f>IF(Select2=1,Nappies!$W65,"")</f>
        <v>0</v>
      </c>
      <c r="W63" s="700">
        <f>IF(Select2=1,Garden!$W65,"")</f>
        <v>0</v>
      </c>
      <c r="X63" s="690">
        <f>IF(Select2=1,Wood!$W65,"")</f>
        <v>0</v>
      </c>
      <c r="Y63" s="700">
        <f>IF(Select2=1,Textiles!$W65,"")</f>
        <v>2.5985341857815032E-4</v>
      </c>
      <c r="Z63" s="692">
        <f>Sludge!W65</f>
        <v>0</v>
      </c>
      <c r="AA63" s="692" t="str">
        <f>IF(Select2=2,MSW!$W65,"")</f>
        <v/>
      </c>
      <c r="AB63" s="701">
        <f>Industry!$W65</f>
        <v>0</v>
      </c>
      <c r="AC63" s="702">
        <f t="shared" si="4"/>
        <v>7.1307190895316085E-3</v>
      </c>
      <c r="AD63" s="703">
        <f>Recovery_OX!R58</f>
        <v>0</v>
      </c>
      <c r="AE63" s="653"/>
      <c r="AF63" s="705">
        <f>(AC63-AD63)*(1-Recovery_OX!U58)</f>
        <v>7.1307190895316085E-3</v>
      </c>
    </row>
    <row r="64" spans="2:32">
      <c r="B64" s="698">
        <f t="shared" si="1"/>
        <v>2047</v>
      </c>
      <c r="C64" s="699">
        <f>IF(Select2=1,Food!$K66,"")</f>
        <v>2.5622247970770534E-7</v>
      </c>
      <c r="D64" s="700">
        <f>IF(Select2=1,Paper!$K66,"")</f>
        <v>3.1005592936075772E-3</v>
      </c>
      <c r="E64" s="690">
        <f>IF(Select2=1,Nappies!$K66,"")</f>
        <v>1.877542342244288E-4</v>
      </c>
      <c r="F64" s="700">
        <f>IF(Select2=1,Garden!$K66,"")</f>
        <v>0</v>
      </c>
      <c r="G64" s="690">
        <f>IF(Select2=1,Wood!$K66,"")</f>
        <v>0</v>
      </c>
      <c r="H64" s="700">
        <f>IF(Select2=1,Textiles!$K66,"")</f>
        <v>2.2108572092687713E-4</v>
      </c>
      <c r="I64" s="701">
        <f>Sludge!K66</f>
        <v>0</v>
      </c>
      <c r="J64" s="701" t="str">
        <f>IF(Select2=2,MSW!$K66,"")</f>
        <v/>
      </c>
      <c r="K64" s="701">
        <f>Industry!$K66</f>
        <v>0</v>
      </c>
      <c r="L64" s="702">
        <f t="shared" si="3"/>
        <v>3.5096554712385907E-3</v>
      </c>
      <c r="M64" s="703">
        <f>Recovery_OX!C59</f>
        <v>0</v>
      </c>
      <c r="N64" s="653"/>
      <c r="O64" s="704">
        <f>(L64-M64)*(1-Recovery_OX!F59)</f>
        <v>3.5096554712385907E-3</v>
      </c>
      <c r="P64" s="644"/>
      <c r="Q64" s="655"/>
      <c r="S64" s="698">
        <f t="shared" si="2"/>
        <v>2047</v>
      </c>
      <c r="T64" s="699">
        <f>IF(Select2=1,Food!$W66,"")</f>
        <v>1.7142449579016848E-7</v>
      </c>
      <c r="U64" s="700">
        <f>IF(Select2=1,Paper!$W66,"")</f>
        <v>6.4061142429908584E-3</v>
      </c>
      <c r="V64" s="690">
        <f>IF(Select2=1,Nappies!$W66,"")</f>
        <v>0</v>
      </c>
      <c r="W64" s="700">
        <f>IF(Select2=1,Garden!$W66,"")</f>
        <v>0</v>
      </c>
      <c r="X64" s="690">
        <f>IF(Select2=1,Wood!$W66,"")</f>
        <v>0</v>
      </c>
      <c r="Y64" s="700">
        <f>IF(Select2=1,Textiles!$W66,"")</f>
        <v>2.4228572156370089E-4</v>
      </c>
      <c r="Z64" s="692">
        <f>Sludge!W66</f>
        <v>0</v>
      </c>
      <c r="AA64" s="692" t="str">
        <f>IF(Select2=2,MSW!$W66,"")</f>
        <v/>
      </c>
      <c r="AB64" s="701">
        <f>Industry!$W66</f>
        <v>0</v>
      </c>
      <c r="AC64" s="702">
        <f t="shared" si="4"/>
        <v>6.6485713890503499E-3</v>
      </c>
      <c r="AD64" s="703">
        <f>Recovery_OX!R59</f>
        <v>0</v>
      </c>
      <c r="AE64" s="653"/>
      <c r="AF64" s="705">
        <f>(AC64-AD64)*(1-Recovery_OX!U59)</f>
        <v>6.6485713890503499E-3</v>
      </c>
    </row>
    <row r="65" spans="2:32">
      <c r="B65" s="698">
        <f t="shared" si="1"/>
        <v>2048</v>
      </c>
      <c r="C65" s="699">
        <f>IF(Select2=1,Food!$K67,"")</f>
        <v>1.717510643930347E-7</v>
      </c>
      <c r="D65" s="700">
        <f>IF(Select2=1,Paper!$K67,"")</f>
        <v>2.8909423236116575E-3</v>
      </c>
      <c r="E65" s="690">
        <f>IF(Select2=1,Nappies!$K67,"")</f>
        <v>1.5840164158214718E-4</v>
      </c>
      <c r="F65" s="700">
        <f>IF(Select2=1,Garden!$K67,"")</f>
        <v>0</v>
      </c>
      <c r="G65" s="690">
        <f>IF(Select2=1,Wood!$K67,"")</f>
        <v>0</v>
      </c>
      <c r="H65" s="700">
        <f>IF(Select2=1,Textiles!$K67,"")</f>
        <v>2.0613895986167143E-4</v>
      </c>
      <c r="I65" s="701">
        <f>Sludge!K67</f>
        <v>0</v>
      </c>
      <c r="J65" s="701" t="str">
        <f>IF(Select2=2,MSW!$K67,"")</f>
        <v/>
      </c>
      <c r="K65" s="701">
        <f>Industry!$K67</f>
        <v>0</v>
      </c>
      <c r="L65" s="702">
        <f t="shared" si="3"/>
        <v>3.255654676119869E-3</v>
      </c>
      <c r="M65" s="703">
        <f>Recovery_OX!C60</f>
        <v>0</v>
      </c>
      <c r="N65" s="653"/>
      <c r="O65" s="704">
        <f>(L65-M65)*(1-Recovery_OX!F60)</f>
        <v>3.255654676119869E-3</v>
      </c>
      <c r="P65" s="644"/>
      <c r="Q65" s="655"/>
      <c r="S65" s="698">
        <f t="shared" si="2"/>
        <v>2048</v>
      </c>
      <c r="T65" s="699">
        <f>IF(Select2=1,Food!$W67,"")</f>
        <v>1.1490927590970201E-7</v>
      </c>
      <c r="U65" s="700">
        <f>IF(Select2=1,Paper!$W67,"")</f>
        <v>5.9730213297761493E-3</v>
      </c>
      <c r="V65" s="690">
        <f>IF(Select2=1,Nappies!$W67,"")</f>
        <v>0</v>
      </c>
      <c r="W65" s="700">
        <f>IF(Select2=1,Garden!$W67,"")</f>
        <v>0</v>
      </c>
      <c r="X65" s="690">
        <f>IF(Select2=1,Wood!$W67,"")</f>
        <v>0</v>
      </c>
      <c r="Y65" s="700">
        <f>IF(Select2=1,Textiles!$W67,"")</f>
        <v>2.2590570943744806E-4</v>
      </c>
      <c r="Z65" s="692">
        <f>Sludge!W67</f>
        <v>0</v>
      </c>
      <c r="AA65" s="692" t="str">
        <f>IF(Select2=2,MSW!$W67,"")</f>
        <v/>
      </c>
      <c r="AB65" s="701">
        <f>Industry!$W67</f>
        <v>0</v>
      </c>
      <c r="AC65" s="702">
        <f t="shared" si="4"/>
        <v>6.1990419484895072E-3</v>
      </c>
      <c r="AD65" s="703">
        <f>Recovery_OX!R60</f>
        <v>0</v>
      </c>
      <c r="AE65" s="653"/>
      <c r="AF65" s="705">
        <f>(AC65-AD65)*(1-Recovery_OX!U60)</f>
        <v>6.1990419484895072E-3</v>
      </c>
    </row>
    <row r="66" spans="2:32">
      <c r="B66" s="698">
        <f t="shared" si="1"/>
        <v>2049</v>
      </c>
      <c r="C66" s="699">
        <f>IF(Select2=1,Food!$K68,"")</f>
        <v>1.1512818139060908E-7</v>
      </c>
      <c r="D66" s="700">
        <f>IF(Select2=1,Paper!$K68,"")</f>
        <v>2.695496756240051E-3</v>
      </c>
      <c r="E66" s="690">
        <f>IF(Select2=1,Nappies!$K68,"")</f>
        <v>1.3363789189396833E-4</v>
      </c>
      <c r="F66" s="700">
        <f>IF(Select2=1,Garden!$K68,"")</f>
        <v>0</v>
      </c>
      <c r="G66" s="690">
        <f>IF(Select2=1,Wood!$K68,"")</f>
        <v>0</v>
      </c>
      <c r="H66" s="700">
        <f>IF(Select2=1,Textiles!$K68,"")</f>
        <v>1.9220269221686276E-4</v>
      </c>
      <c r="I66" s="701">
        <f>Sludge!K68</f>
        <v>0</v>
      </c>
      <c r="J66" s="701" t="str">
        <f>IF(Select2=2,MSW!$K68,"")</f>
        <v/>
      </c>
      <c r="K66" s="701">
        <f>Industry!$K68</f>
        <v>0</v>
      </c>
      <c r="L66" s="702">
        <f t="shared" si="3"/>
        <v>3.0214524685322724E-3</v>
      </c>
      <c r="M66" s="703">
        <f>Recovery_OX!C61</f>
        <v>0</v>
      </c>
      <c r="N66" s="653"/>
      <c r="O66" s="704">
        <f>(L66-M66)*(1-Recovery_OX!F61)</f>
        <v>3.0214524685322724E-3</v>
      </c>
      <c r="P66" s="644"/>
      <c r="Q66" s="655"/>
      <c r="S66" s="698">
        <f t="shared" si="2"/>
        <v>2049</v>
      </c>
      <c r="T66" s="699">
        <f>IF(Select2=1,Food!$W68,"")</f>
        <v>7.7025991117713437E-8</v>
      </c>
      <c r="U66" s="700">
        <f>IF(Select2=1,Paper!$W68,"")</f>
        <v>5.5692081740496904E-3</v>
      </c>
      <c r="V66" s="690">
        <f>IF(Select2=1,Nappies!$W68,"")</f>
        <v>0</v>
      </c>
      <c r="W66" s="700">
        <f>IF(Select2=1,Garden!$W68,"")</f>
        <v>0</v>
      </c>
      <c r="X66" s="690">
        <f>IF(Select2=1,Wood!$W68,"")</f>
        <v>0</v>
      </c>
      <c r="Y66" s="700">
        <f>IF(Select2=1,Textiles!$W68,"")</f>
        <v>2.1063308736094544E-4</v>
      </c>
      <c r="Z66" s="692">
        <f>Sludge!W68</f>
        <v>0</v>
      </c>
      <c r="AA66" s="692" t="str">
        <f>IF(Select2=2,MSW!$W68,"")</f>
        <v/>
      </c>
      <c r="AB66" s="701">
        <f>Industry!$W68</f>
        <v>0</v>
      </c>
      <c r="AC66" s="702">
        <f t="shared" si="4"/>
        <v>5.7799182874017536E-3</v>
      </c>
      <c r="AD66" s="703">
        <f>Recovery_OX!R61</f>
        <v>0</v>
      </c>
      <c r="AE66" s="653"/>
      <c r="AF66" s="705">
        <f>(AC66-AD66)*(1-Recovery_OX!U61)</f>
        <v>5.7799182874017536E-3</v>
      </c>
    </row>
    <row r="67" spans="2:32">
      <c r="B67" s="698">
        <f t="shared" si="1"/>
        <v>2050</v>
      </c>
      <c r="C67" s="699">
        <f>IF(Select2=1,Food!$K69,"")</f>
        <v>7.717272784975252E-8</v>
      </c>
      <c r="D67" s="700">
        <f>IF(Select2=1,Paper!$K69,"")</f>
        <v>2.513264517094754E-3</v>
      </c>
      <c r="E67" s="690">
        <f>IF(Select2=1,Nappies!$K69,"")</f>
        <v>1.1274558755505213E-4</v>
      </c>
      <c r="F67" s="700">
        <f>IF(Select2=1,Garden!$K69,"")</f>
        <v>0</v>
      </c>
      <c r="G67" s="690">
        <f>IF(Select2=1,Wood!$K69,"")</f>
        <v>0</v>
      </c>
      <c r="H67" s="700">
        <f>IF(Select2=1,Textiles!$K69,"")</f>
        <v>1.7920860239228794E-4</v>
      </c>
      <c r="I67" s="701">
        <f>Sludge!K69</f>
        <v>0</v>
      </c>
      <c r="J67" s="701" t="str">
        <f>IF(Select2=2,MSW!$K69,"")</f>
        <v/>
      </c>
      <c r="K67" s="701">
        <f>Industry!$K69</f>
        <v>0</v>
      </c>
      <c r="L67" s="702">
        <f t="shared" si="3"/>
        <v>2.8052958797699437E-3</v>
      </c>
      <c r="M67" s="703">
        <f>Recovery_OX!C62</f>
        <v>0</v>
      </c>
      <c r="N67" s="653"/>
      <c r="O67" s="704">
        <f>(L67-M67)*(1-Recovery_OX!F62)</f>
        <v>2.8052958797699437E-3</v>
      </c>
      <c r="P67" s="644"/>
      <c r="Q67" s="655"/>
      <c r="S67" s="698">
        <f t="shared" si="2"/>
        <v>2050</v>
      </c>
      <c r="T67" s="699">
        <f>IF(Select2=1,Food!$W69,"")</f>
        <v>5.1632065911966413E-8</v>
      </c>
      <c r="U67" s="700">
        <f>IF(Select2=1,Paper!$W69,"")</f>
        <v>5.1926952832536226E-3</v>
      </c>
      <c r="V67" s="690">
        <f>IF(Select2=1,Nappies!$W69,"")</f>
        <v>0</v>
      </c>
      <c r="W67" s="700">
        <f>IF(Select2=1,Garden!$W69,"")</f>
        <v>0</v>
      </c>
      <c r="X67" s="690">
        <f>IF(Select2=1,Wood!$W69,"")</f>
        <v>0</v>
      </c>
      <c r="Y67" s="700">
        <f>IF(Select2=1,Textiles!$W69,"")</f>
        <v>1.9639298892305522E-4</v>
      </c>
      <c r="Z67" s="692">
        <f>Sludge!W69</f>
        <v>0</v>
      </c>
      <c r="AA67" s="692" t="str">
        <f>IF(Select2=2,MSW!$W69,"")</f>
        <v/>
      </c>
      <c r="AB67" s="701">
        <f>Industry!$W69</f>
        <v>0</v>
      </c>
      <c r="AC67" s="702">
        <f t="shared" si="4"/>
        <v>5.3891399042425899E-3</v>
      </c>
      <c r="AD67" s="703">
        <f>Recovery_OX!R62</f>
        <v>0</v>
      </c>
      <c r="AE67" s="653"/>
      <c r="AF67" s="705">
        <f>(AC67-AD67)*(1-Recovery_OX!U62)</f>
        <v>5.3891399042425899E-3</v>
      </c>
    </row>
    <row r="68" spans="2:32">
      <c r="B68" s="698">
        <f t="shared" si="1"/>
        <v>2051</v>
      </c>
      <c r="C68" s="699">
        <f>IF(Select2=1,Food!$K70,"")</f>
        <v>5.173042648494197E-8</v>
      </c>
      <c r="D68" s="700">
        <f>IF(Select2=1,Paper!$K70,"")</f>
        <v>2.3433523035280559E-3</v>
      </c>
      <c r="E68" s="690">
        <f>IF(Select2=1,Nappies!$K70,"")</f>
        <v>9.5119485446684568E-5</v>
      </c>
      <c r="F68" s="700">
        <f>IF(Select2=1,Garden!$K70,"")</f>
        <v>0</v>
      </c>
      <c r="G68" s="690">
        <f>IF(Select2=1,Wood!$K70,"")</f>
        <v>0</v>
      </c>
      <c r="H68" s="700">
        <f>IF(Select2=1,Textiles!$K70,"")</f>
        <v>1.6709299334455161E-4</v>
      </c>
      <c r="I68" s="701">
        <f>Sludge!K70</f>
        <v>0</v>
      </c>
      <c r="J68" s="701" t="str">
        <f>IF(Select2=2,MSW!$K70,"")</f>
        <v/>
      </c>
      <c r="K68" s="701">
        <f>Industry!$K70</f>
        <v>0</v>
      </c>
      <c r="L68" s="702">
        <f t="shared" si="3"/>
        <v>2.6056165127457771E-3</v>
      </c>
      <c r="M68" s="703">
        <f>Recovery_OX!C63</f>
        <v>0</v>
      </c>
      <c r="N68" s="653"/>
      <c r="O68" s="704">
        <f>(L68-M68)*(1-Recovery_OX!F63)</f>
        <v>2.6056165127457771E-3</v>
      </c>
      <c r="P68" s="644"/>
      <c r="Q68" s="655"/>
      <c r="S68" s="698">
        <f t="shared" si="2"/>
        <v>2051</v>
      </c>
      <c r="T68" s="699">
        <f>IF(Select2=1,Food!$W70,"")</f>
        <v>3.4610008799024489E-8</v>
      </c>
      <c r="U68" s="700">
        <f>IF(Select2=1,Paper!$W70,"")</f>
        <v>4.8416369907604449E-3</v>
      </c>
      <c r="V68" s="690">
        <f>IF(Select2=1,Nappies!$W70,"")</f>
        <v>0</v>
      </c>
      <c r="W68" s="700">
        <f>IF(Select2=1,Garden!$W70,"")</f>
        <v>0</v>
      </c>
      <c r="X68" s="690">
        <f>IF(Select2=1,Wood!$W70,"")</f>
        <v>0</v>
      </c>
      <c r="Y68" s="700">
        <f>IF(Select2=1,Textiles!$W70,"")</f>
        <v>1.8311560914471405E-4</v>
      </c>
      <c r="Z68" s="692">
        <f>Sludge!W70</f>
        <v>0</v>
      </c>
      <c r="AA68" s="692" t="str">
        <f>IF(Select2=2,MSW!$W70,"")</f>
        <v/>
      </c>
      <c r="AB68" s="701">
        <f>Industry!$W70</f>
        <v>0</v>
      </c>
      <c r="AC68" s="702">
        <f t="shared" si="4"/>
        <v>5.0247872099139579E-3</v>
      </c>
      <c r="AD68" s="703">
        <f>Recovery_OX!R63</f>
        <v>0</v>
      </c>
      <c r="AE68" s="653"/>
      <c r="AF68" s="705">
        <f>(AC68-AD68)*(1-Recovery_OX!U63)</f>
        <v>5.0247872099139579E-3</v>
      </c>
    </row>
    <row r="69" spans="2:32">
      <c r="B69" s="698">
        <f t="shared" si="1"/>
        <v>2052</v>
      </c>
      <c r="C69" s="699">
        <f>IF(Select2=1,Food!$K71,"")</f>
        <v>3.4675941862829559E-8</v>
      </c>
      <c r="D69" s="700">
        <f>IF(Select2=1,Paper!$K71,"")</f>
        <v>2.1849272056719271E-3</v>
      </c>
      <c r="E69" s="690">
        <f>IF(Select2=1,Nappies!$K71,"")</f>
        <v>8.024896324411954E-5</v>
      </c>
      <c r="F69" s="700">
        <f>IF(Select2=1,Garden!$K71,"")</f>
        <v>0</v>
      </c>
      <c r="G69" s="690">
        <f>IF(Select2=1,Wood!$K71,"")</f>
        <v>0</v>
      </c>
      <c r="H69" s="700">
        <f>IF(Select2=1,Textiles!$K71,"")</f>
        <v>1.5579647434404569E-4</v>
      </c>
      <c r="I69" s="701">
        <f>Sludge!K71</f>
        <v>0</v>
      </c>
      <c r="J69" s="701" t="str">
        <f>IF(Select2=2,MSW!$K71,"")</f>
        <v/>
      </c>
      <c r="K69" s="701">
        <f>Industry!$K71</f>
        <v>0</v>
      </c>
      <c r="L69" s="702">
        <f t="shared" si="3"/>
        <v>2.421007319201955E-3</v>
      </c>
      <c r="M69" s="703">
        <f>Recovery_OX!C64</f>
        <v>0</v>
      </c>
      <c r="N69" s="653"/>
      <c r="O69" s="704">
        <f>(L69-M69)*(1-Recovery_OX!F64)</f>
        <v>2.421007319201955E-3</v>
      </c>
      <c r="P69" s="644"/>
      <c r="Q69" s="655"/>
      <c r="S69" s="698">
        <f t="shared" si="2"/>
        <v>2052</v>
      </c>
      <c r="T69" s="699">
        <f>IF(Select2=1,Food!$W71,"")</f>
        <v>2.3199782691455983E-8</v>
      </c>
      <c r="U69" s="700">
        <f>IF(Select2=1,Paper!$W71,"")</f>
        <v>4.514312408413072E-3</v>
      </c>
      <c r="V69" s="690">
        <f>IF(Select2=1,Nappies!$W71,"")</f>
        <v>0</v>
      </c>
      <c r="W69" s="700">
        <f>IF(Select2=1,Garden!$W71,"")</f>
        <v>0</v>
      </c>
      <c r="X69" s="690">
        <f>IF(Select2=1,Wood!$W71,"")</f>
        <v>0</v>
      </c>
      <c r="Y69" s="700">
        <f>IF(Select2=1,Textiles!$W71,"")</f>
        <v>1.7073586229484451E-4</v>
      </c>
      <c r="Z69" s="692">
        <f>Sludge!W71</f>
        <v>0</v>
      </c>
      <c r="AA69" s="692" t="str">
        <f>IF(Select2=2,MSW!$W71,"")</f>
        <v/>
      </c>
      <c r="AB69" s="701">
        <f>Industry!$W71</f>
        <v>0</v>
      </c>
      <c r="AC69" s="702">
        <f t="shared" si="4"/>
        <v>4.6850714704906081E-3</v>
      </c>
      <c r="AD69" s="703">
        <f>Recovery_OX!R64</f>
        <v>0</v>
      </c>
      <c r="AE69" s="653"/>
      <c r="AF69" s="705">
        <f>(AC69-AD69)*(1-Recovery_OX!U64)</f>
        <v>4.6850714704906081E-3</v>
      </c>
    </row>
    <row r="70" spans="2:32">
      <c r="B70" s="698">
        <f t="shared" si="1"/>
        <v>2053</v>
      </c>
      <c r="C70" s="699">
        <f>IF(Select2=1,Food!$K72,"")</f>
        <v>2.3243978945821062E-8</v>
      </c>
      <c r="D70" s="700">
        <f>IF(Select2=1,Paper!$K72,"")</f>
        <v>2.0372126235128777E-3</v>
      </c>
      <c r="E70" s="690">
        <f>IF(Select2=1,Nappies!$K72,"")</f>
        <v>6.7703226857400051E-5</v>
      </c>
      <c r="F70" s="700">
        <f>IF(Select2=1,Garden!$K72,"")</f>
        <v>0</v>
      </c>
      <c r="G70" s="690">
        <f>IF(Select2=1,Wood!$K72,"")</f>
        <v>0</v>
      </c>
      <c r="H70" s="700">
        <f>IF(Select2=1,Textiles!$K72,"")</f>
        <v>1.452636698415238E-4</v>
      </c>
      <c r="I70" s="701">
        <f>Sludge!K72</f>
        <v>0</v>
      </c>
      <c r="J70" s="701" t="str">
        <f>IF(Select2=2,MSW!$K72,"")</f>
        <v/>
      </c>
      <c r="K70" s="701">
        <f>Industry!$K72</f>
        <v>0</v>
      </c>
      <c r="L70" s="702">
        <f t="shared" si="3"/>
        <v>2.2502027641907478E-3</v>
      </c>
      <c r="M70" s="703">
        <f>Recovery_OX!C65</f>
        <v>0</v>
      </c>
      <c r="N70" s="653"/>
      <c r="O70" s="704">
        <f>(L70-M70)*(1-Recovery_OX!F65)</f>
        <v>2.2502027641907478E-3</v>
      </c>
      <c r="P70" s="644"/>
      <c r="Q70" s="655"/>
      <c r="S70" s="698">
        <f t="shared" si="2"/>
        <v>2053</v>
      </c>
      <c r="T70" s="699">
        <f>IF(Select2=1,Food!$W72,"")</f>
        <v>1.5551279401753601E-8</v>
      </c>
      <c r="U70" s="700">
        <f>IF(Select2=1,Paper!$W72,"")</f>
        <v>4.2091169907290844E-3</v>
      </c>
      <c r="V70" s="690">
        <f>IF(Select2=1,Nappies!$W72,"")</f>
        <v>0</v>
      </c>
      <c r="W70" s="700">
        <f>IF(Select2=1,Garden!$W72,"")</f>
        <v>0</v>
      </c>
      <c r="X70" s="690">
        <f>IF(Select2=1,Wood!$W72,"")</f>
        <v>0</v>
      </c>
      <c r="Y70" s="700">
        <f>IF(Select2=1,Textiles!$W72,"")</f>
        <v>1.5919306284002603E-4</v>
      </c>
      <c r="Z70" s="692">
        <f>Sludge!W72</f>
        <v>0</v>
      </c>
      <c r="AA70" s="692" t="str">
        <f>IF(Select2=2,MSW!$W72,"")</f>
        <v/>
      </c>
      <c r="AB70" s="701">
        <f>Industry!$W72</f>
        <v>0</v>
      </c>
      <c r="AC70" s="702">
        <f t="shared" si="4"/>
        <v>4.3683256048485117E-3</v>
      </c>
      <c r="AD70" s="703">
        <f>Recovery_OX!R65</f>
        <v>0</v>
      </c>
      <c r="AE70" s="653"/>
      <c r="AF70" s="705">
        <f>(AC70-AD70)*(1-Recovery_OX!U65)</f>
        <v>4.3683256048485117E-3</v>
      </c>
    </row>
    <row r="71" spans="2:32">
      <c r="B71" s="698">
        <f t="shared" si="1"/>
        <v>2054</v>
      </c>
      <c r="C71" s="699">
        <f>IF(Select2=1,Food!$K73,"")</f>
        <v>1.5580905037014207E-8</v>
      </c>
      <c r="D71" s="700">
        <f>IF(Select2=1,Paper!$K73,"")</f>
        <v>1.8994844599977908E-3</v>
      </c>
      <c r="E71" s="690">
        <f>IF(Select2=1,Nappies!$K73,"")</f>
        <v>5.7118830469631774E-5</v>
      </c>
      <c r="F71" s="700">
        <f>IF(Select2=1,Garden!$K73,"")</f>
        <v>0</v>
      </c>
      <c r="G71" s="690">
        <f>IF(Select2=1,Wood!$K73,"")</f>
        <v>0</v>
      </c>
      <c r="H71" s="700">
        <f>IF(Select2=1,Textiles!$K73,"")</f>
        <v>1.3544294801709489E-4</v>
      </c>
      <c r="I71" s="701">
        <f>Sludge!K73</f>
        <v>0</v>
      </c>
      <c r="J71" s="701" t="str">
        <f>IF(Select2=2,MSW!$K73,"")</f>
        <v/>
      </c>
      <c r="K71" s="701">
        <f>Industry!$K73</f>
        <v>0</v>
      </c>
      <c r="L71" s="702">
        <f t="shared" si="3"/>
        <v>2.0920618193895546E-3</v>
      </c>
      <c r="M71" s="703">
        <f>Recovery_OX!C66</f>
        <v>0</v>
      </c>
      <c r="N71" s="653"/>
      <c r="O71" s="704">
        <f>(L71-M71)*(1-Recovery_OX!F66)</f>
        <v>2.0920618193895546E-3</v>
      </c>
      <c r="P71" s="644"/>
      <c r="Q71" s="655"/>
      <c r="S71" s="698">
        <f t="shared" si="2"/>
        <v>2054</v>
      </c>
      <c r="T71" s="699">
        <f>IF(Select2=1,Food!$W73,"")</f>
        <v>1.0424334324496565E-8</v>
      </c>
      <c r="U71" s="700">
        <f>IF(Select2=1,Paper!$W73,"")</f>
        <v>3.9245546694169214E-3</v>
      </c>
      <c r="V71" s="690">
        <f>IF(Select2=1,Nappies!$W73,"")</f>
        <v>0</v>
      </c>
      <c r="W71" s="700">
        <f>IF(Select2=1,Garden!$W73,"")</f>
        <v>0</v>
      </c>
      <c r="X71" s="690">
        <f>IF(Select2=1,Wood!$W73,"")</f>
        <v>0</v>
      </c>
      <c r="Y71" s="700">
        <f>IF(Select2=1,Textiles!$W73,"")</f>
        <v>1.4843062796393954E-4</v>
      </c>
      <c r="Z71" s="692">
        <f>Sludge!W73</f>
        <v>0</v>
      </c>
      <c r="AA71" s="692" t="str">
        <f>IF(Select2=2,MSW!$W73,"")</f>
        <v/>
      </c>
      <c r="AB71" s="701">
        <f>Industry!$W73</f>
        <v>0</v>
      </c>
      <c r="AC71" s="702">
        <f t="shared" si="4"/>
        <v>4.0729957217151853E-3</v>
      </c>
      <c r="AD71" s="703">
        <f>Recovery_OX!R66</f>
        <v>0</v>
      </c>
      <c r="AE71" s="653"/>
      <c r="AF71" s="705">
        <f>(AC71-AD71)*(1-Recovery_OX!U66)</f>
        <v>4.0729957217151853E-3</v>
      </c>
    </row>
    <row r="72" spans="2:32">
      <c r="B72" s="698">
        <f t="shared" si="1"/>
        <v>2055</v>
      </c>
      <c r="C72" s="699">
        <f>IF(Select2=1,Food!$K74,"")</f>
        <v>1.0444192981688289E-8</v>
      </c>
      <c r="D72" s="700">
        <f>IF(Select2=1,Paper!$K74,"")</f>
        <v>1.7710675715093274E-3</v>
      </c>
      <c r="E72" s="690">
        <f>IF(Select2=1,Nappies!$K74,"")</f>
        <v>4.8189147632361823E-5</v>
      </c>
      <c r="F72" s="700">
        <f>IF(Select2=1,Garden!$K74,"")</f>
        <v>0</v>
      </c>
      <c r="G72" s="690">
        <f>IF(Select2=1,Wood!$K74,"")</f>
        <v>0</v>
      </c>
      <c r="H72" s="700">
        <f>IF(Select2=1,Textiles!$K74,"")</f>
        <v>1.2628616768098187E-4</v>
      </c>
      <c r="I72" s="701">
        <f>Sludge!K74</f>
        <v>0</v>
      </c>
      <c r="J72" s="701" t="str">
        <f>IF(Select2=2,MSW!$K74,"")</f>
        <v/>
      </c>
      <c r="K72" s="701">
        <f>Industry!$K74</f>
        <v>0</v>
      </c>
      <c r="L72" s="702">
        <f t="shared" si="3"/>
        <v>1.9455533310156526E-3</v>
      </c>
      <c r="M72" s="703">
        <f>Recovery_OX!C67</f>
        <v>0</v>
      </c>
      <c r="N72" s="653"/>
      <c r="O72" s="704">
        <f>(L72-M72)*(1-Recovery_OX!F67)</f>
        <v>1.9455533310156526E-3</v>
      </c>
      <c r="P72" s="644"/>
      <c r="Q72" s="655"/>
      <c r="S72" s="698">
        <f t="shared" si="2"/>
        <v>2055</v>
      </c>
      <c r="T72" s="699">
        <f>IF(Select2=1,Food!$W74,"")</f>
        <v>6.9876402642874322E-9</v>
      </c>
      <c r="U72" s="700">
        <f>IF(Select2=1,Paper!$W74,"")</f>
        <v>3.6592305196473697E-3</v>
      </c>
      <c r="V72" s="690">
        <f>IF(Select2=1,Nappies!$W74,"")</f>
        <v>0</v>
      </c>
      <c r="W72" s="700">
        <f>IF(Select2=1,Garden!$W74,"")</f>
        <v>0</v>
      </c>
      <c r="X72" s="690">
        <f>IF(Select2=1,Wood!$W74,"")</f>
        <v>0</v>
      </c>
      <c r="Y72" s="700">
        <f>IF(Select2=1,Textiles!$W74,"")</f>
        <v>1.3839580019833623E-4</v>
      </c>
      <c r="Z72" s="692">
        <f>Sludge!W74</f>
        <v>0</v>
      </c>
      <c r="AA72" s="692" t="str">
        <f>IF(Select2=2,MSW!$W74,"")</f>
        <v/>
      </c>
      <c r="AB72" s="701">
        <f>Industry!$W74</f>
        <v>0</v>
      </c>
      <c r="AC72" s="702">
        <f t="shared" si="4"/>
        <v>3.7976333074859702E-3</v>
      </c>
      <c r="AD72" s="703">
        <f>Recovery_OX!R67</f>
        <v>0</v>
      </c>
      <c r="AE72" s="653"/>
      <c r="AF72" s="705">
        <f>(AC72-AD72)*(1-Recovery_OX!U67)</f>
        <v>3.7976333074859702E-3</v>
      </c>
    </row>
    <row r="73" spans="2:32">
      <c r="B73" s="698">
        <f t="shared" si="1"/>
        <v>2056</v>
      </c>
      <c r="C73" s="699">
        <f>IF(Select2=1,Food!$K75,"")</f>
        <v>7.0009519202903943E-9</v>
      </c>
      <c r="D73" s="700">
        <f>IF(Select2=1,Paper!$K75,"")</f>
        <v>1.6513324583111331E-3</v>
      </c>
      <c r="E73" s="690">
        <f>IF(Select2=1,Nappies!$K75,"")</f>
        <v>4.0655488399192599E-5</v>
      </c>
      <c r="F73" s="700">
        <f>IF(Select2=1,Garden!$K75,"")</f>
        <v>0</v>
      </c>
      <c r="G73" s="690">
        <f>IF(Select2=1,Wood!$K75,"")</f>
        <v>0</v>
      </c>
      <c r="H73" s="700">
        <f>IF(Select2=1,Textiles!$K75,"")</f>
        <v>1.1774844228535379E-4</v>
      </c>
      <c r="I73" s="701">
        <f>Sludge!K75</f>
        <v>0</v>
      </c>
      <c r="J73" s="701" t="str">
        <f>IF(Select2=2,MSW!$K75,"")</f>
        <v/>
      </c>
      <c r="K73" s="701">
        <f>Industry!$K75</f>
        <v>0</v>
      </c>
      <c r="L73" s="702">
        <f t="shared" si="3"/>
        <v>1.8097433899475995E-3</v>
      </c>
      <c r="M73" s="703">
        <f>Recovery_OX!C68</f>
        <v>0</v>
      </c>
      <c r="N73" s="653"/>
      <c r="O73" s="704">
        <f>(L73-M73)*(1-Recovery_OX!F68)</f>
        <v>1.8097433899475995E-3</v>
      </c>
      <c r="P73" s="644"/>
      <c r="Q73" s="655"/>
      <c r="S73" s="698">
        <f t="shared" si="2"/>
        <v>2056</v>
      </c>
      <c r="T73" s="699">
        <f>IF(Select2=1,Food!$W75,"")</f>
        <v>4.6839553436376384E-9</v>
      </c>
      <c r="U73" s="700">
        <f>IF(Select2=1,Paper!$W75,"")</f>
        <v>3.4118439221304392E-3</v>
      </c>
      <c r="V73" s="690">
        <f>IF(Select2=1,Nappies!$W75,"")</f>
        <v>0</v>
      </c>
      <c r="W73" s="700">
        <f>IF(Select2=1,Garden!$W75,"")</f>
        <v>0</v>
      </c>
      <c r="X73" s="690">
        <f>IF(Select2=1,Wood!$W75,"")</f>
        <v>0</v>
      </c>
      <c r="Y73" s="700">
        <f>IF(Select2=1,Textiles!$W75,"")</f>
        <v>1.2903938880586712E-4</v>
      </c>
      <c r="Z73" s="692">
        <f>Sludge!W75</f>
        <v>0</v>
      </c>
      <c r="AA73" s="692" t="str">
        <f>IF(Select2=2,MSW!$W75,"")</f>
        <v/>
      </c>
      <c r="AB73" s="701">
        <f>Industry!$W75</f>
        <v>0</v>
      </c>
      <c r="AC73" s="702">
        <f t="shared" si="4"/>
        <v>3.5408879948916503E-3</v>
      </c>
      <c r="AD73" s="703">
        <f>Recovery_OX!R68</f>
        <v>0</v>
      </c>
      <c r="AE73" s="653"/>
      <c r="AF73" s="705">
        <f>(AC73-AD73)*(1-Recovery_OX!U68)</f>
        <v>3.5408879948916503E-3</v>
      </c>
    </row>
    <row r="74" spans="2:32">
      <c r="B74" s="698">
        <f t="shared" si="1"/>
        <v>2057</v>
      </c>
      <c r="C74" s="699">
        <f>IF(Select2=1,Food!$K76,"")</f>
        <v>4.692878413502354E-9</v>
      </c>
      <c r="D74" s="700">
        <f>IF(Select2=1,Paper!$K76,"")</f>
        <v>1.5396921787393973E-3</v>
      </c>
      <c r="E74" s="690">
        <f>IF(Select2=1,Nappies!$K76,"")</f>
        <v>3.4299605163941228E-5</v>
      </c>
      <c r="F74" s="700">
        <f>IF(Select2=1,Garden!$K76,"")</f>
        <v>0</v>
      </c>
      <c r="G74" s="690">
        <f>IF(Select2=1,Wood!$K76,"")</f>
        <v>0</v>
      </c>
      <c r="H74" s="700">
        <f>IF(Select2=1,Textiles!$K76,"")</f>
        <v>1.097879198904161E-4</v>
      </c>
      <c r="I74" s="701">
        <f>Sludge!K76</f>
        <v>0</v>
      </c>
      <c r="J74" s="701" t="str">
        <f>IF(Select2=2,MSW!$K76,"")</f>
        <v/>
      </c>
      <c r="K74" s="701">
        <f>Industry!$K76</f>
        <v>0</v>
      </c>
      <c r="L74" s="702">
        <f t="shared" si="3"/>
        <v>1.6837843966721682E-3</v>
      </c>
      <c r="M74" s="703">
        <f>Recovery_OX!C69</f>
        <v>0</v>
      </c>
      <c r="N74" s="653"/>
      <c r="O74" s="704">
        <f>(L74-M74)*(1-Recovery_OX!F69)</f>
        <v>1.6837843966721682E-3</v>
      </c>
      <c r="P74" s="644"/>
      <c r="Q74" s="655"/>
      <c r="S74" s="698">
        <f t="shared" si="2"/>
        <v>2057</v>
      </c>
      <c r="T74" s="699">
        <f>IF(Select2=1,Food!$W76,"")</f>
        <v>3.1397491615760607E-9</v>
      </c>
      <c r="U74" s="700">
        <f>IF(Select2=1,Paper!$W76,"")</f>
        <v>3.1811821874780924E-3</v>
      </c>
      <c r="V74" s="690">
        <f>IF(Select2=1,Nappies!$W76,"")</f>
        <v>0</v>
      </c>
      <c r="W74" s="700">
        <f>IF(Select2=1,Garden!$W76,"")</f>
        <v>0</v>
      </c>
      <c r="X74" s="690">
        <f>IF(Select2=1,Wood!$W76,"")</f>
        <v>0</v>
      </c>
      <c r="Y74" s="700">
        <f>IF(Select2=1,Textiles!$W76,"")</f>
        <v>1.203155286470313E-4</v>
      </c>
      <c r="Z74" s="692">
        <f>Sludge!W76</f>
        <v>0</v>
      </c>
      <c r="AA74" s="692" t="str">
        <f>IF(Select2=2,MSW!$W76,"")</f>
        <v/>
      </c>
      <c r="AB74" s="701">
        <f>Industry!$W76</f>
        <v>0</v>
      </c>
      <c r="AC74" s="702">
        <f t="shared" si="4"/>
        <v>3.3015008558742853E-3</v>
      </c>
      <c r="AD74" s="703">
        <f>Recovery_OX!R69</f>
        <v>0</v>
      </c>
      <c r="AE74" s="653"/>
      <c r="AF74" s="705">
        <f>(AC74-AD74)*(1-Recovery_OX!U69)</f>
        <v>3.3015008558742853E-3</v>
      </c>
    </row>
    <row r="75" spans="2:32">
      <c r="B75" s="698">
        <f t="shared" si="1"/>
        <v>2058</v>
      </c>
      <c r="C75" s="699">
        <f>IF(Select2=1,Food!$K77,"")</f>
        <v>3.1457304741785561E-9</v>
      </c>
      <c r="D75" s="700">
        <f>IF(Select2=1,Paper!$K77,"")</f>
        <v>1.4355994720141388E-3</v>
      </c>
      <c r="E75" s="690">
        <f>IF(Select2=1,Nappies!$K77,"")</f>
        <v>2.8937370099964849E-5</v>
      </c>
      <c r="F75" s="700">
        <f>IF(Select2=1,Garden!$K77,"")</f>
        <v>0</v>
      </c>
      <c r="G75" s="690">
        <f>IF(Select2=1,Wood!$K77,"")</f>
        <v>0</v>
      </c>
      <c r="H75" s="700">
        <f>IF(Select2=1,Textiles!$K77,"")</f>
        <v>1.023655780061533E-4</v>
      </c>
      <c r="I75" s="701">
        <f>Sludge!K77</f>
        <v>0</v>
      </c>
      <c r="J75" s="701" t="str">
        <f>IF(Select2=2,MSW!$K77,"")</f>
        <v/>
      </c>
      <c r="K75" s="701">
        <f>Industry!$K77</f>
        <v>0</v>
      </c>
      <c r="L75" s="702">
        <f t="shared" si="3"/>
        <v>1.5669055658507312E-3</v>
      </c>
      <c r="M75" s="703">
        <f>Recovery_OX!C70</f>
        <v>0</v>
      </c>
      <c r="N75" s="653"/>
      <c r="O75" s="704">
        <f>(L75-M75)*(1-Recovery_OX!F70)</f>
        <v>1.5669055658507312E-3</v>
      </c>
      <c r="P75" s="644"/>
      <c r="Q75" s="655"/>
      <c r="S75" s="698">
        <f t="shared" si="2"/>
        <v>2058</v>
      </c>
      <c r="T75" s="699">
        <f>IF(Select2=1,Food!$W77,"")</f>
        <v>2.1046368025280249E-9</v>
      </c>
      <c r="U75" s="700">
        <f>IF(Select2=1,Paper!$W77,"")</f>
        <v>2.9661146115994592E-3</v>
      </c>
      <c r="V75" s="690">
        <f>IF(Select2=1,Nappies!$W77,"")</f>
        <v>0</v>
      </c>
      <c r="W75" s="700">
        <f>IF(Select2=1,Garden!$W77,"")</f>
        <v>0</v>
      </c>
      <c r="X75" s="690">
        <f>IF(Select2=1,Wood!$W77,"")</f>
        <v>0</v>
      </c>
      <c r="Y75" s="700">
        <f>IF(Select2=1,Textiles!$W77,"")</f>
        <v>1.1218145534920907E-4</v>
      </c>
      <c r="Z75" s="692">
        <f>Sludge!W77</f>
        <v>0</v>
      </c>
      <c r="AA75" s="692" t="str">
        <f>IF(Select2=2,MSW!$W77,"")</f>
        <v/>
      </c>
      <c r="AB75" s="701">
        <f>Industry!$W77</f>
        <v>0</v>
      </c>
      <c r="AC75" s="702">
        <f t="shared" si="4"/>
        <v>3.0782981715854708E-3</v>
      </c>
      <c r="AD75" s="703">
        <f>Recovery_OX!R70</f>
        <v>0</v>
      </c>
      <c r="AE75" s="653"/>
      <c r="AF75" s="705">
        <f>(AC75-AD75)*(1-Recovery_OX!U70)</f>
        <v>3.0782981715854708E-3</v>
      </c>
    </row>
    <row r="76" spans="2:32">
      <c r="B76" s="698">
        <f t="shared" si="1"/>
        <v>2059</v>
      </c>
      <c r="C76" s="699">
        <f>IF(Select2=1,Food!$K78,"")</f>
        <v>2.1086461962670834E-9</v>
      </c>
      <c r="D76" s="700">
        <f>IF(Select2=1,Paper!$K78,"")</f>
        <v>1.3385440755662253E-3</v>
      </c>
      <c r="E76" s="690">
        <f>IF(Select2=1,Nappies!$K78,"")</f>
        <v>2.4413441038168522E-5</v>
      </c>
      <c r="F76" s="700">
        <f>IF(Select2=1,Garden!$K78,"")</f>
        <v>0</v>
      </c>
      <c r="G76" s="690">
        <f>IF(Select2=1,Wood!$K78,"")</f>
        <v>0</v>
      </c>
      <c r="H76" s="700">
        <f>IF(Select2=1,Textiles!$K78,"")</f>
        <v>9.5445032304037597E-5</v>
      </c>
      <c r="I76" s="701">
        <f>Sludge!K78</f>
        <v>0</v>
      </c>
      <c r="J76" s="701" t="str">
        <f>IF(Select2=2,MSW!$K78,"")</f>
        <v/>
      </c>
      <c r="K76" s="701">
        <f>Industry!$K78</f>
        <v>0</v>
      </c>
      <c r="L76" s="702">
        <f t="shared" si="3"/>
        <v>1.4584046575546277E-3</v>
      </c>
      <c r="M76" s="703">
        <f>Recovery_OX!C71</f>
        <v>0</v>
      </c>
      <c r="N76" s="653"/>
      <c r="O76" s="704">
        <f>(L76-M76)*(1-Recovery_OX!F71)</f>
        <v>1.4584046575546277E-3</v>
      </c>
      <c r="P76" s="644"/>
      <c r="Q76" s="655"/>
      <c r="S76" s="698">
        <f t="shared" si="2"/>
        <v>2059</v>
      </c>
      <c r="T76" s="699">
        <f>IF(Select2=1,Food!$W78,"")</f>
        <v>1.4107802383588863E-9</v>
      </c>
      <c r="U76" s="700">
        <f>IF(Select2=1,Paper!$W78,"")</f>
        <v>2.7655869329880679E-3</v>
      </c>
      <c r="V76" s="690">
        <f>IF(Select2=1,Nappies!$W78,"")</f>
        <v>0</v>
      </c>
      <c r="W76" s="700">
        <f>IF(Select2=1,Garden!$W78,"")</f>
        <v>0</v>
      </c>
      <c r="X76" s="690">
        <f>IF(Select2=1,Wood!$W78,"")</f>
        <v>0</v>
      </c>
      <c r="Y76" s="700">
        <f>IF(Select2=1,Textiles!$W78,"")</f>
        <v>1.045972956756576E-4</v>
      </c>
      <c r="Z76" s="692">
        <f>Sludge!W78</f>
        <v>0</v>
      </c>
      <c r="AA76" s="692" t="str">
        <f>IF(Select2=2,MSW!$W78,"")</f>
        <v/>
      </c>
      <c r="AB76" s="701">
        <f>Industry!$W78</f>
        <v>0</v>
      </c>
      <c r="AC76" s="702">
        <f t="shared" si="4"/>
        <v>2.8701856394439638E-3</v>
      </c>
      <c r="AD76" s="703">
        <f>Recovery_OX!R71</f>
        <v>0</v>
      </c>
      <c r="AE76" s="653"/>
      <c r="AF76" s="705">
        <f>(AC76-AD76)*(1-Recovery_OX!U71)</f>
        <v>2.8701856394439638E-3</v>
      </c>
    </row>
    <row r="77" spans="2:32">
      <c r="B77" s="698">
        <f t="shared" si="1"/>
        <v>2060</v>
      </c>
      <c r="C77" s="699">
        <f>IF(Select2=1,Food!$K79,"")</f>
        <v>1.4134678153546272E-9</v>
      </c>
      <c r="D77" s="700">
        <f>IF(Select2=1,Paper!$K79,"")</f>
        <v>1.248050223729669E-3</v>
      </c>
      <c r="E77" s="690">
        <f>IF(Select2=1,Nappies!$K79,"")</f>
        <v>2.0596761255953071E-5</v>
      </c>
      <c r="F77" s="700">
        <f>IF(Select2=1,Garden!$K79,"")</f>
        <v>0</v>
      </c>
      <c r="G77" s="690">
        <f>IF(Select2=1,Wood!$K79,"")</f>
        <v>0</v>
      </c>
      <c r="H77" s="700">
        <f>IF(Select2=1,Textiles!$K79,"")</f>
        <v>8.8992358261008253E-5</v>
      </c>
      <c r="I77" s="701">
        <f>Sludge!K79</f>
        <v>0</v>
      </c>
      <c r="J77" s="701" t="str">
        <f>IF(Select2=2,MSW!$K79,"")</f>
        <v/>
      </c>
      <c r="K77" s="701">
        <f>Industry!$K79</f>
        <v>0</v>
      </c>
      <c r="L77" s="702">
        <f t="shared" si="3"/>
        <v>1.3576407567144459E-3</v>
      </c>
      <c r="M77" s="703">
        <f>Recovery_OX!C72</f>
        <v>0</v>
      </c>
      <c r="N77" s="653"/>
      <c r="O77" s="704">
        <f>(L77-M77)*(1-Recovery_OX!F72)</f>
        <v>1.3576407567144459E-3</v>
      </c>
      <c r="P77" s="644"/>
      <c r="Q77" s="655"/>
      <c r="S77" s="698">
        <f t="shared" si="2"/>
        <v>2060</v>
      </c>
      <c r="T77" s="699">
        <f>IF(Select2=1,Food!$W79,"")</f>
        <v>9.4567427432289892E-10</v>
      </c>
      <c r="U77" s="700">
        <f>IF(Select2=1,Paper!$W79,"")</f>
        <v>2.5786161647307205E-3</v>
      </c>
      <c r="V77" s="690">
        <f>IF(Select2=1,Nappies!$W79,"")</f>
        <v>0</v>
      </c>
      <c r="W77" s="700">
        <f>IF(Select2=1,Garden!$W79,"")</f>
        <v>0</v>
      </c>
      <c r="X77" s="690">
        <f>IF(Select2=1,Wood!$W79,"")</f>
        <v>0</v>
      </c>
      <c r="Y77" s="700">
        <f>IF(Select2=1,Textiles!$W79,"")</f>
        <v>9.7525872066858341E-5</v>
      </c>
      <c r="Z77" s="692">
        <f>Sludge!W79</f>
        <v>0</v>
      </c>
      <c r="AA77" s="692" t="str">
        <f>IF(Select2=2,MSW!$W79,"")</f>
        <v/>
      </c>
      <c r="AB77" s="701">
        <f>Industry!$W79</f>
        <v>0</v>
      </c>
      <c r="AC77" s="702">
        <f t="shared" si="4"/>
        <v>2.6761429824718528E-3</v>
      </c>
      <c r="AD77" s="703">
        <f>Recovery_OX!R72</f>
        <v>0</v>
      </c>
      <c r="AE77" s="653"/>
      <c r="AF77" s="705">
        <f>(AC77-AD77)*(1-Recovery_OX!U72)</f>
        <v>2.6761429824718528E-3</v>
      </c>
    </row>
    <row r="78" spans="2:32">
      <c r="B78" s="698">
        <f t="shared" si="1"/>
        <v>2061</v>
      </c>
      <c r="C78" s="699">
        <f>IF(Select2=1,Food!$K80,"")</f>
        <v>9.4747581105840806E-10</v>
      </c>
      <c r="D78" s="700">
        <f>IF(Select2=1,Paper!$K80,"")</f>
        <v>1.1636743155377795E-3</v>
      </c>
      <c r="E78" s="690">
        <f>IF(Select2=1,Nappies!$K80,"")</f>
        <v>1.7376762807483151E-5</v>
      </c>
      <c r="F78" s="700">
        <f>IF(Select2=1,Garden!$K80,"")</f>
        <v>0</v>
      </c>
      <c r="G78" s="690">
        <f>IF(Select2=1,Wood!$K80,"")</f>
        <v>0</v>
      </c>
      <c r="H78" s="700">
        <f>IF(Select2=1,Textiles!$K80,"")</f>
        <v>8.2975924861420153E-5</v>
      </c>
      <c r="I78" s="701">
        <f>Sludge!K80</f>
        <v>0</v>
      </c>
      <c r="J78" s="701" t="str">
        <f>IF(Select2=2,MSW!$K80,"")</f>
        <v/>
      </c>
      <c r="K78" s="701">
        <f>Industry!$K80</f>
        <v>0</v>
      </c>
      <c r="L78" s="702">
        <f t="shared" si="3"/>
        <v>1.2640279506824939E-3</v>
      </c>
      <c r="M78" s="703">
        <f>Recovery_OX!C73</f>
        <v>0</v>
      </c>
      <c r="N78" s="653"/>
      <c r="O78" s="704">
        <f>(L78-M78)*(1-Recovery_OX!F73)</f>
        <v>1.2640279506824939E-3</v>
      </c>
      <c r="P78" s="644"/>
      <c r="Q78" s="655"/>
      <c r="S78" s="698">
        <f t="shared" si="2"/>
        <v>2061</v>
      </c>
      <c r="T78" s="699">
        <f>IF(Select2=1,Food!$W80,"")</f>
        <v>6.3390442309884553E-10</v>
      </c>
      <c r="U78" s="700">
        <f>IF(Select2=1,Paper!$W80,"")</f>
        <v>2.4042857759045025E-3</v>
      </c>
      <c r="V78" s="690">
        <f>IF(Select2=1,Nappies!$W80,"")</f>
        <v>0</v>
      </c>
      <c r="W78" s="700">
        <f>IF(Select2=1,Garden!$W80,"")</f>
        <v>0</v>
      </c>
      <c r="X78" s="690">
        <f>IF(Select2=1,Wood!$W80,"")</f>
        <v>0</v>
      </c>
      <c r="Y78" s="700">
        <f>IF(Select2=1,Textiles!$W80,"")</f>
        <v>9.0932520396076847E-5</v>
      </c>
      <c r="Z78" s="692">
        <f>Sludge!W80</f>
        <v>0</v>
      </c>
      <c r="AA78" s="692" t="str">
        <f>IF(Select2=2,MSW!$W80,"")</f>
        <v/>
      </c>
      <c r="AB78" s="701">
        <f>Industry!$W80</f>
        <v>0</v>
      </c>
      <c r="AC78" s="702">
        <f t="shared" si="4"/>
        <v>2.4952189302050024E-3</v>
      </c>
      <c r="AD78" s="703">
        <f>Recovery_OX!R73</f>
        <v>0</v>
      </c>
      <c r="AE78" s="653"/>
      <c r="AF78" s="705">
        <f>(AC78-AD78)*(1-Recovery_OX!U73)</f>
        <v>2.4952189302050024E-3</v>
      </c>
    </row>
    <row r="79" spans="2:32">
      <c r="B79" s="698">
        <f t="shared" si="1"/>
        <v>2062</v>
      </c>
      <c r="C79" s="699">
        <f>IF(Select2=1,Food!$K81,"")</f>
        <v>6.3511202928632691E-10</v>
      </c>
      <c r="D79" s="700">
        <f>IF(Select2=1,Paper!$K81,"")</f>
        <v>1.0850027401907098E-3</v>
      </c>
      <c r="E79" s="690">
        <f>IF(Select2=1,Nappies!$K81,"")</f>
        <v>1.4660163407014135E-5</v>
      </c>
      <c r="F79" s="700">
        <f>IF(Select2=1,Garden!$K81,"")</f>
        <v>0</v>
      </c>
      <c r="G79" s="690">
        <f>IF(Select2=1,Wood!$K81,"")</f>
        <v>0</v>
      </c>
      <c r="H79" s="700">
        <f>IF(Select2=1,Textiles!$K81,"")</f>
        <v>7.7366239541768492E-5</v>
      </c>
      <c r="I79" s="701">
        <f>Sludge!K81</f>
        <v>0</v>
      </c>
      <c r="J79" s="701" t="str">
        <f>IF(Select2=2,MSW!$K81,"")</f>
        <v/>
      </c>
      <c r="K79" s="701">
        <f>Industry!$K81</f>
        <v>0</v>
      </c>
      <c r="L79" s="702">
        <f t="shared" si="3"/>
        <v>1.1770297782515218E-3</v>
      </c>
      <c r="M79" s="703">
        <f>Recovery_OX!C74</f>
        <v>0</v>
      </c>
      <c r="N79" s="653"/>
      <c r="O79" s="704">
        <f>(L79-M79)*(1-Recovery_OX!F74)</f>
        <v>1.1770297782515218E-3</v>
      </c>
      <c r="P79" s="644"/>
      <c r="Q79" s="655"/>
      <c r="S79" s="698">
        <f t="shared" si="2"/>
        <v>2062</v>
      </c>
      <c r="T79" s="699">
        <f>IF(Select2=1,Food!$W81,"")</f>
        <v>4.2491884207381357E-10</v>
      </c>
      <c r="U79" s="700">
        <f>IF(Select2=1,Paper!$W81,"")</f>
        <v>2.2417411987411357E-3</v>
      </c>
      <c r="V79" s="690">
        <f>IF(Select2=1,Nappies!$W81,"")</f>
        <v>0</v>
      </c>
      <c r="W79" s="700">
        <f>IF(Select2=1,Garden!$W81,"")</f>
        <v>0</v>
      </c>
      <c r="X79" s="690">
        <f>IF(Select2=1,Wood!$W81,"")</f>
        <v>0</v>
      </c>
      <c r="Y79" s="700">
        <f>IF(Select2=1,Textiles!$W81,"")</f>
        <v>8.478492004577365E-5</v>
      </c>
      <c r="Z79" s="692">
        <f>Sludge!W81</f>
        <v>0</v>
      </c>
      <c r="AA79" s="692" t="str">
        <f>IF(Select2=2,MSW!$W81,"")</f>
        <v/>
      </c>
      <c r="AB79" s="701">
        <f>Industry!$W81</f>
        <v>0</v>
      </c>
      <c r="AC79" s="702">
        <f t="shared" si="4"/>
        <v>2.3265265437057512E-3</v>
      </c>
      <c r="AD79" s="703">
        <f>Recovery_OX!R74</f>
        <v>0</v>
      </c>
      <c r="AE79" s="653"/>
      <c r="AF79" s="705">
        <f>(AC79-AD79)*(1-Recovery_OX!U74)</f>
        <v>2.3265265437057512E-3</v>
      </c>
    </row>
    <row r="80" spans="2:32">
      <c r="B80" s="698">
        <f t="shared" si="1"/>
        <v>2063</v>
      </c>
      <c r="C80" s="699">
        <f>IF(Select2=1,Food!$K82,"")</f>
        <v>4.2572832470899897E-10</v>
      </c>
      <c r="D80" s="700">
        <f>IF(Select2=1,Paper!$K82,"")</f>
        <v>1.0116498495348371E-3</v>
      </c>
      <c r="E80" s="690">
        <f>IF(Select2=1,Nappies!$K82,"")</f>
        <v>1.2368264072051595E-5</v>
      </c>
      <c r="F80" s="700">
        <f>IF(Select2=1,Garden!$K82,"")</f>
        <v>0</v>
      </c>
      <c r="G80" s="690">
        <f>IF(Select2=1,Wood!$K82,"")</f>
        <v>0</v>
      </c>
      <c r="H80" s="700">
        <f>IF(Select2=1,Textiles!$K82,"")</f>
        <v>7.2135803618108134E-5</v>
      </c>
      <c r="I80" s="701">
        <f>Sludge!K82</f>
        <v>0</v>
      </c>
      <c r="J80" s="701" t="str">
        <f>IF(Select2=2,MSW!$K82,"")</f>
        <v/>
      </c>
      <c r="K80" s="701">
        <f>Industry!$K82</f>
        <v>0</v>
      </c>
      <c r="L80" s="702">
        <f t="shared" si="3"/>
        <v>1.0961543429533216E-3</v>
      </c>
      <c r="M80" s="703">
        <f>Recovery_OX!C75</f>
        <v>0</v>
      </c>
      <c r="N80" s="653"/>
      <c r="O80" s="704">
        <f>(L80-M80)*(1-Recovery_OX!F75)</f>
        <v>1.0961543429533216E-3</v>
      </c>
      <c r="P80" s="644"/>
      <c r="Q80" s="655"/>
      <c r="S80" s="698">
        <f t="shared" si="2"/>
        <v>2063</v>
      </c>
      <c r="T80" s="699">
        <f>IF(Select2=1,Food!$W82,"")</f>
        <v>2.8483161778032924E-10</v>
      </c>
      <c r="U80" s="700">
        <f>IF(Select2=1,Paper!$W82,"")</f>
        <v>2.0901856395347872E-3</v>
      </c>
      <c r="V80" s="690">
        <f>IF(Select2=1,Nappies!$W82,"")</f>
        <v>0</v>
      </c>
      <c r="W80" s="700">
        <f>IF(Select2=1,Garden!$W82,"")</f>
        <v>0</v>
      </c>
      <c r="X80" s="690">
        <f>IF(Select2=1,Wood!$W82,"")</f>
        <v>0</v>
      </c>
      <c r="Y80" s="700">
        <f>IF(Select2=1,Textiles!$W82,"")</f>
        <v>7.90529354718993E-5</v>
      </c>
      <c r="Z80" s="692">
        <f>Sludge!W82</f>
        <v>0</v>
      </c>
      <c r="AA80" s="692" t="str">
        <f>IF(Select2=2,MSW!$W82,"")</f>
        <v/>
      </c>
      <c r="AB80" s="701">
        <f>Industry!$W82</f>
        <v>0</v>
      </c>
      <c r="AC80" s="702">
        <f t="shared" si="4"/>
        <v>2.1692388598383043E-3</v>
      </c>
      <c r="AD80" s="703">
        <f>Recovery_OX!R75</f>
        <v>0</v>
      </c>
      <c r="AE80" s="653"/>
      <c r="AF80" s="705">
        <f>(AC80-AD80)*(1-Recovery_OX!U75)</f>
        <v>2.1692388598383043E-3</v>
      </c>
    </row>
    <row r="81" spans="2:32">
      <c r="B81" s="698">
        <f t="shared" si="1"/>
        <v>2064</v>
      </c>
      <c r="C81" s="699">
        <f>IF(Select2=1,Food!$K83,"")</f>
        <v>2.8537423021761177E-10</v>
      </c>
      <c r="D81" s="700">
        <f>IF(Select2=1,Paper!$K83,"")</f>
        <v>9.4325606761506465E-4</v>
      </c>
      <c r="E81" s="690">
        <f>IF(Select2=1,Nappies!$K83,"")</f>
        <v>1.043466923996305E-5</v>
      </c>
      <c r="F81" s="700">
        <f>IF(Select2=1,Garden!$K83,"")</f>
        <v>0</v>
      </c>
      <c r="G81" s="690">
        <f>IF(Select2=1,Wood!$K83,"")</f>
        <v>0</v>
      </c>
      <c r="H81" s="700">
        <f>IF(Select2=1,Textiles!$K83,"")</f>
        <v>6.7258977487473165E-5</v>
      </c>
      <c r="I81" s="701">
        <f>Sludge!K83</f>
        <v>0</v>
      </c>
      <c r="J81" s="701" t="str">
        <f>IF(Select2=2,MSW!$K83,"")</f>
        <v/>
      </c>
      <c r="K81" s="701">
        <f>Industry!$K83</f>
        <v>0</v>
      </c>
      <c r="L81" s="702">
        <f t="shared" si="3"/>
        <v>1.020949999716731E-3</v>
      </c>
      <c r="M81" s="703">
        <f>Recovery_OX!C76</f>
        <v>0</v>
      </c>
      <c r="N81" s="653"/>
      <c r="O81" s="704">
        <f>(L81-M81)*(1-Recovery_OX!F76)</f>
        <v>1.020949999716731E-3</v>
      </c>
      <c r="P81" s="644"/>
      <c r="Q81" s="655"/>
      <c r="S81" s="698">
        <f t="shared" si="2"/>
        <v>2064</v>
      </c>
      <c r="T81" s="699">
        <f>IF(Select2=1,Food!$W83,"")</f>
        <v>1.9092834314291594E-10</v>
      </c>
      <c r="U81" s="700">
        <f>IF(Select2=1,Paper!$W83,"")</f>
        <v>1.9488761727583979E-3</v>
      </c>
      <c r="V81" s="690">
        <f>IF(Select2=1,Nappies!$W83,"")</f>
        <v>0</v>
      </c>
      <c r="W81" s="700">
        <f>IF(Select2=1,Garden!$W83,"")</f>
        <v>0</v>
      </c>
      <c r="X81" s="690">
        <f>IF(Select2=1,Wood!$W83,"")</f>
        <v>0</v>
      </c>
      <c r="Y81" s="700">
        <f>IF(Select2=1,Textiles!$W83,"")</f>
        <v>7.370846847942262E-5</v>
      </c>
      <c r="Z81" s="692">
        <f>Sludge!W83</f>
        <v>0</v>
      </c>
      <c r="AA81" s="692" t="str">
        <f>IF(Select2=2,MSW!$W83,"")</f>
        <v/>
      </c>
      <c r="AB81" s="701">
        <f>Industry!$W83</f>
        <v>0</v>
      </c>
      <c r="AC81" s="702">
        <f t="shared" ref="AC81:AC97" si="5">SUM(T81:AA81)</f>
        <v>2.0225848321661637E-3</v>
      </c>
      <c r="AD81" s="703">
        <f>Recovery_OX!R76</f>
        <v>0</v>
      </c>
      <c r="AE81" s="653"/>
      <c r="AF81" s="705">
        <f>(AC81-AD81)*(1-Recovery_OX!U76)</f>
        <v>2.0225848321661637E-3</v>
      </c>
    </row>
    <row r="82" spans="2:32">
      <c r="B82" s="698">
        <f t="shared" ref="B82:B97" si="6">B81+1</f>
        <v>2065</v>
      </c>
      <c r="C82" s="699">
        <f>IF(Select2=1,Food!$K84,"")</f>
        <v>1.9129206713685466E-10</v>
      </c>
      <c r="D82" s="700">
        <f>IF(Select2=1,Paper!$K84,"")</f>
        <v>8.7948612803307347E-4</v>
      </c>
      <c r="E82" s="690">
        <f>IF(Select2=1,Nappies!$K84,"")</f>
        <v>8.8033633105773524E-6</v>
      </c>
      <c r="F82" s="700">
        <f>IF(Select2=1,Garden!$K84,"")</f>
        <v>0</v>
      </c>
      <c r="G82" s="690">
        <f>IF(Select2=1,Wood!$K84,"")</f>
        <v>0</v>
      </c>
      <c r="H82" s="700">
        <f>IF(Select2=1,Textiles!$K84,"")</f>
        <v>6.2711854942513285E-5</v>
      </c>
      <c r="I82" s="701">
        <f>Sludge!K84</f>
        <v>0</v>
      </c>
      <c r="J82" s="701" t="str">
        <f>IF(Select2=2,MSW!$K84,"")</f>
        <v/>
      </c>
      <c r="K82" s="701">
        <f>Industry!$K84</f>
        <v>0</v>
      </c>
      <c r="L82" s="702">
        <f t="shared" si="3"/>
        <v>9.5100153757823121E-4</v>
      </c>
      <c r="M82" s="703">
        <f>Recovery_OX!C77</f>
        <v>0</v>
      </c>
      <c r="N82" s="653"/>
      <c r="O82" s="704">
        <f>(L82-M82)*(1-Recovery_OX!F77)</f>
        <v>9.5100153757823121E-4</v>
      </c>
      <c r="P82" s="644"/>
      <c r="Q82" s="655"/>
      <c r="S82" s="698">
        <f t="shared" ref="S82:S97" si="7">S81+1</f>
        <v>2065</v>
      </c>
      <c r="T82" s="699">
        <f>IF(Select2=1,Food!$W84,"")</f>
        <v>1.2798309576506774E-10</v>
      </c>
      <c r="U82" s="700">
        <f>IF(Select2=1,Paper!$W84,"")</f>
        <v>1.8171200992418875E-3</v>
      </c>
      <c r="V82" s="690">
        <f>IF(Select2=1,Nappies!$W84,"")</f>
        <v>0</v>
      </c>
      <c r="W82" s="700">
        <f>IF(Select2=1,Garden!$W84,"")</f>
        <v>0</v>
      </c>
      <c r="X82" s="690">
        <f>IF(Select2=1,Wood!$W84,"")</f>
        <v>0</v>
      </c>
      <c r="Y82" s="700">
        <f>IF(Select2=1,Textiles!$W84,"")</f>
        <v>6.8725320484946039E-5</v>
      </c>
      <c r="Z82" s="692">
        <f>Sludge!W84</f>
        <v>0</v>
      </c>
      <c r="AA82" s="692" t="str">
        <f>IF(Select2=2,MSW!$W84,"")</f>
        <v/>
      </c>
      <c r="AB82" s="701">
        <f>Industry!$W84</f>
        <v>0</v>
      </c>
      <c r="AC82" s="702">
        <f t="shared" si="5"/>
        <v>1.8858455477099292E-3</v>
      </c>
      <c r="AD82" s="703">
        <f>Recovery_OX!R77</f>
        <v>0</v>
      </c>
      <c r="AE82" s="653"/>
      <c r="AF82" s="705">
        <f>(AC82-AD82)*(1-Recovery_OX!U77)</f>
        <v>1.8858455477099292E-3</v>
      </c>
    </row>
    <row r="83" spans="2:32">
      <c r="B83" s="698">
        <f t="shared" si="6"/>
        <v>2066</v>
      </c>
      <c r="C83" s="699">
        <f>IF(Select2=1,Food!$K85,"")</f>
        <v>1.2822690724942903E-10</v>
      </c>
      <c r="D83" s="700">
        <f>IF(Select2=1,Paper!$K85,"")</f>
        <v>8.200274304710493E-4</v>
      </c>
      <c r="E83" s="690">
        <f>IF(Select2=1,Nappies!$K85,"")</f>
        <v>7.4270878928495767E-6</v>
      </c>
      <c r="F83" s="700">
        <f>IF(Select2=1,Garden!$K85,"")</f>
        <v>0</v>
      </c>
      <c r="G83" s="690">
        <f>IF(Select2=1,Wood!$K85,"")</f>
        <v>0</v>
      </c>
      <c r="H83" s="700">
        <f>IF(Select2=1,Textiles!$K85,"")</f>
        <v>5.8472145983237683E-5</v>
      </c>
      <c r="I83" s="701">
        <f>Sludge!K85</f>
        <v>0</v>
      </c>
      <c r="J83" s="701" t="str">
        <f>IF(Select2=2,MSW!$K85,"")</f>
        <v/>
      </c>
      <c r="K83" s="701">
        <f>Industry!$K85</f>
        <v>0</v>
      </c>
      <c r="L83" s="702">
        <f t="shared" ref="L83:L97" si="8">SUM(C83:K83)</f>
        <v>8.8592679257404382E-4</v>
      </c>
      <c r="M83" s="703">
        <f>Recovery_OX!C78</f>
        <v>0</v>
      </c>
      <c r="N83" s="653"/>
      <c r="O83" s="704">
        <f>(L83-M83)*(1-Recovery_OX!F78)</f>
        <v>8.8592679257404382E-4</v>
      </c>
      <c r="P83" s="644"/>
      <c r="Q83" s="655"/>
      <c r="S83" s="698">
        <f t="shared" si="7"/>
        <v>2066</v>
      </c>
      <c r="T83" s="699">
        <f>IF(Select2=1,Food!$W85,"")</f>
        <v>8.5789634645023839E-11</v>
      </c>
      <c r="U83" s="700">
        <f>IF(Select2=1,Paper!$W85,"")</f>
        <v>1.6942715505600192E-3</v>
      </c>
      <c r="V83" s="690">
        <f>IF(Select2=1,Nappies!$W85,"")</f>
        <v>0</v>
      </c>
      <c r="W83" s="700">
        <f>IF(Select2=1,Garden!$W85,"")</f>
        <v>0</v>
      </c>
      <c r="X83" s="690">
        <f>IF(Select2=1,Wood!$W85,"")</f>
        <v>0</v>
      </c>
      <c r="Y83" s="700">
        <f>IF(Select2=1,Textiles!$W85,"")</f>
        <v>6.4079064091219346E-5</v>
      </c>
      <c r="Z83" s="692">
        <f>Sludge!W85</f>
        <v>0</v>
      </c>
      <c r="AA83" s="692" t="str">
        <f>IF(Select2=2,MSW!$W85,"")</f>
        <v/>
      </c>
      <c r="AB83" s="701">
        <f>Industry!$W85</f>
        <v>0</v>
      </c>
      <c r="AC83" s="702">
        <f t="shared" si="5"/>
        <v>1.7583507004408734E-3</v>
      </c>
      <c r="AD83" s="703">
        <f>Recovery_OX!R78</f>
        <v>0</v>
      </c>
      <c r="AE83" s="653"/>
      <c r="AF83" s="705">
        <f>(AC83-AD83)*(1-Recovery_OX!U78)</f>
        <v>1.7583507004408734E-3</v>
      </c>
    </row>
    <row r="84" spans="2:32">
      <c r="B84" s="698">
        <f t="shared" si="6"/>
        <v>2067</v>
      </c>
      <c r="C84" s="699">
        <f>IF(Select2=1,Food!$K86,"")</f>
        <v>8.5953066370444925E-11</v>
      </c>
      <c r="D84" s="700">
        <f>IF(Select2=1,Paper!$K86,"")</f>
        <v>7.6458850832456112E-4</v>
      </c>
      <c r="E84" s="690">
        <f>IF(Select2=1,Nappies!$K86,"")</f>
        <v>6.2659727449661597E-6</v>
      </c>
      <c r="F84" s="700">
        <f>IF(Select2=1,Garden!$K86,"")</f>
        <v>0</v>
      </c>
      <c r="G84" s="690">
        <f>IF(Select2=1,Wood!$K86,"")</f>
        <v>0</v>
      </c>
      <c r="H84" s="700">
        <f>IF(Select2=1,Textiles!$K86,"")</f>
        <v>5.4519067551409234E-5</v>
      </c>
      <c r="I84" s="701">
        <f>Sludge!K86</f>
        <v>0</v>
      </c>
      <c r="J84" s="701" t="str">
        <f>IF(Select2=2,MSW!$K86,"")</f>
        <v/>
      </c>
      <c r="K84" s="701">
        <f>Industry!$K86</f>
        <v>0</v>
      </c>
      <c r="L84" s="702">
        <f t="shared" si="8"/>
        <v>8.2537363457400284E-4</v>
      </c>
      <c r="M84" s="703">
        <f>Recovery_OX!C79</f>
        <v>0</v>
      </c>
      <c r="N84" s="653"/>
      <c r="O84" s="704">
        <f>(L84-M84)*(1-Recovery_OX!F79)</f>
        <v>8.2537363457400284E-4</v>
      </c>
      <c r="P84" s="644"/>
      <c r="Q84" s="655"/>
      <c r="S84" s="698">
        <f t="shared" si="7"/>
        <v>2067</v>
      </c>
      <c r="T84" s="699">
        <f>IF(Select2=1,Food!$W86,"")</f>
        <v>5.7506511844633063E-11</v>
      </c>
      <c r="U84" s="700">
        <f>IF(Select2=1,Paper!$W86,"")</f>
        <v>1.5797283229846302E-3</v>
      </c>
      <c r="V84" s="690">
        <f>IF(Select2=1,Nappies!$W86,"")</f>
        <v>0</v>
      </c>
      <c r="W84" s="700">
        <f>IF(Select2=1,Garden!$W86,"")</f>
        <v>0</v>
      </c>
      <c r="X84" s="690">
        <f>IF(Select2=1,Wood!$W86,"")</f>
        <v>0</v>
      </c>
      <c r="Y84" s="700">
        <f>IF(Select2=1,Textiles!$W86,"")</f>
        <v>5.9746923344010097E-5</v>
      </c>
      <c r="Z84" s="692">
        <f>Sludge!W86</f>
        <v>0</v>
      </c>
      <c r="AA84" s="692" t="str">
        <f>IF(Select2=2,MSW!$W86,"")</f>
        <v/>
      </c>
      <c r="AB84" s="701">
        <f>Industry!$W86</f>
        <v>0</v>
      </c>
      <c r="AC84" s="702">
        <f t="shared" si="5"/>
        <v>1.6394753038351522E-3</v>
      </c>
      <c r="AD84" s="703">
        <f>Recovery_OX!R79</f>
        <v>0</v>
      </c>
      <c r="AE84" s="653"/>
      <c r="AF84" s="705">
        <f>(AC84-AD84)*(1-Recovery_OX!U79)</f>
        <v>1.6394753038351522E-3</v>
      </c>
    </row>
    <row r="85" spans="2:32">
      <c r="B85" s="698">
        <f t="shared" si="6"/>
        <v>2068</v>
      </c>
      <c r="C85" s="699">
        <f>IF(Select2=1,Food!$K87,"")</f>
        <v>5.7616063406341011E-11</v>
      </c>
      <c r="D85" s="700">
        <f>IF(Select2=1,Paper!$K87,"")</f>
        <v>7.1289759993292852E-4</v>
      </c>
      <c r="E85" s="690">
        <f>IF(Select2=1,Nappies!$K87,"")</f>
        <v>5.2863807466798135E-6</v>
      </c>
      <c r="F85" s="700">
        <f>IF(Select2=1,Garden!$K87,"")</f>
        <v>0</v>
      </c>
      <c r="G85" s="690">
        <f>IF(Select2=1,Wood!$K87,"")</f>
        <v>0</v>
      </c>
      <c r="H85" s="700">
        <f>IF(Select2=1,Textiles!$K87,"")</f>
        <v>5.0833241651968888E-5</v>
      </c>
      <c r="I85" s="701">
        <f>Sludge!K87</f>
        <v>0</v>
      </c>
      <c r="J85" s="701" t="str">
        <f>IF(Select2=2,MSW!$K87,"")</f>
        <v/>
      </c>
      <c r="K85" s="701">
        <f>Industry!$K87</f>
        <v>0</v>
      </c>
      <c r="L85" s="702">
        <f t="shared" si="8"/>
        <v>7.6901727994764058E-4</v>
      </c>
      <c r="M85" s="703">
        <f>Recovery_OX!C80</f>
        <v>0</v>
      </c>
      <c r="N85" s="653"/>
      <c r="O85" s="704">
        <f>(L85-M85)*(1-Recovery_OX!F80)</f>
        <v>7.6901727994764058E-4</v>
      </c>
      <c r="P85" s="644"/>
      <c r="Q85" s="655"/>
      <c r="S85" s="698">
        <f t="shared" si="7"/>
        <v>2068</v>
      </c>
      <c r="T85" s="699">
        <f>IF(Select2=1,Food!$W87,"")</f>
        <v>3.8547767667043469E-11</v>
      </c>
      <c r="U85" s="700">
        <f>IF(Select2=1,Paper!$W87,"")</f>
        <v>1.4729289254812568E-3</v>
      </c>
      <c r="V85" s="690">
        <f>IF(Select2=1,Nappies!$W87,"")</f>
        <v>0</v>
      </c>
      <c r="W85" s="700">
        <f>IF(Select2=1,Garden!$W87,"")</f>
        <v>0</v>
      </c>
      <c r="X85" s="690">
        <f>IF(Select2=1,Wood!$W87,"")</f>
        <v>0</v>
      </c>
      <c r="Y85" s="700">
        <f>IF(Select2=1,Textiles!$W87,"")</f>
        <v>5.5707662084349457E-5</v>
      </c>
      <c r="Z85" s="692">
        <f>Sludge!W87</f>
        <v>0</v>
      </c>
      <c r="AA85" s="692" t="str">
        <f>IF(Select2=2,MSW!$W87,"")</f>
        <v/>
      </c>
      <c r="AB85" s="701">
        <f>Industry!$W87</f>
        <v>0</v>
      </c>
      <c r="AC85" s="702">
        <f t="shared" si="5"/>
        <v>1.5286366261133739E-3</v>
      </c>
      <c r="AD85" s="703">
        <f>Recovery_OX!R80</f>
        <v>0</v>
      </c>
      <c r="AE85" s="653"/>
      <c r="AF85" s="705">
        <f>(AC85-AD85)*(1-Recovery_OX!U80)</f>
        <v>1.5286366261133739E-3</v>
      </c>
    </row>
    <row r="86" spans="2:32">
      <c r="B86" s="698">
        <f t="shared" si="6"/>
        <v>2069</v>
      </c>
      <c r="C86" s="699">
        <f>IF(Select2=1,Food!$K88,"")</f>
        <v>3.8621202274930822E-11</v>
      </c>
      <c r="D86" s="700">
        <f>IF(Select2=1,Paper!$K88,"")</f>
        <v>6.6470131640324558E-4</v>
      </c>
      <c r="E86" s="690">
        <f>IF(Select2=1,Nappies!$K88,"")</f>
        <v>4.4599334431062786E-6</v>
      </c>
      <c r="F86" s="700">
        <f>IF(Select2=1,Garden!$K88,"")</f>
        <v>0</v>
      </c>
      <c r="G86" s="690">
        <f>IF(Select2=1,Wood!$K88,"")</f>
        <v>0</v>
      </c>
      <c r="H86" s="700">
        <f>IF(Select2=1,Textiles!$K88,"")</f>
        <v>4.7396600362081424E-5</v>
      </c>
      <c r="I86" s="701">
        <f>Sludge!K88</f>
        <v>0</v>
      </c>
      <c r="J86" s="701" t="str">
        <f>IF(Select2=2,MSW!$K88,"")</f>
        <v/>
      </c>
      <c r="K86" s="701">
        <f>Industry!$K88</f>
        <v>0</v>
      </c>
      <c r="L86" s="702">
        <f t="shared" si="8"/>
        <v>7.1655788882963559E-4</v>
      </c>
      <c r="M86" s="703">
        <f>Recovery_OX!C81</f>
        <v>0</v>
      </c>
      <c r="N86" s="653"/>
      <c r="O86" s="704">
        <f>(L86-M86)*(1-Recovery_OX!F81)</f>
        <v>7.1655788882963559E-4</v>
      </c>
      <c r="P86" s="644"/>
      <c r="Q86" s="655"/>
      <c r="S86" s="698">
        <f t="shared" si="7"/>
        <v>2069</v>
      </c>
      <c r="T86" s="699">
        <f>IF(Select2=1,Food!$W88,"")</f>
        <v>2.5839341397143709E-11</v>
      </c>
      <c r="U86" s="700">
        <f>IF(Select2=1,Paper!$W88,"")</f>
        <v>1.3733498272794327E-3</v>
      </c>
      <c r="V86" s="690">
        <f>IF(Select2=1,Nappies!$W88,"")</f>
        <v>0</v>
      </c>
      <c r="W86" s="700">
        <f>IF(Select2=1,Garden!$W88,"")</f>
        <v>0</v>
      </c>
      <c r="X86" s="690">
        <f>IF(Select2=1,Wood!$W88,"")</f>
        <v>0</v>
      </c>
      <c r="Y86" s="700">
        <f>IF(Select2=1,Textiles!$W88,"")</f>
        <v>5.1941479848856352E-5</v>
      </c>
      <c r="Z86" s="692">
        <f>Sludge!W88</f>
        <v>0</v>
      </c>
      <c r="AA86" s="692" t="str">
        <f>IF(Select2=2,MSW!$W88,"")</f>
        <v/>
      </c>
      <c r="AB86" s="701">
        <f>Industry!$W88</f>
        <v>0</v>
      </c>
      <c r="AC86" s="702">
        <f t="shared" si="5"/>
        <v>1.4252913329676304E-3</v>
      </c>
      <c r="AD86" s="703">
        <f>Recovery_OX!R81</f>
        <v>0</v>
      </c>
      <c r="AE86" s="653"/>
      <c r="AF86" s="705">
        <f>(AC86-AD86)*(1-Recovery_OX!U81)</f>
        <v>1.4252913329676304E-3</v>
      </c>
    </row>
    <row r="87" spans="2:32">
      <c r="B87" s="698">
        <f t="shared" si="6"/>
        <v>2070</v>
      </c>
      <c r="C87" s="699">
        <f>IF(Select2=1,Food!$K89,"")</f>
        <v>2.5888566086883368E-11</v>
      </c>
      <c r="D87" s="700">
        <f>IF(Select2=1,Paper!$K89,"")</f>
        <v>6.1976339949773454E-4</v>
      </c>
      <c r="E87" s="690">
        <f>IF(Select2=1,Nappies!$K89,"")</f>
        <v>3.7626889303103366E-6</v>
      </c>
      <c r="F87" s="700">
        <f>IF(Select2=1,Garden!$K89,"")</f>
        <v>0</v>
      </c>
      <c r="G87" s="690">
        <f>IF(Select2=1,Wood!$K89,"")</f>
        <v>0</v>
      </c>
      <c r="H87" s="700">
        <f>IF(Select2=1,Textiles!$K89,"")</f>
        <v>4.4192297262156757E-5</v>
      </c>
      <c r="I87" s="701">
        <f>Sludge!K89</f>
        <v>0</v>
      </c>
      <c r="J87" s="701" t="str">
        <f>IF(Select2=2,MSW!$K89,"")</f>
        <v/>
      </c>
      <c r="K87" s="701">
        <f>Industry!$K89</f>
        <v>0</v>
      </c>
      <c r="L87" s="702">
        <f t="shared" si="8"/>
        <v>6.6771841157876768E-4</v>
      </c>
      <c r="M87" s="703">
        <f>Recovery_OX!C82</f>
        <v>0</v>
      </c>
      <c r="N87" s="653"/>
      <c r="O87" s="704">
        <f>(L87-M87)*(1-Recovery_OX!F82)</f>
        <v>6.6771841157876768E-4</v>
      </c>
      <c r="P87" s="644"/>
      <c r="Q87" s="655"/>
      <c r="S87" s="698">
        <f t="shared" si="7"/>
        <v>2070</v>
      </c>
      <c r="T87" s="699">
        <f>IF(Select2=1,Food!$W89,"")</f>
        <v>1.7320628514863973E-11</v>
      </c>
      <c r="U87" s="700">
        <f>IF(Select2=1,Paper!$W89,"")</f>
        <v>1.2805028915242446E-3</v>
      </c>
      <c r="V87" s="690">
        <f>IF(Select2=1,Nappies!$W89,"")</f>
        <v>0</v>
      </c>
      <c r="W87" s="700">
        <f>IF(Select2=1,Garden!$W89,"")</f>
        <v>0</v>
      </c>
      <c r="X87" s="690">
        <f>IF(Select2=1,Wood!$W89,"")</f>
        <v>0</v>
      </c>
      <c r="Y87" s="700">
        <f>IF(Select2=1,Textiles!$W89,"")</f>
        <v>4.842991480784301E-5</v>
      </c>
      <c r="Z87" s="692">
        <f>Sludge!W89</f>
        <v>0</v>
      </c>
      <c r="AA87" s="692" t="str">
        <f>IF(Select2=2,MSW!$W89,"")</f>
        <v/>
      </c>
      <c r="AB87" s="701">
        <f>Industry!$W89</f>
        <v>0</v>
      </c>
      <c r="AC87" s="702">
        <f t="shared" si="5"/>
        <v>1.328932823652716E-3</v>
      </c>
      <c r="AD87" s="703">
        <f>Recovery_OX!R82</f>
        <v>0</v>
      </c>
      <c r="AE87" s="653"/>
      <c r="AF87" s="705">
        <f>(AC87-AD87)*(1-Recovery_OX!U82)</f>
        <v>1.328932823652716E-3</v>
      </c>
    </row>
    <row r="88" spans="2:32">
      <c r="B88" s="698">
        <f t="shared" si="6"/>
        <v>2071</v>
      </c>
      <c r="C88" s="699">
        <f>IF(Select2=1,Food!$K90,"")</f>
        <v>1.7353624811156349E-11</v>
      </c>
      <c r="D88" s="700">
        <f>IF(Select2=1,Paper!$K90,"")</f>
        <v>5.7786356349558902E-4</v>
      </c>
      <c r="E88" s="690">
        <f>IF(Select2=1,Nappies!$K90,"")</f>
        <v>3.1744482662995134E-6</v>
      </c>
      <c r="F88" s="700">
        <f>IF(Select2=1,Garden!$K90,"")</f>
        <v>0</v>
      </c>
      <c r="G88" s="690">
        <f>IF(Select2=1,Wood!$K90,"")</f>
        <v>0</v>
      </c>
      <c r="H88" s="700">
        <f>IF(Select2=1,Textiles!$K90,"")</f>
        <v>4.1204624854681513E-5</v>
      </c>
      <c r="I88" s="701">
        <f>Sludge!K90</f>
        <v>0</v>
      </c>
      <c r="J88" s="701" t="str">
        <f>IF(Select2=2,MSW!$K90,"")</f>
        <v/>
      </c>
      <c r="K88" s="701">
        <f>Industry!$K90</f>
        <v>0</v>
      </c>
      <c r="L88" s="702">
        <f t="shared" si="8"/>
        <v>6.222426539701949E-4</v>
      </c>
      <c r="M88" s="703">
        <f>Recovery_OX!C83</f>
        <v>0</v>
      </c>
      <c r="N88" s="653"/>
      <c r="O88" s="704">
        <f>(L88-M88)*(1-Recovery_OX!F83)</f>
        <v>6.222426539701949E-4</v>
      </c>
      <c r="P88" s="644"/>
      <c r="Q88" s="655"/>
      <c r="S88" s="698">
        <f t="shared" si="7"/>
        <v>2071</v>
      </c>
      <c r="T88" s="699">
        <f>IF(Select2=1,Food!$W90,"")</f>
        <v>1.1610364503449824E-11</v>
      </c>
      <c r="U88" s="700">
        <f>IF(Select2=1,Paper!$W90,"")</f>
        <v>1.1939329824289025E-3</v>
      </c>
      <c r="V88" s="690">
        <f>IF(Select2=1,Nappies!$W90,"")</f>
        <v>0</v>
      </c>
      <c r="W88" s="700">
        <f>IF(Select2=1,Garden!$W90,"")</f>
        <v>0</v>
      </c>
      <c r="X88" s="690">
        <f>IF(Select2=1,Wood!$W90,"")</f>
        <v>0</v>
      </c>
      <c r="Y88" s="700">
        <f>IF(Select2=1,Textiles!$W90,"")</f>
        <v>4.5155753265404388E-5</v>
      </c>
      <c r="Z88" s="692">
        <f>Sludge!W90</f>
        <v>0</v>
      </c>
      <c r="AA88" s="692" t="str">
        <f>IF(Select2=2,MSW!$W90,"")</f>
        <v/>
      </c>
      <c r="AB88" s="701">
        <f>Industry!$W90</f>
        <v>0</v>
      </c>
      <c r="AC88" s="702">
        <f t="shared" si="5"/>
        <v>1.2390887473046714E-3</v>
      </c>
      <c r="AD88" s="703">
        <f>Recovery_OX!R83</f>
        <v>0</v>
      </c>
      <c r="AE88" s="653"/>
      <c r="AF88" s="705">
        <f>(AC88-AD88)*(1-Recovery_OX!U83)</f>
        <v>1.2390887473046714E-3</v>
      </c>
    </row>
    <row r="89" spans="2:32">
      <c r="B89" s="698">
        <f t="shared" si="6"/>
        <v>2072</v>
      </c>
      <c r="C89" s="699">
        <f>IF(Select2=1,Food!$K91,"")</f>
        <v>1.1632482582299538E-11</v>
      </c>
      <c r="D89" s="700">
        <f>IF(Select2=1,Paper!$K91,"")</f>
        <v>5.3879641535211568E-4</v>
      </c>
      <c r="E89" s="690">
        <f>IF(Select2=1,Nappies!$K91,"")</f>
        <v>2.6781703143822869E-6</v>
      </c>
      <c r="F89" s="700">
        <f>IF(Select2=1,Garden!$K91,"")</f>
        <v>0</v>
      </c>
      <c r="G89" s="690">
        <f>IF(Select2=1,Wood!$K91,"")</f>
        <v>0</v>
      </c>
      <c r="H89" s="700">
        <f>IF(Select2=1,Textiles!$K91,"")</f>
        <v>3.841893756604807E-5</v>
      </c>
      <c r="I89" s="701">
        <f>Sludge!K91</f>
        <v>0</v>
      </c>
      <c r="J89" s="701" t="str">
        <f>IF(Select2=2,MSW!$K91,"")</f>
        <v/>
      </c>
      <c r="K89" s="701">
        <f>Industry!$K91</f>
        <v>0</v>
      </c>
      <c r="L89" s="702">
        <f t="shared" si="8"/>
        <v>5.7989353486502862E-4</v>
      </c>
      <c r="M89" s="703">
        <f>Recovery_OX!C84</f>
        <v>0</v>
      </c>
      <c r="N89" s="653"/>
      <c r="O89" s="704">
        <f>(L89-M89)*(1-Recovery_OX!F84)</f>
        <v>5.7989353486502862E-4</v>
      </c>
      <c r="P89" s="644"/>
      <c r="Q89" s="655"/>
      <c r="S89" s="698">
        <f t="shared" si="7"/>
        <v>2072</v>
      </c>
      <c r="T89" s="699">
        <f>IF(Select2=1,Food!$W91,"")</f>
        <v>7.782660068443039E-12</v>
      </c>
      <c r="U89" s="700">
        <f>IF(Select2=1,Paper!$W91,"")</f>
        <v>1.1132157341985859E-3</v>
      </c>
      <c r="V89" s="690">
        <f>IF(Select2=1,Nappies!$W91,"")</f>
        <v>0</v>
      </c>
      <c r="W89" s="700">
        <f>IF(Select2=1,Garden!$W91,"")</f>
        <v>0</v>
      </c>
      <c r="X89" s="690">
        <f>IF(Select2=1,Wood!$W91,"")</f>
        <v>0</v>
      </c>
      <c r="Y89" s="700">
        <f>IF(Select2=1,Textiles!$W91,"")</f>
        <v>4.2102945277860894E-5</v>
      </c>
      <c r="Z89" s="692">
        <f>Sludge!W91</f>
        <v>0</v>
      </c>
      <c r="AA89" s="692" t="str">
        <f>IF(Select2=2,MSW!$W91,"")</f>
        <v/>
      </c>
      <c r="AB89" s="701">
        <f>Industry!$W91</f>
        <v>0</v>
      </c>
      <c r="AC89" s="702">
        <f t="shared" si="5"/>
        <v>1.1553186872591071E-3</v>
      </c>
      <c r="AD89" s="703">
        <f>Recovery_OX!R84</f>
        <v>0</v>
      </c>
      <c r="AE89" s="653"/>
      <c r="AF89" s="705">
        <f>(AC89-AD89)*(1-Recovery_OX!U84)</f>
        <v>1.1553186872591071E-3</v>
      </c>
    </row>
    <row r="90" spans="2:32">
      <c r="B90" s="698">
        <f t="shared" si="6"/>
        <v>2073</v>
      </c>
      <c r="C90" s="699">
        <f>IF(Select2=1,Food!$K92,"")</f>
        <v>7.7974862600757978E-12</v>
      </c>
      <c r="D90" s="700">
        <f>IF(Select2=1,Paper!$K92,"")</f>
        <v>5.0237044786179109E-4</v>
      </c>
      <c r="E90" s="690">
        <f>IF(Select2=1,Nappies!$K92,"")</f>
        <v>2.2594780670972117E-6</v>
      </c>
      <c r="F90" s="700">
        <f>IF(Select2=1,Garden!$K92,"")</f>
        <v>0</v>
      </c>
      <c r="G90" s="690">
        <f>IF(Select2=1,Wood!$K92,"")</f>
        <v>0</v>
      </c>
      <c r="H90" s="700">
        <f>IF(Select2=1,Textiles!$K92,"")</f>
        <v>3.58215799539357E-5</v>
      </c>
      <c r="I90" s="701">
        <f>Sludge!K92</f>
        <v>0</v>
      </c>
      <c r="J90" s="701" t="str">
        <f>IF(Select2=2,MSW!$K92,"")</f>
        <v/>
      </c>
      <c r="K90" s="701">
        <f>Industry!$K92</f>
        <v>0</v>
      </c>
      <c r="L90" s="702">
        <f t="shared" si="8"/>
        <v>5.4045151368031026E-4</v>
      </c>
      <c r="M90" s="703">
        <f>Recovery_OX!C85</f>
        <v>0</v>
      </c>
      <c r="N90" s="653"/>
      <c r="O90" s="704">
        <f>(L90-M90)*(1-Recovery_OX!F85)</f>
        <v>5.4045151368031026E-4</v>
      </c>
      <c r="P90" s="644"/>
      <c r="Q90" s="655"/>
      <c r="S90" s="698">
        <f t="shared" si="7"/>
        <v>2073</v>
      </c>
      <c r="T90" s="699">
        <f>IF(Select2=1,Food!$W92,"")</f>
        <v>5.2168730553584699E-12</v>
      </c>
      <c r="U90" s="700">
        <f>IF(Select2=1,Paper!$W92,"")</f>
        <v>1.0379554707888243E-3</v>
      </c>
      <c r="V90" s="690">
        <f>IF(Select2=1,Nappies!$W92,"")</f>
        <v>0</v>
      </c>
      <c r="W90" s="700">
        <f>IF(Select2=1,Garden!$W92,"")</f>
        <v>0</v>
      </c>
      <c r="X90" s="690">
        <f>IF(Select2=1,Wood!$W92,"")</f>
        <v>0</v>
      </c>
      <c r="Y90" s="700">
        <f>IF(Select2=1,Textiles!$W92,"")</f>
        <v>3.9256525976915822E-5</v>
      </c>
      <c r="Z90" s="692">
        <f>Sludge!W92</f>
        <v>0</v>
      </c>
      <c r="AA90" s="692" t="str">
        <f>IF(Select2=2,MSW!$W92,"")</f>
        <v/>
      </c>
      <c r="AB90" s="701">
        <f>Industry!$W92</f>
        <v>0</v>
      </c>
      <c r="AC90" s="702">
        <f t="shared" si="5"/>
        <v>1.0772120019826132E-3</v>
      </c>
      <c r="AD90" s="703">
        <f>Recovery_OX!R85</f>
        <v>0</v>
      </c>
      <c r="AE90" s="653"/>
      <c r="AF90" s="705">
        <f>(AC90-AD90)*(1-Recovery_OX!U85)</f>
        <v>1.0772120019826132E-3</v>
      </c>
    </row>
    <row r="91" spans="2:32">
      <c r="B91" s="698">
        <f t="shared" si="6"/>
        <v>2074</v>
      </c>
      <c r="C91" s="699">
        <f>IF(Select2=1,Food!$K93,"")</f>
        <v>5.2268113488162742E-12</v>
      </c>
      <c r="D91" s="700">
        <f>IF(Select2=1,Paper!$K93,"")</f>
        <v>4.6840710088971737E-4</v>
      </c>
      <c r="E91" s="690">
        <f>IF(Select2=1,Nappies!$K93,"")</f>
        <v>1.9062421490811207E-6</v>
      </c>
      <c r="F91" s="700">
        <f>IF(Select2=1,Garden!$K93,"")</f>
        <v>0</v>
      </c>
      <c r="G91" s="690">
        <f>IF(Select2=1,Wood!$K93,"")</f>
        <v>0</v>
      </c>
      <c r="H91" s="700">
        <f>IF(Select2=1,Textiles!$K93,"")</f>
        <v>3.3399819768316451E-5</v>
      </c>
      <c r="I91" s="701">
        <f>Sludge!K93</f>
        <v>0</v>
      </c>
      <c r="J91" s="701" t="str">
        <f>IF(Select2=2,MSW!$K93,"")</f>
        <v/>
      </c>
      <c r="K91" s="701">
        <f>Industry!$K93</f>
        <v>0</v>
      </c>
      <c r="L91" s="702">
        <f t="shared" si="8"/>
        <v>5.0371316803392633E-4</v>
      </c>
      <c r="M91" s="703">
        <f>Recovery_OX!C86</f>
        <v>0</v>
      </c>
      <c r="N91" s="653"/>
      <c r="O91" s="704">
        <f>(L91-M91)*(1-Recovery_OX!F86)</f>
        <v>5.0371316803392633E-4</v>
      </c>
      <c r="P91" s="644"/>
      <c r="Q91" s="655"/>
      <c r="S91" s="698">
        <f t="shared" si="7"/>
        <v>2074</v>
      </c>
      <c r="T91" s="699">
        <f>IF(Select2=1,Food!$W93,"")</f>
        <v>3.4969745866299756E-12</v>
      </c>
      <c r="U91" s="700">
        <f>IF(Select2=1,Paper!$W93,"")</f>
        <v>9.6778326630106882E-4</v>
      </c>
      <c r="V91" s="690">
        <f>IF(Select2=1,Nappies!$W93,"")</f>
        <v>0</v>
      </c>
      <c r="W91" s="700">
        <f>IF(Select2=1,Garden!$W93,"")</f>
        <v>0</v>
      </c>
      <c r="X91" s="690">
        <f>IF(Select2=1,Wood!$W93,"")</f>
        <v>0</v>
      </c>
      <c r="Y91" s="700">
        <f>IF(Select2=1,Textiles!$W93,"")</f>
        <v>3.6602542211853635E-5</v>
      </c>
      <c r="Z91" s="692">
        <f>Sludge!W93</f>
        <v>0</v>
      </c>
      <c r="AA91" s="692" t="str">
        <f>IF(Select2=2,MSW!$W93,"")</f>
        <v/>
      </c>
      <c r="AB91" s="701">
        <f>Industry!$W93</f>
        <v>0</v>
      </c>
      <c r="AC91" s="702">
        <f t="shared" si="5"/>
        <v>1.004385812009897E-3</v>
      </c>
      <c r="AD91" s="703">
        <f>Recovery_OX!R86</f>
        <v>0</v>
      </c>
      <c r="AE91" s="653"/>
      <c r="AF91" s="705">
        <f>(AC91-AD91)*(1-Recovery_OX!U86)</f>
        <v>1.004385812009897E-3</v>
      </c>
    </row>
    <row r="92" spans="2:32">
      <c r="B92" s="698">
        <f t="shared" si="6"/>
        <v>2075</v>
      </c>
      <c r="C92" s="699">
        <f>IF(Select2=1,Food!$K94,"")</f>
        <v>3.5036364239581266E-12</v>
      </c>
      <c r="D92" s="700">
        <f>IF(Select2=1,Paper!$K94,"")</f>
        <v>4.3673988606963445E-4</v>
      </c>
      <c r="E92" s="690">
        <f>IF(Select2=1,Nappies!$K94,"")</f>
        <v>1.60822943309282E-6</v>
      </c>
      <c r="F92" s="700">
        <f>IF(Select2=1,Garden!$K94,"")</f>
        <v>0</v>
      </c>
      <c r="G92" s="690">
        <f>IF(Select2=1,Wood!$K94,"")</f>
        <v>0</v>
      </c>
      <c r="H92" s="700">
        <f>IF(Select2=1,Textiles!$K94,"")</f>
        <v>3.114178553795078E-5</v>
      </c>
      <c r="I92" s="701">
        <f>Sludge!K94</f>
        <v>0</v>
      </c>
      <c r="J92" s="701" t="str">
        <f>IF(Select2=2,MSW!$K94,"")</f>
        <v/>
      </c>
      <c r="K92" s="701">
        <f>Industry!$K94</f>
        <v>0</v>
      </c>
      <c r="L92" s="702">
        <f t="shared" si="8"/>
        <v>4.6948990454431441E-4</v>
      </c>
      <c r="M92" s="703">
        <f>Recovery_OX!C87</f>
        <v>0</v>
      </c>
      <c r="N92" s="653"/>
      <c r="O92" s="704">
        <f>(L92-M92)*(1-Recovery_OX!F87)</f>
        <v>4.6948990454431441E-4</v>
      </c>
      <c r="P92" s="644"/>
      <c r="Q92" s="655"/>
      <c r="S92" s="698">
        <f t="shared" si="7"/>
        <v>2075</v>
      </c>
      <c r="T92" s="699">
        <f>IF(Select2=1,Food!$W94,"")</f>
        <v>2.3440921658952662E-12</v>
      </c>
      <c r="U92" s="700">
        <f>IF(Select2=1,Paper!$W94,"")</f>
        <v>9.0235513650750905E-4</v>
      </c>
      <c r="V92" s="690">
        <f>IF(Select2=1,Nappies!$W94,"")</f>
        <v>0</v>
      </c>
      <c r="W92" s="700">
        <f>IF(Select2=1,Garden!$W94,"")</f>
        <v>0</v>
      </c>
      <c r="X92" s="690">
        <f>IF(Select2=1,Wood!$W94,"")</f>
        <v>0</v>
      </c>
      <c r="Y92" s="700">
        <f>IF(Select2=1,Textiles!$W94,"")</f>
        <v>3.4127984151178927E-5</v>
      </c>
      <c r="Z92" s="692">
        <f>Sludge!W94</f>
        <v>0</v>
      </c>
      <c r="AA92" s="692" t="str">
        <f>IF(Select2=2,MSW!$W94,"")</f>
        <v/>
      </c>
      <c r="AB92" s="701">
        <f>Industry!$W94</f>
        <v>0</v>
      </c>
      <c r="AC92" s="702">
        <f t="shared" si="5"/>
        <v>9.3648312300278016E-4</v>
      </c>
      <c r="AD92" s="703">
        <f>Recovery_OX!R87</f>
        <v>0</v>
      </c>
      <c r="AE92" s="653"/>
      <c r="AF92" s="705">
        <f>(AC92-AD92)*(1-Recovery_OX!U87)</f>
        <v>9.3648312300278016E-4</v>
      </c>
    </row>
    <row r="93" spans="2:32">
      <c r="B93" s="698">
        <f t="shared" si="6"/>
        <v>2076</v>
      </c>
      <c r="C93" s="699">
        <f>IF(Select2=1,Food!$K95,"")</f>
        <v>2.348557728999754E-12</v>
      </c>
      <c r="D93" s="700">
        <f>IF(Select2=1,Paper!$K95,"")</f>
        <v>4.0721357067775518E-4</v>
      </c>
      <c r="E93" s="690">
        <f>IF(Select2=1,Nappies!$K95,"")</f>
        <v>1.35680658971516E-6</v>
      </c>
      <c r="F93" s="700">
        <f>IF(Select2=1,Garden!$K95,"")</f>
        <v>0</v>
      </c>
      <c r="G93" s="690">
        <f>IF(Select2=1,Wood!$K95,"")</f>
        <v>0</v>
      </c>
      <c r="H93" s="700">
        <f>IF(Select2=1,Textiles!$K95,"")</f>
        <v>2.903640837642174E-5</v>
      </c>
      <c r="I93" s="701">
        <f>Sludge!K95</f>
        <v>0</v>
      </c>
      <c r="J93" s="701" t="str">
        <f>IF(Select2=2,MSW!$K95,"")</f>
        <v/>
      </c>
      <c r="K93" s="701">
        <f>Industry!$K95</f>
        <v>0</v>
      </c>
      <c r="L93" s="702">
        <f t="shared" si="8"/>
        <v>4.3760678799244977E-4</v>
      </c>
      <c r="M93" s="703">
        <f>Recovery_OX!C88</f>
        <v>0</v>
      </c>
      <c r="N93" s="653"/>
      <c r="O93" s="704">
        <f>(L93-M93)*(1-Recovery_OX!F88)</f>
        <v>4.3760678799244977E-4</v>
      </c>
      <c r="P93" s="644"/>
      <c r="Q93" s="655"/>
      <c r="S93" s="698">
        <f t="shared" si="7"/>
        <v>2076</v>
      </c>
      <c r="T93" s="699">
        <f>IF(Select2=1,Food!$W95,"")</f>
        <v>1.5712919685546963E-12</v>
      </c>
      <c r="U93" s="700">
        <f>IF(Select2=1,Paper!$W95,"")</f>
        <v>8.4135035263998973E-4</v>
      </c>
      <c r="V93" s="690">
        <f>IF(Select2=1,Nappies!$W95,"")</f>
        <v>0</v>
      </c>
      <c r="W93" s="700">
        <f>IF(Select2=1,Garden!$W95,"")</f>
        <v>0</v>
      </c>
      <c r="X93" s="690">
        <f>IF(Select2=1,Wood!$W95,"")</f>
        <v>0</v>
      </c>
      <c r="Y93" s="700">
        <f>IF(Select2=1,Textiles!$W95,"")</f>
        <v>3.1820721508407379E-5</v>
      </c>
      <c r="Z93" s="692">
        <f>Sludge!W95</f>
        <v>0</v>
      </c>
      <c r="AA93" s="692" t="str">
        <f>IF(Select2=2,MSW!$W95,"")</f>
        <v/>
      </c>
      <c r="AB93" s="701">
        <f>Industry!$W95</f>
        <v>0</v>
      </c>
      <c r="AC93" s="702">
        <f t="shared" si="5"/>
        <v>8.7317107571968904E-4</v>
      </c>
      <c r="AD93" s="703">
        <f>Recovery_OX!R88</f>
        <v>0</v>
      </c>
      <c r="AE93" s="653"/>
      <c r="AF93" s="705">
        <f>(AC93-AD93)*(1-Recovery_OX!U88)</f>
        <v>8.7317107571968904E-4</v>
      </c>
    </row>
    <row r="94" spans="2:32">
      <c r="B94" s="698">
        <f t="shared" si="6"/>
        <v>2077</v>
      </c>
      <c r="C94" s="699">
        <f>IF(Select2=1,Food!$K96,"")</f>
        <v>1.5742853250204718E-12</v>
      </c>
      <c r="D94" s="700">
        <f>IF(Select2=1,Paper!$K96,"")</f>
        <v>3.7968341668177298E-4</v>
      </c>
      <c r="E94" s="690">
        <f>IF(Select2=1,Nappies!$K96,"")</f>
        <v>1.1446899826688055E-6</v>
      </c>
      <c r="F94" s="700">
        <f>IF(Select2=1,Garden!$K96,"")</f>
        <v>0</v>
      </c>
      <c r="G94" s="690">
        <f>IF(Select2=1,Wood!$K96,"")</f>
        <v>0</v>
      </c>
      <c r="H94" s="700">
        <f>IF(Select2=1,Textiles!$K96,"")</f>
        <v>2.707336772244094E-5</v>
      </c>
      <c r="I94" s="701">
        <f>Sludge!K96</f>
        <v>0</v>
      </c>
      <c r="J94" s="701" t="str">
        <f>IF(Select2=2,MSW!$K96,"")</f>
        <v/>
      </c>
      <c r="K94" s="701">
        <f>Industry!$K96</f>
        <v>0</v>
      </c>
      <c r="L94" s="702">
        <f t="shared" si="8"/>
        <v>4.07901475961168E-4</v>
      </c>
      <c r="M94" s="703">
        <f>Recovery_OX!C89</f>
        <v>0</v>
      </c>
      <c r="N94" s="653"/>
      <c r="O94" s="704">
        <f>(L94-M94)*(1-Recovery_OX!F89)</f>
        <v>4.07901475961168E-4</v>
      </c>
      <c r="P94" s="644"/>
      <c r="Q94" s="655"/>
      <c r="S94" s="698">
        <f t="shared" si="7"/>
        <v>2077</v>
      </c>
      <c r="T94" s="699">
        <f>IF(Select2=1,Food!$W96,"")</f>
        <v>1.0532685046970142E-12</v>
      </c>
      <c r="U94" s="700">
        <f>IF(Select2=1,Paper!$W96,"")</f>
        <v>7.8446986917721673E-4</v>
      </c>
      <c r="V94" s="690">
        <f>IF(Select2=1,Nappies!$W96,"")</f>
        <v>0</v>
      </c>
      <c r="W94" s="700">
        <f>IF(Select2=1,Garden!$W96,"")</f>
        <v>0</v>
      </c>
      <c r="X94" s="690">
        <f>IF(Select2=1,Wood!$W96,"")</f>
        <v>0</v>
      </c>
      <c r="Y94" s="700">
        <f>IF(Select2=1,Textiles!$W96,"")</f>
        <v>2.9669444079387327E-5</v>
      </c>
      <c r="Z94" s="692">
        <f>Sludge!W96</f>
        <v>0</v>
      </c>
      <c r="AA94" s="692" t="str">
        <f>IF(Select2=2,MSW!$W96,"")</f>
        <v/>
      </c>
      <c r="AB94" s="701">
        <f>Industry!$W96</f>
        <v>0</v>
      </c>
      <c r="AC94" s="702">
        <f t="shared" si="5"/>
        <v>8.1413931430987258E-4</v>
      </c>
      <c r="AD94" s="703">
        <f>Recovery_OX!R89</f>
        <v>0</v>
      </c>
      <c r="AE94" s="653"/>
      <c r="AF94" s="705">
        <f>(AC94-AD94)*(1-Recovery_OX!U89)</f>
        <v>8.1413931430987258E-4</v>
      </c>
    </row>
    <row r="95" spans="2:32">
      <c r="B95" s="698">
        <f t="shared" si="6"/>
        <v>2078</v>
      </c>
      <c r="C95" s="699">
        <f>IF(Select2=1,Food!$K97,"")</f>
        <v>1.055275011540954E-12</v>
      </c>
      <c r="D95" s="700">
        <f>IF(Select2=1,Paper!$K97,"")</f>
        <v>3.5401447123486015E-4</v>
      </c>
      <c r="E95" s="690">
        <f>IF(Select2=1,Nappies!$K97,"")</f>
        <v>9.6573466428799532E-7</v>
      </c>
      <c r="F95" s="700">
        <f>IF(Select2=1,Garden!$K97,"")</f>
        <v>0</v>
      </c>
      <c r="G95" s="690">
        <f>IF(Select2=1,Wood!$K97,"")</f>
        <v>0</v>
      </c>
      <c r="H95" s="700">
        <f>IF(Select2=1,Textiles!$K97,"")</f>
        <v>2.524304074844511E-5</v>
      </c>
      <c r="I95" s="701">
        <f>Sludge!K97</f>
        <v>0</v>
      </c>
      <c r="J95" s="701" t="str">
        <f>IF(Select2=2,MSW!$K97,"")</f>
        <v/>
      </c>
      <c r="K95" s="701">
        <f>Industry!$K97</f>
        <v>0</v>
      </c>
      <c r="L95" s="702">
        <f t="shared" si="8"/>
        <v>3.8022324770286826E-4</v>
      </c>
      <c r="M95" s="703">
        <f>Recovery_OX!C90</f>
        <v>0</v>
      </c>
      <c r="N95" s="653"/>
      <c r="O95" s="704">
        <f>(L95-M95)*(1-Recovery_OX!F90)</f>
        <v>3.8022324770286826E-4</v>
      </c>
      <c r="P95" s="644"/>
      <c r="Q95" s="655"/>
      <c r="S95" s="698">
        <f t="shared" si="7"/>
        <v>2078</v>
      </c>
      <c r="T95" s="699">
        <f>IF(Select2=1,Food!$W97,"")</f>
        <v>7.0602699255639156E-13</v>
      </c>
      <c r="U95" s="700">
        <f>IF(Select2=1,Paper!$W97,"")</f>
        <v>7.3143485792326465E-4</v>
      </c>
      <c r="V95" s="690">
        <f>IF(Select2=1,Nappies!$W97,"")</f>
        <v>0</v>
      </c>
      <c r="W95" s="700">
        <f>IF(Select2=1,Garden!$W97,"")</f>
        <v>0</v>
      </c>
      <c r="X95" s="690">
        <f>IF(Select2=1,Wood!$W97,"")</f>
        <v>0</v>
      </c>
      <c r="Y95" s="700">
        <f>IF(Select2=1,Textiles!$W97,"")</f>
        <v>2.7663606299665871E-5</v>
      </c>
      <c r="Z95" s="692">
        <f>Sludge!W97</f>
        <v>0</v>
      </c>
      <c r="AA95" s="692" t="str">
        <f>IF(Select2=2,MSW!$W97,"")</f>
        <v/>
      </c>
      <c r="AB95" s="701">
        <f>Industry!$W97</f>
        <v>0</v>
      </c>
      <c r="AC95" s="702">
        <f t="shared" si="5"/>
        <v>7.5909846492895757E-4</v>
      </c>
      <c r="AD95" s="703">
        <f>Recovery_OX!R90</f>
        <v>0</v>
      </c>
      <c r="AE95" s="653"/>
      <c r="AF95" s="705">
        <f>(AC95-AD95)*(1-Recovery_OX!U90)</f>
        <v>7.5909846492895757E-4</v>
      </c>
    </row>
    <row r="96" spans="2:32">
      <c r="B96" s="698">
        <f t="shared" si="6"/>
        <v>2079</v>
      </c>
      <c r="C96" s="699">
        <f>IF(Select2=1,Food!$K98,"")</f>
        <v>7.0737199431639212E-13</v>
      </c>
      <c r="D96" s="700">
        <f>IF(Select2=1,Paper!$K98,"")</f>
        <v>3.3008090513665569E-4</v>
      </c>
      <c r="E96" s="690">
        <f>IF(Select2=1,Nappies!$K98,"")</f>
        <v>8.1475635842730175E-7</v>
      </c>
      <c r="F96" s="700">
        <f>IF(Select2=1,Garden!$K98,"")</f>
        <v>0</v>
      </c>
      <c r="G96" s="690">
        <f>IF(Select2=1,Wood!$K98,"")</f>
        <v>0</v>
      </c>
      <c r="H96" s="700">
        <f>IF(Select2=1,Textiles!$K98,"")</f>
        <v>2.3536455189484243E-5</v>
      </c>
      <c r="I96" s="701">
        <f>Sludge!K98</f>
        <v>0</v>
      </c>
      <c r="J96" s="701" t="str">
        <f>IF(Select2=2,MSW!$K98,"")</f>
        <v/>
      </c>
      <c r="K96" s="701">
        <f>Industry!$K98</f>
        <v>0</v>
      </c>
      <c r="L96" s="702">
        <f t="shared" si="8"/>
        <v>3.5443211739193923E-4</v>
      </c>
      <c r="M96" s="703">
        <f>Recovery_OX!C91</f>
        <v>0</v>
      </c>
      <c r="N96" s="653"/>
      <c r="O96" s="704">
        <f>(L96-M96)*(1-Recovery_OX!F91)</f>
        <v>3.5443211739193923E-4</v>
      </c>
      <c r="P96" s="642"/>
      <c r="S96" s="698">
        <f t="shared" si="7"/>
        <v>2079</v>
      </c>
      <c r="T96" s="699">
        <f>IF(Select2=1,Food!$W98,"")</f>
        <v>4.7326404615280444E-13</v>
      </c>
      <c r="U96" s="700">
        <f>IF(Select2=1,Paper!$W98,"")</f>
        <v>6.8198534119143727E-4</v>
      </c>
      <c r="V96" s="690">
        <f>IF(Select2=1,Nappies!$W98,"")</f>
        <v>0</v>
      </c>
      <c r="W96" s="700">
        <f>IF(Select2=1,Garden!$W98,"")</f>
        <v>0</v>
      </c>
      <c r="X96" s="690">
        <f>IF(Select2=1,Wood!$W98,"")</f>
        <v>0</v>
      </c>
      <c r="Y96" s="700">
        <f>IF(Select2=1,Textiles!$W98,"")</f>
        <v>2.5793375550119718E-5</v>
      </c>
      <c r="Z96" s="692">
        <f>Sludge!W98</f>
        <v>0</v>
      </c>
      <c r="AA96" s="692" t="str">
        <f>IF(Select2=2,MSW!$W98,"")</f>
        <v/>
      </c>
      <c r="AB96" s="701">
        <f>Industry!$W98</f>
        <v>0</v>
      </c>
      <c r="AC96" s="702">
        <f t="shared" si="5"/>
        <v>7.0777871721482101E-4</v>
      </c>
      <c r="AD96" s="703">
        <f>Recovery_OX!R91</f>
        <v>0</v>
      </c>
      <c r="AE96" s="653"/>
      <c r="AF96" s="705">
        <f>(AC96-AD96)*(1-Recovery_OX!U91)</f>
        <v>7.0777871721482101E-4</v>
      </c>
    </row>
    <row r="97" spans="2:32" ht="13.5" thickBot="1">
      <c r="B97" s="706">
        <f t="shared" si="6"/>
        <v>2080</v>
      </c>
      <c r="C97" s="707">
        <f>IF(Select2=1,Food!$K99,"")</f>
        <v>4.74165627794486E-13</v>
      </c>
      <c r="D97" s="708">
        <f>IF(Select2=1,Paper!$K99,"")</f>
        <v>3.0776539601837932E-4</v>
      </c>
      <c r="E97" s="708">
        <f>IF(Select2=1,Nappies!$K99,"")</f>
        <v>6.8738127370330704E-7</v>
      </c>
      <c r="F97" s="708">
        <f>IF(Select2=1,Garden!$K99,"")</f>
        <v>0</v>
      </c>
      <c r="G97" s="708">
        <f>IF(Select2=1,Wood!$K99,"")</f>
        <v>0</v>
      </c>
      <c r="H97" s="708">
        <f>IF(Select2=1,Textiles!$K99,"")</f>
        <v>2.1945245361168395E-5</v>
      </c>
      <c r="I97" s="709">
        <f>Sludge!K99</f>
        <v>0</v>
      </c>
      <c r="J97" s="709" t="str">
        <f>IF(Select2=2,MSW!$K99,"")</f>
        <v/>
      </c>
      <c r="K97" s="701">
        <f>Industry!$K99</f>
        <v>0</v>
      </c>
      <c r="L97" s="702">
        <f t="shared" si="8"/>
        <v>3.3039802312741662E-4</v>
      </c>
      <c r="M97" s="710">
        <f>Recovery_OX!C92</f>
        <v>0</v>
      </c>
      <c r="N97" s="653"/>
      <c r="O97" s="711">
        <f>(L97-M97)*(1-Recovery_OX!F92)</f>
        <v>3.3039802312741662E-4</v>
      </c>
      <c r="S97" s="706">
        <f t="shared" si="7"/>
        <v>2080</v>
      </c>
      <c r="T97" s="707">
        <f>IF(Select2=1,Food!$W99,"")</f>
        <v>3.1723837720416076E-13</v>
      </c>
      <c r="U97" s="708">
        <f>IF(Select2=1,Paper!$W99,"")</f>
        <v>6.3587891739334563E-4</v>
      </c>
      <c r="V97" s="708">
        <f>IF(Select2=1,Nappies!$W99,"")</f>
        <v>0</v>
      </c>
      <c r="W97" s="708">
        <f>IF(Select2=1,Garden!$W99,"")</f>
        <v>0</v>
      </c>
      <c r="X97" s="708">
        <f>IF(Select2=1,Wood!$W99,"")</f>
        <v>0</v>
      </c>
      <c r="Y97" s="708">
        <f>IF(Select2=1,Textiles!$W99,"")</f>
        <v>2.4049583957444811E-5</v>
      </c>
      <c r="Z97" s="709">
        <f>Sludge!W99</f>
        <v>0</v>
      </c>
      <c r="AA97" s="709" t="str">
        <f>IF(Select2=2,MSW!$W99,"")</f>
        <v/>
      </c>
      <c r="AB97" s="701">
        <f>Industry!$W99</f>
        <v>0</v>
      </c>
      <c r="AC97" s="712">
        <f t="shared" si="5"/>
        <v>6.599285016680289E-4</v>
      </c>
      <c r="AD97" s="710">
        <f>Recovery_OX!R92</f>
        <v>0</v>
      </c>
      <c r="AE97" s="653"/>
      <c r="AF97" s="713">
        <f>(AC97-AD97)*(1-Recovery_OX!U92)</f>
        <v>6.599285016680289E-4</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764" t="s">
        <v>284</v>
      </c>
      <c r="D8" s="765"/>
      <c r="E8" s="766"/>
      <c r="F8" s="764" t="s">
        <v>285</v>
      </c>
      <c r="G8" s="765"/>
      <c r="H8" s="767"/>
      <c r="I8" s="435"/>
      <c r="J8" s="764" t="s">
        <v>286</v>
      </c>
      <c r="K8" s="765"/>
      <c r="L8" s="767"/>
      <c r="M8" s="768" t="s">
        <v>287</v>
      </c>
      <c r="N8" s="769"/>
      <c r="O8" s="770"/>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0.17814923936260005</v>
      </c>
      <c r="E12" s="464">
        <f>Stored_C!G18+Stored_C!M18</f>
        <v>0</v>
      </c>
      <c r="F12" s="465">
        <f>F11+HWP!C12</f>
        <v>0</v>
      </c>
      <c r="G12" s="463">
        <f>G11+HWP!D12</f>
        <v>0.17814923936260005</v>
      </c>
      <c r="H12" s="464">
        <f>H11+HWP!E12</f>
        <v>0</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0.19089933390220004</v>
      </c>
      <c r="E13" s="473">
        <f>Stored_C!G19+Stored_C!M19</f>
        <v>0</v>
      </c>
      <c r="F13" s="474">
        <f>F12+HWP!C13</f>
        <v>0</v>
      </c>
      <c r="G13" s="472">
        <f>G12+HWP!D13</f>
        <v>0.36904857326480012</v>
      </c>
      <c r="H13" s="473">
        <f>H12+HWP!E13</f>
        <v>0</v>
      </c>
      <c r="I13" s="456"/>
      <c r="J13" s="475">
        <f>Garden!J20</f>
        <v>0</v>
      </c>
      <c r="K13" s="476">
        <f>Paper!J20</f>
        <v>5.8292909470236739E-3</v>
      </c>
      <c r="L13" s="477">
        <f>Wood!J20</f>
        <v>0</v>
      </c>
      <c r="M13" s="478">
        <f>J13*(1-Recovery_OX!E13)*(1-Recovery_OX!F13)</f>
        <v>0</v>
      </c>
      <c r="N13" s="476">
        <f>K13*(1-Recovery_OX!E13)*(1-Recovery_OX!F13)</f>
        <v>5.8292909470236739E-3</v>
      </c>
      <c r="O13" s="477">
        <f>L13*(1-Recovery_OX!E13)*(1-Recovery_OX!F13)</f>
        <v>0</v>
      </c>
    </row>
    <row r="14" spans="2:15">
      <c r="B14" s="470">
        <f t="shared" ref="B14:B77" si="0">B13+1</f>
        <v>1952</v>
      </c>
      <c r="C14" s="471">
        <f>Stored_C!E20</f>
        <v>0</v>
      </c>
      <c r="D14" s="472">
        <f>Stored_C!F20+Stored_C!L20</f>
        <v>0.18890299866240001</v>
      </c>
      <c r="E14" s="473">
        <f>Stored_C!G20+Stored_C!M20</f>
        <v>0</v>
      </c>
      <c r="F14" s="474">
        <f>F13+HWP!C14</f>
        <v>0</v>
      </c>
      <c r="G14" s="472">
        <f>G13+HWP!D14</f>
        <v>0.55795157192720013</v>
      </c>
      <c r="H14" s="473">
        <f>H13+HWP!E14</f>
        <v>0</v>
      </c>
      <c r="I14" s="456"/>
      <c r="J14" s="475">
        <f>Garden!J21</f>
        <v>0</v>
      </c>
      <c r="K14" s="476">
        <f>Paper!J21</f>
        <v>1.1681686631289866E-2</v>
      </c>
      <c r="L14" s="477">
        <f>Wood!J21</f>
        <v>0</v>
      </c>
      <c r="M14" s="478">
        <f>J14*(1-Recovery_OX!E14)*(1-Recovery_OX!F14)</f>
        <v>0</v>
      </c>
      <c r="N14" s="476">
        <f>K14*(1-Recovery_OX!E14)*(1-Recovery_OX!F14)</f>
        <v>1.1681686631289866E-2</v>
      </c>
      <c r="O14" s="477">
        <f>L14*(1-Recovery_OX!E14)*(1-Recovery_OX!F14)</f>
        <v>0</v>
      </c>
    </row>
    <row r="15" spans="2:15">
      <c r="B15" s="470">
        <f t="shared" si="0"/>
        <v>1953</v>
      </c>
      <c r="C15" s="471">
        <f>Stored_C!E21</f>
        <v>0</v>
      </c>
      <c r="D15" s="472">
        <f>Stored_C!F21+Stored_C!L21</f>
        <v>0.20243947413800001</v>
      </c>
      <c r="E15" s="473">
        <f>Stored_C!G21+Stored_C!M21</f>
        <v>0</v>
      </c>
      <c r="F15" s="474">
        <f>F14+HWP!C15</f>
        <v>0</v>
      </c>
      <c r="G15" s="472">
        <f>G14+HWP!D15</f>
        <v>0.76039104606520014</v>
      </c>
      <c r="H15" s="473">
        <f>H14+HWP!E15</f>
        <v>0</v>
      </c>
      <c r="I15" s="456"/>
      <c r="J15" s="475">
        <f>Garden!J22</f>
        <v>0</v>
      </c>
      <c r="K15" s="476">
        <f>Paper!J22</f>
        <v>1.7073101332664892E-2</v>
      </c>
      <c r="L15" s="477">
        <f>Wood!J22</f>
        <v>0</v>
      </c>
      <c r="M15" s="478">
        <f>J15*(1-Recovery_OX!E15)*(1-Recovery_OX!F15)</f>
        <v>0</v>
      </c>
      <c r="N15" s="476">
        <f>K15*(1-Recovery_OX!E15)*(1-Recovery_OX!F15)</f>
        <v>1.7073101332664892E-2</v>
      </c>
      <c r="O15" s="477">
        <f>L15*(1-Recovery_OX!E15)*(1-Recovery_OX!F15)</f>
        <v>0</v>
      </c>
    </row>
    <row r="16" spans="2:15">
      <c r="B16" s="470">
        <f t="shared" si="0"/>
        <v>1954</v>
      </c>
      <c r="C16" s="471">
        <f>Stored_C!E22</f>
        <v>0</v>
      </c>
      <c r="D16" s="472">
        <f>Stored_C!F22+Stored_C!L22</f>
        <v>0.20785835367880001</v>
      </c>
      <c r="E16" s="473">
        <f>Stored_C!G22+Stored_C!M22</f>
        <v>0</v>
      </c>
      <c r="F16" s="474">
        <f>F15+HWP!C16</f>
        <v>0</v>
      </c>
      <c r="G16" s="472">
        <f>G15+HWP!D16</f>
        <v>0.96824939974400015</v>
      </c>
      <c r="H16" s="473">
        <f>H15+HWP!E16</f>
        <v>0</v>
      </c>
      <c r="I16" s="456"/>
      <c r="J16" s="475">
        <f>Garden!J23</f>
        <v>0</v>
      </c>
      <c r="K16" s="476">
        <f>Paper!J23</f>
        <v>2.2542955389816634E-2</v>
      </c>
      <c r="L16" s="477">
        <f>Wood!J23</f>
        <v>0</v>
      </c>
      <c r="M16" s="478">
        <f>J16*(1-Recovery_OX!E16)*(1-Recovery_OX!F16)</f>
        <v>0</v>
      </c>
      <c r="N16" s="476">
        <f>K16*(1-Recovery_OX!E16)*(1-Recovery_OX!F16)</f>
        <v>2.2542955389816634E-2</v>
      </c>
      <c r="O16" s="477">
        <f>L16*(1-Recovery_OX!E16)*(1-Recovery_OX!F16)</f>
        <v>0</v>
      </c>
    </row>
    <row r="17" spans="2:15">
      <c r="B17" s="470">
        <f t="shared" si="0"/>
        <v>1955</v>
      </c>
      <c r="C17" s="471">
        <f>Stored_C!E23</f>
        <v>0</v>
      </c>
      <c r="D17" s="472">
        <f>Stored_C!F23+Stored_C!L23</f>
        <v>0.21859066622580003</v>
      </c>
      <c r="E17" s="473">
        <f>Stored_C!G23+Stored_C!M23</f>
        <v>0</v>
      </c>
      <c r="F17" s="474">
        <f>F16+HWP!C17</f>
        <v>0</v>
      </c>
      <c r="G17" s="472">
        <f>G16+HWP!D17</f>
        <v>1.1868400659698002</v>
      </c>
      <c r="H17" s="473">
        <f>H16+HWP!E17</f>
        <v>0</v>
      </c>
      <c r="I17" s="456"/>
      <c r="J17" s="475">
        <f>Garden!J24</f>
        <v>0</v>
      </c>
      <c r="K17" s="476">
        <f>Paper!J24</f>
        <v>2.7820326785625748E-2</v>
      </c>
      <c r="L17" s="477">
        <f>Wood!J24</f>
        <v>0</v>
      </c>
      <c r="M17" s="478">
        <f>J17*(1-Recovery_OX!E17)*(1-Recovery_OX!F17)</f>
        <v>0</v>
      </c>
      <c r="N17" s="476">
        <f>K17*(1-Recovery_OX!E17)*(1-Recovery_OX!F17)</f>
        <v>2.7820326785625748E-2</v>
      </c>
      <c r="O17" s="477">
        <f>L17*(1-Recovery_OX!E17)*(1-Recovery_OX!F17)</f>
        <v>0</v>
      </c>
    </row>
    <row r="18" spans="2:15">
      <c r="B18" s="470">
        <f t="shared" si="0"/>
        <v>1956</v>
      </c>
      <c r="C18" s="471">
        <f>Stored_C!E24</f>
        <v>0</v>
      </c>
      <c r="D18" s="472">
        <f>Stored_C!F24+Stored_C!L24</f>
        <v>0.22546256326880001</v>
      </c>
      <c r="E18" s="473">
        <f>Stored_C!G24+Stored_C!M24</f>
        <v>0</v>
      </c>
      <c r="F18" s="474">
        <f>F17+HWP!C18</f>
        <v>0</v>
      </c>
      <c r="G18" s="472">
        <f>G17+HWP!D18</f>
        <v>1.4123026292386003</v>
      </c>
      <c r="H18" s="473">
        <f>H17+HWP!E18</f>
        <v>0</v>
      </c>
      <c r="I18" s="456"/>
      <c r="J18" s="475">
        <f>Garden!J25</f>
        <v>0</v>
      </c>
      <c r="K18" s="476">
        <f>Paper!J25</f>
        <v>3.3092091457387611E-2</v>
      </c>
      <c r="L18" s="477">
        <f>Wood!J25</f>
        <v>0</v>
      </c>
      <c r="M18" s="478">
        <f>J18*(1-Recovery_OX!E18)*(1-Recovery_OX!F18)</f>
        <v>0</v>
      </c>
      <c r="N18" s="476">
        <f>K18*(1-Recovery_OX!E18)*(1-Recovery_OX!F18)</f>
        <v>3.3092091457387611E-2</v>
      </c>
      <c r="O18" s="477">
        <f>L18*(1-Recovery_OX!E18)*(1-Recovery_OX!F18)</f>
        <v>0</v>
      </c>
    </row>
    <row r="19" spans="2:15">
      <c r="B19" s="470">
        <f t="shared" si="0"/>
        <v>1957</v>
      </c>
      <c r="C19" s="471">
        <f>Stored_C!E25</f>
        <v>0</v>
      </c>
      <c r="D19" s="472">
        <f>Stored_C!F25+Stored_C!L25</f>
        <v>0.23245420468160002</v>
      </c>
      <c r="E19" s="473">
        <f>Stored_C!G25+Stored_C!M25</f>
        <v>0</v>
      </c>
      <c r="F19" s="474">
        <f>F18+HWP!C19</f>
        <v>0</v>
      </c>
      <c r="G19" s="472">
        <f>G18+HWP!D19</f>
        <v>1.6447568339202003</v>
      </c>
      <c r="H19" s="473">
        <f>H18+HWP!E19</f>
        <v>0</v>
      </c>
      <c r="I19" s="456"/>
      <c r="J19" s="475">
        <f>Garden!J26</f>
        <v>0</v>
      </c>
      <c r="K19" s="476">
        <f>Paper!J26</f>
        <v>3.8232310288530073E-2</v>
      </c>
      <c r="L19" s="477">
        <f>Wood!J26</f>
        <v>0</v>
      </c>
      <c r="M19" s="478">
        <f>J19*(1-Recovery_OX!E19)*(1-Recovery_OX!F19)</f>
        <v>0</v>
      </c>
      <c r="N19" s="476">
        <f>K19*(1-Recovery_OX!E19)*(1-Recovery_OX!F19)</f>
        <v>3.8232310288530073E-2</v>
      </c>
      <c r="O19" s="477">
        <f>L19*(1-Recovery_OX!E19)*(1-Recovery_OX!F19)</f>
        <v>0</v>
      </c>
    </row>
    <row r="20" spans="2:15">
      <c r="B20" s="470">
        <f t="shared" si="0"/>
        <v>1958</v>
      </c>
      <c r="C20" s="471">
        <f>Stored_C!E26</f>
        <v>0</v>
      </c>
      <c r="D20" s="472">
        <f>Stored_C!F26+Stored_C!L26</f>
        <v>0.23953699479380003</v>
      </c>
      <c r="E20" s="473">
        <f>Stored_C!G26+Stored_C!M26</f>
        <v>0</v>
      </c>
      <c r="F20" s="474">
        <f>F19+HWP!C20</f>
        <v>0</v>
      </c>
      <c r="G20" s="472">
        <f>G19+HWP!D20</f>
        <v>1.8842938287140003</v>
      </c>
      <c r="H20" s="473">
        <f>H19+HWP!E20</f>
        <v>0</v>
      </c>
      <c r="I20" s="456"/>
      <c r="J20" s="475">
        <f>Garden!J27</f>
        <v>0</v>
      </c>
      <c r="K20" s="476">
        <f>Paper!J27</f>
        <v>4.3253794793208775E-2</v>
      </c>
      <c r="L20" s="477">
        <f>Wood!J27</f>
        <v>0</v>
      </c>
      <c r="M20" s="478">
        <f>J20*(1-Recovery_OX!E20)*(1-Recovery_OX!F20)</f>
        <v>0</v>
      </c>
      <c r="N20" s="476">
        <f>K20*(1-Recovery_OX!E20)*(1-Recovery_OX!F20)</f>
        <v>4.3253794793208775E-2</v>
      </c>
      <c r="O20" s="477">
        <f>L20*(1-Recovery_OX!E20)*(1-Recovery_OX!F20)</f>
        <v>0</v>
      </c>
    </row>
    <row r="21" spans="2:15">
      <c r="B21" s="470">
        <f t="shared" si="0"/>
        <v>1959</v>
      </c>
      <c r="C21" s="471">
        <f>Stored_C!E27</f>
        <v>0</v>
      </c>
      <c r="D21" s="472">
        <f>Stored_C!F27+Stored_C!L27</f>
        <v>0.24667518901739999</v>
      </c>
      <c r="E21" s="473">
        <f>Stored_C!G27+Stored_C!M27</f>
        <v>0</v>
      </c>
      <c r="F21" s="474">
        <f>F20+HWP!C21</f>
        <v>0</v>
      </c>
      <c r="G21" s="472">
        <f>G20+HWP!D21</f>
        <v>2.1309690177314002</v>
      </c>
      <c r="H21" s="473">
        <f>H20+HWP!E21</f>
        <v>0</v>
      </c>
      <c r="I21" s="456"/>
      <c r="J21" s="475">
        <f>Garden!J28</f>
        <v>0</v>
      </c>
      <c r="K21" s="476">
        <f>Paper!J28</f>
        <v>4.8167554657929247E-2</v>
      </c>
      <c r="L21" s="477">
        <f>Wood!J28</f>
        <v>0</v>
      </c>
      <c r="M21" s="478">
        <f>J21*(1-Recovery_OX!E21)*(1-Recovery_OX!F21)</f>
        <v>0</v>
      </c>
      <c r="N21" s="476">
        <f>K21*(1-Recovery_OX!E21)*(1-Recovery_OX!F21)</f>
        <v>4.8167554657929247E-2</v>
      </c>
      <c r="O21" s="477">
        <f>L21*(1-Recovery_OX!E21)*(1-Recovery_OX!F21)</f>
        <v>0</v>
      </c>
    </row>
    <row r="22" spans="2:15">
      <c r="B22" s="470">
        <f t="shared" si="0"/>
        <v>1960</v>
      </c>
      <c r="C22" s="471">
        <f>Stored_C!E28</f>
        <v>0</v>
      </c>
      <c r="D22" s="472">
        <f>Stored_C!F28+Stored_C!L28</f>
        <v>0.25679448188019999</v>
      </c>
      <c r="E22" s="473">
        <f>Stored_C!G28+Stored_C!M28</f>
        <v>0</v>
      </c>
      <c r="F22" s="474">
        <f>F21+HWP!C22</f>
        <v>0</v>
      </c>
      <c r="G22" s="472">
        <f>G21+HWP!D22</f>
        <v>2.3877634996116002</v>
      </c>
      <c r="H22" s="473">
        <f>H21+HWP!E22</f>
        <v>0</v>
      </c>
      <c r="I22" s="456"/>
      <c r="J22" s="475">
        <f>Garden!J29</f>
        <v>0</v>
      </c>
      <c r="K22" s="476">
        <f>Paper!J29</f>
        <v>5.2982685633702384E-2</v>
      </c>
      <c r="L22" s="477">
        <f>Wood!J29</f>
        <v>0</v>
      </c>
      <c r="M22" s="478">
        <f>J22*(1-Recovery_OX!E22)*(1-Recovery_OX!F22)</f>
        <v>0</v>
      </c>
      <c r="N22" s="476">
        <f>K22*(1-Recovery_OX!E22)*(1-Recovery_OX!F22)</f>
        <v>5.2982685633702384E-2</v>
      </c>
      <c r="O22" s="477">
        <f>L22*(1-Recovery_OX!E22)*(1-Recovery_OX!F22)</f>
        <v>0</v>
      </c>
    </row>
    <row r="23" spans="2:15">
      <c r="B23" s="470">
        <f t="shared" si="0"/>
        <v>1961</v>
      </c>
      <c r="C23" s="471">
        <f>Stored_C!E29</f>
        <v>0</v>
      </c>
      <c r="D23" s="472">
        <f>Stored_C!F29+Stored_C!L29</f>
        <v>0</v>
      </c>
      <c r="E23" s="473">
        <f>Stored_C!G29+Stored_C!M29</f>
        <v>0</v>
      </c>
      <c r="F23" s="474">
        <f>F22+HWP!C23</f>
        <v>0</v>
      </c>
      <c r="G23" s="472">
        <f>G22+HWP!D23</f>
        <v>2.3877634996116002</v>
      </c>
      <c r="H23" s="473">
        <f>H22+HWP!E23</f>
        <v>0</v>
      </c>
      <c r="I23" s="456"/>
      <c r="J23" s="475">
        <f>Garden!J30</f>
        <v>0</v>
      </c>
      <c r="K23" s="476">
        <f>Paper!J30</f>
        <v>5.7803401337633099E-2</v>
      </c>
      <c r="L23" s="477">
        <f>Wood!J30</f>
        <v>0</v>
      </c>
      <c r="M23" s="478">
        <f>J23*(1-Recovery_OX!E23)*(1-Recovery_OX!F23)</f>
        <v>0</v>
      </c>
      <c r="N23" s="476">
        <f>K23*(1-Recovery_OX!E23)*(1-Recovery_OX!F23)</f>
        <v>5.7803401337633099E-2</v>
      </c>
      <c r="O23" s="477">
        <f>L23*(1-Recovery_OX!E23)*(1-Recovery_OX!F23)</f>
        <v>0</v>
      </c>
    </row>
    <row r="24" spans="2:15">
      <c r="B24" s="470">
        <f t="shared" si="0"/>
        <v>1962</v>
      </c>
      <c r="C24" s="471">
        <f>Stored_C!E30</f>
        <v>0</v>
      </c>
      <c r="D24" s="472">
        <f>Stored_C!F30+Stored_C!L30</f>
        <v>0</v>
      </c>
      <c r="E24" s="473">
        <f>Stored_C!G30+Stored_C!M30</f>
        <v>0</v>
      </c>
      <c r="F24" s="474">
        <f>F23+HWP!C24</f>
        <v>0</v>
      </c>
      <c r="G24" s="472">
        <f>G23+HWP!D24</f>
        <v>2.3877634996116002</v>
      </c>
      <c r="H24" s="473">
        <f>H23+HWP!E24</f>
        <v>0</v>
      </c>
      <c r="I24" s="456"/>
      <c r="J24" s="475">
        <f>Garden!J31</f>
        <v>0</v>
      </c>
      <c r="K24" s="476">
        <f>Paper!J31</f>
        <v>5.389553417675233E-2</v>
      </c>
      <c r="L24" s="477">
        <f>Wood!J31</f>
        <v>0</v>
      </c>
      <c r="M24" s="478">
        <f>J24*(1-Recovery_OX!E24)*(1-Recovery_OX!F24)</f>
        <v>0</v>
      </c>
      <c r="N24" s="476">
        <f>K24*(1-Recovery_OX!E24)*(1-Recovery_OX!F24)</f>
        <v>5.389553417675233E-2</v>
      </c>
      <c r="O24" s="477">
        <f>L24*(1-Recovery_OX!E24)*(1-Recovery_OX!F24)</f>
        <v>0</v>
      </c>
    </row>
    <row r="25" spans="2:15">
      <c r="B25" s="470">
        <f t="shared" si="0"/>
        <v>1963</v>
      </c>
      <c r="C25" s="471">
        <f>Stored_C!E31</f>
        <v>0</v>
      </c>
      <c r="D25" s="472">
        <f>Stored_C!F31+Stored_C!L31</f>
        <v>0</v>
      </c>
      <c r="E25" s="473">
        <f>Stored_C!G31+Stored_C!M31</f>
        <v>0</v>
      </c>
      <c r="F25" s="474">
        <f>F24+HWP!C25</f>
        <v>0</v>
      </c>
      <c r="G25" s="472">
        <f>G24+HWP!D25</f>
        <v>2.3877634996116002</v>
      </c>
      <c r="H25" s="473">
        <f>H24+HWP!E25</f>
        <v>0</v>
      </c>
      <c r="I25" s="456"/>
      <c r="J25" s="475">
        <f>Garden!J32</f>
        <v>0</v>
      </c>
      <c r="K25" s="476">
        <f>Paper!J32</f>
        <v>5.0251862986933696E-2</v>
      </c>
      <c r="L25" s="477">
        <f>Wood!J32</f>
        <v>0</v>
      </c>
      <c r="M25" s="478">
        <f>J25*(1-Recovery_OX!E25)*(1-Recovery_OX!F25)</f>
        <v>0</v>
      </c>
      <c r="N25" s="476">
        <f>K25*(1-Recovery_OX!E25)*(1-Recovery_OX!F25)</f>
        <v>5.0251862986933696E-2</v>
      </c>
      <c r="O25" s="477">
        <f>L25*(1-Recovery_OX!E25)*(1-Recovery_OX!F25)</f>
        <v>0</v>
      </c>
    </row>
    <row r="26" spans="2:15">
      <c r="B26" s="470">
        <f t="shared" si="0"/>
        <v>1964</v>
      </c>
      <c r="C26" s="471">
        <f>Stored_C!E32</f>
        <v>0</v>
      </c>
      <c r="D26" s="472">
        <f>Stored_C!F32+Stored_C!L32</f>
        <v>0</v>
      </c>
      <c r="E26" s="473">
        <f>Stored_C!G32+Stored_C!M32</f>
        <v>0</v>
      </c>
      <c r="F26" s="474">
        <f>F25+HWP!C26</f>
        <v>0</v>
      </c>
      <c r="G26" s="472">
        <f>G25+HWP!D26</f>
        <v>2.3877634996116002</v>
      </c>
      <c r="H26" s="473">
        <f>H25+HWP!E26</f>
        <v>0</v>
      </c>
      <c r="I26" s="456"/>
      <c r="J26" s="475">
        <f>Garden!J33</f>
        <v>0</v>
      </c>
      <c r="K26" s="476">
        <f>Paper!J33</f>
        <v>4.6854526487777437E-2</v>
      </c>
      <c r="L26" s="477">
        <f>Wood!J33</f>
        <v>0</v>
      </c>
      <c r="M26" s="478">
        <f>J26*(1-Recovery_OX!E26)*(1-Recovery_OX!F26)</f>
        <v>0</v>
      </c>
      <c r="N26" s="476">
        <f>K26*(1-Recovery_OX!E26)*(1-Recovery_OX!F26)</f>
        <v>4.6854526487777437E-2</v>
      </c>
      <c r="O26" s="477">
        <f>L26*(1-Recovery_OX!E26)*(1-Recovery_OX!F26)</f>
        <v>0</v>
      </c>
    </row>
    <row r="27" spans="2:15">
      <c r="B27" s="470">
        <f t="shared" si="0"/>
        <v>1965</v>
      </c>
      <c r="C27" s="471">
        <f>Stored_C!E33</f>
        <v>0</v>
      </c>
      <c r="D27" s="472">
        <f>Stored_C!F33+Stored_C!L33</f>
        <v>0</v>
      </c>
      <c r="E27" s="473">
        <f>Stored_C!G33+Stored_C!M33</f>
        <v>0</v>
      </c>
      <c r="F27" s="474">
        <f>F26+HWP!C27</f>
        <v>0</v>
      </c>
      <c r="G27" s="472">
        <f>G26+HWP!D27</f>
        <v>2.3877634996116002</v>
      </c>
      <c r="H27" s="473">
        <f>H26+HWP!E27</f>
        <v>0</v>
      </c>
      <c r="I27" s="456"/>
      <c r="J27" s="475">
        <f>Garden!J34</f>
        <v>0</v>
      </c>
      <c r="K27" s="476">
        <f>Paper!J34</f>
        <v>4.3686870931823239E-2</v>
      </c>
      <c r="L27" s="477">
        <f>Wood!J34</f>
        <v>0</v>
      </c>
      <c r="M27" s="478">
        <f>J27*(1-Recovery_OX!E27)*(1-Recovery_OX!F27)</f>
        <v>0</v>
      </c>
      <c r="N27" s="476">
        <f>K27*(1-Recovery_OX!E27)*(1-Recovery_OX!F27)</f>
        <v>4.3686870931823239E-2</v>
      </c>
      <c r="O27" s="477">
        <f>L27*(1-Recovery_OX!E27)*(1-Recovery_OX!F27)</f>
        <v>0</v>
      </c>
    </row>
    <row r="28" spans="2:15">
      <c r="B28" s="470">
        <f t="shared" si="0"/>
        <v>1966</v>
      </c>
      <c r="C28" s="471">
        <f>Stored_C!E34</f>
        <v>0</v>
      </c>
      <c r="D28" s="472">
        <f>Stored_C!F34+Stored_C!L34</f>
        <v>0</v>
      </c>
      <c r="E28" s="473">
        <f>Stored_C!G34+Stored_C!M34</f>
        <v>0</v>
      </c>
      <c r="F28" s="474">
        <f>F27+HWP!C28</f>
        <v>0</v>
      </c>
      <c r="G28" s="472">
        <f>G27+HWP!D28</f>
        <v>2.3877634996116002</v>
      </c>
      <c r="H28" s="473">
        <f>H27+HWP!E28</f>
        <v>0</v>
      </c>
      <c r="I28" s="456"/>
      <c r="J28" s="475">
        <f>Garden!J35</f>
        <v>0</v>
      </c>
      <c r="K28" s="476">
        <f>Paper!J35</f>
        <v>4.0733368467860805E-2</v>
      </c>
      <c r="L28" s="477">
        <f>Wood!J35</f>
        <v>0</v>
      </c>
      <c r="M28" s="478">
        <f>J28*(1-Recovery_OX!E28)*(1-Recovery_OX!F28)</f>
        <v>0</v>
      </c>
      <c r="N28" s="476">
        <f>K28*(1-Recovery_OX!E28)*(1-Recovery_OX!F28)</f>
        <v>4.0733368467860805E-2</v>
      </c>
      <c r="O28" s="477">
        <f>L28*(1-Recovery_OX!E28)*(1-Recovery_OX!F28)</f>
        <v>0</v>
      </c>
    </row>
    <row r="29" spans="2:15">
      <c r="B29" s="470">
        <f t="shared" si="0"/>
        <v>1967</v>
      </c>
      <c r="C29" s="471">
        <f>Stored_C!E35</f>
        <v>0</v>
      </c>
      <c r="D29" s="472">
        <f>Stored_C!F35+Stored_C!L35</f>
        <v>0</v>
      </c>
      <c r="E29" s="473">
        <f>Stored_C!G35+Stored_C!M35</f>
        <v>0</v>
      </c>
      <c r="F29" s="474">
        <f>F28+HWP!C29</f>
        <v>0</v>
      </c>
      <c r="G29" s="472">
        <f>G28+HWP!D29</f>
        <v>2.3877634996116002</v>
      </c>
      <c r="H29" s="473">
        <f>H28+HWP!E29</f>
        <v>0</v>
      </c>
      <c r="I29" s="456"/>
      <c r="J29" s="475">
        <f>Garden!J36</f>
        <v>0</v>
      </c>
      <c r="K29" s="476">
        <f>Paper!J36</f>
        <v>3.7979541023385244E-2</v>
      </c>
      <c r="L29" s="477">
        <f>Wood!J36</f>
        <v>0</v>
      </c>
      <c r="M29" s="478">
        <f>J29*(1-Recovery_OX!E29)*(1-Recovery_OX!F29)</f>
        <v>0</v>
      </c>
      <c r="N29" s="476">
        <f>K29*(1-Recovery_OX!E29)*(1-Recovery_OX!F29)</f>
        <v>3.7979541023385244E-2</v>
      </c>
      <c r="O29" s="477">
        <f>L29*(1-Recovery_OX!E29)*(1-Recovery_OX!F29)</f>
        <v>0</v>
      </c>
    </row>
    <row r="30" spans="2:15">
      <c r="B30" s="470">
        <f t="shared" si="0"/>
        <v>1968</v>
      </c>
      <c r="C30" s="471">
        <f>Stored_C!E36</f>
        <v>0</v>
      </c>
      <c r="D30" s="472">
        <f>Stored_C!F36+Stored_C!L36</f>
        <v>0</v>
      </c>
      <c r="E30" s="473">
        <f>Stored_C!G36+Stored_C!M36</f>
        <v>0</v>
      </c>
      <c r="F30" s="474">
        <f>F29+HWP!C30</f>
        <v>0</v>
      </c>
      <c r="G30" s="472">
        <f>G29+HWP!D30</f>
        <v>2.3877634996116002</v>
      </c>
      <c r="H30" s="473">
        <f>H29+HWP!E30</f>
        <v>0</v>
      </c>
      <c r="I30" s="456"/>
      <c r="J30" s="475">
        <f>Garden!J37</f>
        <v>0</v>
      </c>
      <c r="K30" s="476">
        <f>Paper!J37</f>
        <v>3.5411889333068838E-2</v>
      </c>
      <c r="L30" s="477">
        <f>Wood!J37</f>
        <v>0</v>
      </c>
      <c r="M30" s="478">
        <f>J30*(1-Recovery_OX!E30)*(1-Recovery_OX!F30)</f>
        <v>0</v>
      </c>
      <c r="N30" s="476">
        <f>K30*(1-Recovery_OX!E30)*(1-Recovery_OX!F30)</f>
        <v>3.5411889333068838E-2</v>
      </c>
      <c r="O30" s="477">
        <f>L30*(1-Recovery_OX!E30)*(1-Recovery_OX!F30)</f>
        <v>0</v>
      </c>
    </row>
    <row r="31" spans="2:15">
      <c r="B31" s="470">
        <f t="shared" si="0"/>
        <v>1969</v>
      </c>
      <c r="C31" s="471">
        <f>Stored_C!E37</f>
        <v>0</v>
      </c>
      <c r="D31" s="472">
        <f>Stored_C!F37+Stored_C!L37</f>
        <v>0</v>
      </c>
      <c r="E31" s="473">
        <f>Stored_C!G37+Stored_C!M37</f>
        <v>0</v>
      </c>
      <c r="F31" s="474">
        <f>F30+HWP!C31</f>
        <v>0</v>
      </c>
      <c r="G31" s="472">
        <f>G30+HWP!D31</f>
        <v>2.3877634996116002</v>
      </c>
      <c r="H31" s="473">
        <f>H30+HWP!E31</f>
        <v>0</v>
      </c>
      <c r="I31" s="456"/>
      <c r="J31" s="475">
        <f>Garden!J38</f>
        <v>0</v>
      </c>
      <c r="K31" s="476">
        <f>Paper!J38</f>
        <v>3.3017826765346758E-2</v>
      </c>
      <c r="L31" s="477">
        <f>Wood!J38</f>
        <v>0</v>
      </c>
      <c r="M31" s="478">
        <f>J31*(1-Recovery_OX!E31)*(1-Recovery_OX!F31)</f>
        <v>0</v>
      </c>
      <c r="N31" s="476">
        <f>K31*(1-Recovery_OX!E31)*(1-Recovery_OX!F31)</f>
        <v>3.3017826765346758E-2</v>
      </c>
      <c r="O31" s="477">
        <f>L31*(1-Recovery_OX!E31)*(1-Recovery_OX!F31)</f>
        <v>0</v>
      </c>
    </row>
    <row r="32" spans="2:15">
      <c r="B32" s="470">
        <f t="shared" si="0"/>
        <v>1970</v>
      </c>
      <c r="C32" s="471">
        <f>Stored_C!E38</f>
        <v>0</v>
      </c>
      <c r="D32" s="472">
        <f>Stored_C!F38+Stored_C!L38</f>
        <v>0</v>
      </c>
      <c r="E32" s="473">
        <f>Stored_C!G38+Stored_C!M38</f>
        <v>0</v>
      </c>
      <c r="F32" s="474">
        <f>F31+HWP!C32</f>
        <v>0</v>
      </c>
      <c r="G32" s="472">
        <f>G31+HWP!D32</f>
        <v>2.3877634996116002</v>
      </c>
      <c r="H32" s="473">
        <f>H31+HWP!E32</f>
        <v>0</v>
      </c>
      <c r="I32" s="456"/>
      <c r="J32" s="475">
        <f>Garden!J39</f>
        <v>0</v>
      </c>
      <c r="K32" s="476">
        <f>Paper!J39</f>
        <v>3.0785617622734521E-2</v>
      </c>
      <c r="L32" s="477">
        <f>Wood!J39</f>
        <v>0</v>
      </c>
      <c r="M32" s="478">
        <f>J32*(1-Recovery_OX!E32)*(1-Recovery_OX!F32)</f>
        <v>0</v>
      </c>
      <c r="N32" s="476">
        <f>K32*(1-Recovery_OX!E32)*(1-Recovery_OX!F32)</f>
        <v>3.0785617622734521E-2</v>
      </c>
      <c r="O32" s="477">
        <f>L32*(1-Recovery_OX!E32)*(1-Recovery_OX!F32)</f>
        <v>0</v>
      </c>
    </row>
    <row r="33" spans="2:15">
      <c r="B33" s="470">
        <f t="shared" si="0"/>
        <v>1971</v>
      </c>
      <c r="C33" s="471">
        <f>Stored_C!E39</f>
        <v>0</v>
      </c>
      <c r="D33" s="472">
        <f>Stored_C!F39+Stored_C!L39</f>
        <v>0</v>
      </c>
      <c r="E33" s="473">
        <f>Stored_C!G39+Stored_C!M39</f>
        <v>0</v>
      </c>
      <c r="F33" s="474">
        <f>F32+HWP!C33</f>
        <v>0</v>
      </c>
      <c r="G33" s="472">
        <f>G32+HWP!D33</f>
        <v>2.3877634996116002</v>
      </c>
      <c r="H33" s="473">
        <f>H32+HWP!E33</f>
        <v>0</v>
      </c>
      <c r="I33" s="456"/>
      <c r="J33" s="475">
        <f>Garden!J40</f>
        <v>0</v>
      </c>
      <c r="K33" s="476">
        <f>Paper!J40</f>
        <v>2.870431961342532E-2</v>
      </c>
      <c r="L33" s="477">
        <f>Wood!J40</f>
        <v>0</v>
      </c>
      <c r="M33" s="478">
        <f>J33*(1-Recovery_OX!E33)*(1-Recovery_OX!F33)</f>
        <v>0</v>
      </c>
      <c r="N33" s="476">
        <f>K33*(1-Recovery_OX!E33)*(1-Recovery_OX!F33)</f>
        <v>2.870431961342532E-2</v>
      </c>
      <c r="O33" s="477">
        <f>L33*(1-Recovery_OX!E33)*(1-Recovery_OX!F33)</f>
        <v>0</v>
      </c>
    </row>
    <row r="34" spans="2:15">
      <c r="B34" s="470">
        <f t="shared" si="0"/>
        <v>1972</v>
      </c>
      <c r="C34" s="471">
        <f>Stored_C!E40</f>
        <v>0</v>
      </c>
      <c r="D34" s="472">
        <f>Stored_C!F40+Stored_C!L40</f>
        <v>0</v>
      </c>
      <c r="E34" s="473">
        <f>Stored_C!G40+Stored_C!M40</f>
        <v>0</v>
      </c>
      <c r="F34" s="474">
        <f>F33+HWP!C34</f>
        <v>0</v>
      </c>
      <c r="G34" s="472">
        <f>G33+HWP!D34</f>
        <v>2.3877634996116002</v>
      </c>
      <c r="H34" s="473">
        <f>H33+HWP!E34</f>
        <v>0</v>
      </c>
      <c r="I34" s="456"/>
      <c r="J34" s="475">
        <f>Garden!J41</f>
        <v>0</v>
      </c>
      <c r="K34" s="476">
        <f>Paper!J41</f>
        <v>2.6763730212162867E-2</v>
      </c>
      <c r="L34" s="477">
        <f>Wood!J41</f>
        <v>0</v>
      </c>
      <c r="M34" s="478">
        <f>J34*(1-Recovery_OX!E34)*(1-Recovery_OX!F34)</f>
        <v>0</v>
      </c>
      <c r="N34" s="476">
        <f>K34*(1-Recovery_OX!E34)*(1-Recovery_OX!F34)</f>
        <v>2.6763730212162867E-2</v>
      </c>
      <c r="O34" s="477">
        <f>L34*(1-Recovery_OX!E34)*(1-Recovery_OX!F34)</f>
        <v>0</v>
      </c>
    </row>
    <row r="35" spans="2:15">
      <c r="B35" s="470">
        <f t="shared" si="0"/>
        <v>1973</v>
      </c>
      <c r="C35" s="471">
        <f>Stored_C!E41</f>
        <v>0</v>
      </c>
      <c r="D35" s="472">
        <f>Stored_C!F41+Stored_C!L41</f>
        <v>0</v>
      </c>
      <c r="E35" s="473">
        <f>Stored_C!G41+Stored_C!M41</f>
        <v>0</v>
      </c>
      <c r="F35" s="474">
        <f>F34+HWP!C35</f>
        <v>0</v>
      </c>
      <c r="G35" s="472">
        <f>G34+HWP!D35</f>
        <v>2.3877634996116002</v>
      </c>
      <c r="H35" s="473">
        <f>H34+HWP!E35</f>
        <v>0</v>
      </c>
      <c r="I35" s="456"/>
      <c r="J35" s="475">
        <f>Garden!J42</f>
        <v>0</v>
      </c>
      <c r="K35" s="476">
        <f>Paper!J42</f>
        <v>2.4954336647450767E-2</v>
      </c>
      <c r="L35" s="477">
        <f>Wood!J42</f>
        <v>0</v>
      </c>
      <c r="M35" s="478">
        <f>J35*(1-Recovery_OX!E35)*(1-Recovery_OX!F35)</f>
        <v>0</v>
      </c>
      <c r="N35" s="476">
        <f>K35*(1-Recovery_OX!E35)*(1-Recovery_OX!F35)</f>
        <v>2.4954336647450767E-2</v>
      </c>
      <c r="O35" s="477">
        <f>L35*(1-Recovery_OX!E35)*(1-Recovery_OX!F35)</f>
        <v>0</v>
      </c>
    </row>
    <row r="36" spans="2:15">
      <c r="B36" s="470">
        <f t="shared" si="0"/>
        <v>1974</v>
      </c>
      <c r="C36" s="471">
        <f>Stored_C!E42</f>
        <v>0</v>
      </c>
      <c r="D36" s="472">
        <f>Stored_C!F42+Stored_C!L42</f>
        <v>0</v>
      </c>
      <c r="E36" s="473">
        <f>Stored_C!G42+Stored_C!M42</f>
        <v>0</v>
      </c>
      <c r="F36" s="474">
        <f>F35+HWP!C36</f>
        <v>0</v>
      </c>
      <c r="G36" s="472">
        <f>G35+HWP!D36</f>
        <v>2.3877634996116002</v>
      </c>
      <c r="H36" s="473">
        <f>H35+HWP!E36</f>
        <v>0</v>
      </c>
      <c r="I36" s="456"/>
      <c r="J36" s="475">
        <f>Garden!J43</f>
        <v>0</v>
      </c>
      <c r="K36" s="476">
        <f>Paper!J43</f>
        <v>2.3267269269935616E-2</v>
      </c>
      <c r="L36" s="477">
        <f>Wood!J43</f>
        <v>0</v>
      </c>
      <c r="M36" s="478">
        <f>J36*(1-Recovery_OX!E36)*(1-Recovery_OX!F36)</f>
        <v>0</v>
      </c>
      <c r="N36" s="476">
        <f>K36*(1-Recovery_OX!E36)*(1-Recovery_OX!F36)</f>
        <v>2.3267269269935616E-2</v>
      </c>
      <c r="O36" s="477">
        <f>L36*(1-Recovery_OX!E36)*(1-Recovery_OX!F36)</f>
        <v>0</v>
      </c>
    </row>
    <row r="37" spans="2:15">
      <c r="B37" s="470">
        <f t="shared" si="0"/>
        <v>1975</v>
      </c>
      <c r="C37" s="471">
        <f>Stored_C!E43</f>
        <v>0</v>
      </c>
      <c r="D37" s="472">
        <f>Stored_C!F43+Stored_C!L43</f>
        <v>0</v>
      </c>
      <c r="E37" s="473">
        <f>Stored_C!G43+Stored_C!M43</f>
        <v>0</v>
      </c>
      <c r="F37" s="474">
        <f>F36+HWP!C37</f>
        <v>0</v>
      </c>
      <c r="G37" s="472">
        <f>G36+HWP!D37</f>
        <v>2.3877634996116002</v>
      </c>
      <c r="H37" s="473">
        <f>H36+HWP!E37</f>
        <v>0</v>
      </c>
      <c r="I37" s="456"/>
      <c r="J37" s="475">
        <f>Garden!J44</f>
        <v>0</v>
      </c>
      <c r="K37" s="476">
        <f>Paper!J44</f>
        <v>2.1694258073375553E-2</v>
      </c>
      <c r="L37" s="477">
        <f>Wood!J44</f>
        <v>0</v>
      </c>
      <c r="M37" s="478">
        <f>J37*(1-Recovery_OX!E37)*(1-Recovery_OX!F37)</f>
        <v>0</v>
      </c>
      <c r="N37" s="476">
        <f>K37*(1-Recovery_OX!E37)*(1-Recovery_OX!F37)</f>
        <v>2.1694258073375553E-2</v>
      </c>
      <c r="O37" s="477">
        <f>L37*(1-Recovery_OX!E37)*(1-Recovery_OX!F37)</f>
        <v>0</v>
      </c>
    </row>
    <row r="38" spans="2:15">
      <c r="B38" s="470">
        <f t="shared" si="0"/>
        <v>1976</v>
      </c>
      <c r="C38" s="471">
        <f>Stored_C!E44</f>
        <v>0</v>
      </c>
      <c r="D38" s="472">
        <f>Stored_C!F44+Stored_C!L44</f>
        <v>0</v>
      </c>
      <c r="E38" s="473">
        <f>Stored_C!G44+Stored_C!M44</f>
        <v>0</v>
      </c>
      <c r="F38" s="474">
        <f>F37+HWP!C38</f>
        <v>0</v>
      </c>
      <c r="G38" s="472">
        <f>G37+HWP!D38</f>
        <v>2.3877634996116002</v>
      </c>
      <c r="H38" s="473">
        <f>H37+HWP!E38</f>
        <v>0</v>
      </c>
      <c r="I38" s="456"/>
      <c r="J38" s="475">
        <f>Garden!J45</f>
        <v>0</v>
      </c>
      <c r="K38" s="476">
        <f>Paper!J45</f>
        <v>2.0227592155060089E-2</v>
      </c>
      <c r="L38" s="477">
        <f>Wood!J45</f>
        <v>0</v>
      </c>
      <c r="M38" s="478">
        <f>J38*(1-Recovery_OX!E38)*(1-Recovery_OX!F38)</f>
        <v>0</v>
      </c>
      <c r="N38" s="476">
        <f>K38*(1-Recovery_OX!E38)*(1-Recovery_OX!F38)</f>
        <v>2.0227592155060089E-2</v>
      </c>
      <c r="O38" s="477">
        <f>L38*(1-Recovery_OX!E38)*(1-Recovery_OX!F38)</f>
        <v>0</v>
      </c>
    </row>
    <row r="39" spans="2:15">
      <c r="B39" s="470">
        <f t="shared" si="0"/>
        <v>1977</v>
      </c>
      <c r="C39" s="471">
        <f>Stored_C!E45</f>
        <v>0</v>
      </c>
      <c r="D39" s="472">
        <f>Stored_C!F45+Stored_C!L45</f>
        <v>0</v>
      </c>
      <c r="E39" s="473">
        <f>Stored_C!G45+Stored_C!M45</f>
        <v>0</v>
      </c>
      <c r="F39" s="474">
        <f>F38+HWP!C39</f>
        <v>0</v>
      </c>
      <c r="G39" s="472">
        <f>G38+HWP!D39</f>
        <v>2.3877634996116002</v>
      </c>
      <c r="H39" s="473">
        <f>H38+HWP!E39</f>
        <v>0</v>
      </c>
      <c r="I39" s="456"/>
      <c r="J39" s="475">
        <f>Garden!J46</f>
        <v>0</v>
      </c>
      <c r="K39" s="476">
        <f>Paper!J46</f>
        <v>1.8860081916956071E-2</v>
      </c>
      <c r="L39" s="477">
        <f>Wood!J46</f>
        <v>0</v>
      </c>
      <c r="M39" s="478">
        <f>J39*(1-Recovery_OX!E39)*(1-Recovery_OX!F39)</f>
        <v>0</v>
      </c>
      <c r="N39" s="476">
        <f>K39*(1-Recovery_OX!E39)*(1-Recovery_OX!F39)</f>
        <v>1.8860081916956071E-2</v>
      </c>
      <c r="O39" s="477">
        <f>L39*(1-Recovery_OX!E39)*(1-Recovery_OX!F39)</f>
        <v>0</v>
      </c>
    </row>
    <row r="40" spans="2:15">
      <c r="B40" s="470">
        <f t="shared" si="0"/>
        <v>1978</v>
      </c>
      <c r="C40" s="471">
        <f>Stored_C!E46</f>
        <v>0</v>
      </c>
      <c r="D40" s="472">
        <f>Stored_C!F46+Stored_C!L46</f>
        <v>0</v>
      </c>
      <c r="E40" s="473">
        <f>Stored_C!G46+Stored_C!M46</f>
        <v>0</v>
      </c>
      <c r="F40" s="474">
        <f>F39+HWP!C40</f>
        <v>0</v>
      </c>
      <c r="G40" s="472">
        <f>G39+HWP!D40</f>
        <v>2.3877634996116002</v>
      </c>
      <c r="H40" s="473">
        <f>H39+HWP!E40</f>
        <v>0</v>
      </c>
      <c r="I40" s="456"/>
      <c r="J40" s="475">
        <f>Garden!J47</f>
        <v>0</v>
      </c>
      <c r="K40" s="476">
        <f>Paper!J47</f>
        <v>1.7585023822289769E-2</v>
      </c>
      <c r="L40" s="477">
        <f>Wood!J47</f>
        <v>0</v>
      </c>
      <c r="M40" s="478">
        <f>J40*(1-Recovery_OX!E40)*(1-Recovery_OX!F40)</f>
        <v>0</v>
      </c>
      <c r="N40" s="476">
        <f>K40*(1-Recovery_OX!E40)*(1-Recovery_OX!F40)</f>
        <v>1.7585023822289769E-2</v>
      </c>
      <c r="O40" s="477">
        <f>L40*(1-Recovery_OX!E40)*(1-Recovery_OX!F40)</f>
        <v>0</v>
      </c>
    </row>
    <row r="41" spans="2:15">
      <c r="B41" s="470">
        <f t="shared" si="0"/>
        <v>1979</v>
      </c>
      <c r="C41" s="471">
        <f>Stored_C!E47</f>
        <v>0</v>
      </c>
      <c r="D41" s="472">
        <f>Stored_C!F47+Stored_C!L47</f>
        <v>0</v>
      </c>
      <c r="E41" s="473">
        <f>Stored_C!G47+Stored_C!M47</f>
        <v>0</v>
      </c>
      <c r="F41" s="474">
        <f>F40+HWP!C41</f>
        <v>0</v>
      </c>
      <c r="G41" s="472">
        <f>G40+HWP!D41</f>
        <v>2.3877634996116002</v>
      </c>
      <c r="H41" s="473">
        <f>H40+HWP!E41</f>
        <v>0</v>
      </c>
      <c r="I41" s="456"/>
      <c r="J41" s="475">
        <f>Garden!J48</f>
        <v>0</v>
      </c>
      <c r="K41" s="476">
        <f>Paper!J48</f>
        <v>1.6396167534801855E-2</v>
      </c>
      <c r="L41" s="477">
        <f>Wood!J48</f>
        <v>0</v>
      </c>
      <c r="M41" s="478">
        <f>J41*(1-Recovery_OX!E41)*(1-Recovery_OX!F41)</f>
        <v>0</v>
      </c>
      <c r="N41" s="476">
        <f>K41*(1-Recovery_OX!E41)*(1-Recovery_OX!F41)</f>
        <v>1.6396167534801855E-2</v>
      </c>
      <c r="O41" s="477">
        <f>L41*(1-Recovery_OX!E41)*(1-Recovery_OX!F41)</f>
        <v>0</v>
      </c>
    </row>
    <row r="42" spans="2:15">
      <c r="B42" s="470">
        <f t="shared" si="0"/>
        <v>1980</v>
      </c>
      <c r="C42" s="471">
        <f>Stored_C!E48</f>
        <v>0</v>
      </c>
      <c r="D42" s="472">
        <f>Stored_C!F48+Stored_C!L48</f>
        <v>0</v>
      </c>
      <c r="E42" s="473">
        <f>Stored_C!G48+Stored_C!M48</f>
        <v>0</v>
      </c>
      <c r="F42" s="474">
        <f>F41+HWP!C42</f>
        <v>0</v>
      </c>
      <c r="G42" s="472">
        <f>G41+HWP!D42</f>
        <v>2.3877634996116002</v>
      </c>
      <c r="H42" s="473">
        <f>H41+HWP!E42</f>
        <v>0</v>
      </c>
      <c r="I42" s="456"/>
      <c r="J42" s="475">
        <f>Garden!J49</f>
        <v>0</v>
      </c>
      <c r="K42" s="476">
        <f>Paper!J49</f>
        <v>1.5287685279591798E-2</v>
      </c>
      <c r="L42" s="477">
        <f>Wood!J49</f>
        <v>0</v>
      </c>
      <c r="M42" s="478">
        <f>J42*(1-Recovery_OX!E42)*(1-Recovery_OX!F42)</f>
        <v>0</v>
      </c>
      <c r="N42" s="476">
        <f>K42*(1-Recovery_OX!E42)*(1-Recovery_OX!F42)</f>
        <v>1.5287685279591798E-2</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2.3877634996116002</v>
      </c>
      <c r="H43" s="473">
        <f>H42+HWP!E43</f>
        <v>0</v>
      </c>
      <c r="I43" s="456"/>
      <c r="J43" s="475">
        <f>Garden!J50</f>
        <v>0</v>
      </c>
      <c r="K43" s="476">
        <f>Paper!J50</f>
        <v>1.4254143275358531E-2</v>
      </c>
      <c r="L43" s="477">
        <f>Wood!J50</f>
        <v>0</v>
      </c>
      <c r="M43" s="478">
        <f>J43*(1-Recovery_OX!E43)*(1-Recovery_OX!F43)</f>
        <v>0</v>
      </c>
      <c r="N43" s="476">
        <f>K43*(1-Recovery_OX!E43)*(1-Recovery_OX!F43)</f>
        <v>1.4254143275358531E-2</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2.3877634996116002</v>
      </c>
      <c r="H44" s="473">
        <f>H43+HWP!E44</f>
        <v>0</v>
      </c>
      <c r="I44" s="456"/>
      <c r="J44" s="475">
        <f>Garden!J51</f>
        <v>0</v>
      </c>
      <c r="K44" s="476">
        <f>Paper!J51</f>
        <v>1.3290475097998225E-2</v>
      </c>
      <c r="L44" s="477">
        <f>Wood!J51</f>
        <v>0</v>
      </c>
      <c r="M44" s="478">
        <f>J44*(1-Recovery_OX!E44)*(1-Recovery_OX!F44)</f>
        <v>0</v>
      </c>
      <c r="N44" s="476">
        <f>K44*(1-Recovery_OX!E44)*(1-Recovery_OX!F44)</f>
        <v>1.3290475097998225E-2</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2.3877634996116002</v>
      </c>
      <c r="H45" s="473">
        <f>H44+HWP!E45</f>
        <v>0</v>
      </c>
      <c r="I45" s="456"/>
      <c r="J45" s="475">
        <f>Garden!J52</f>
        <v>0</v>
      </c>
      <c r="K45" s="476">
        <f>Paper!J52</f>
        <v>1.2391956844987449E-2</v>
      </c>
      <c r="L45" s="477">
        <f>Wood!J52</f>
        <v>0</v>
      </c>
      <c r="M45" s="478">
        <f>J45*(1-Recovery_OX!E45)*(1-Recovery_OX!F45)</f>
        <v>0</v>
      </c>
      <c r="N45" s="476">
        <f>K45*(1-Recovery_OX!E45)*(1-Recovery_OX!F45)</f>
        <v>1.2391956844987449E-2</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2.3877634996116002</v>
      </c>
      <c r="H46" s="473">
        <f>H45+HWP!E46</f>
        <v>0</v>
      </c>
      <c r="I46" s="456"/>
      <c r="J46" s="475">
        <f>Garden!J53</f>
        <v>0</v>
      </c>
      <c r="K46" s="476">
        <f>Paper!J53</f>
        <v>1.155418397880751E-2</v>
      </c>
      <c r="L46" s="477">
        <f>Wood!J53</f>
        <v>0</v>
      </c>
      <c r="M46" s="478">
        <f>J46*(1-Recovery_OX!E46)*(1-Recovery_OX!F46)</f>
        <v>0</v>
      </c>
      <c r="N46" s="476">
        <f>K46*(1-Recovery_OX!E46)*(1-Recovery_OX!F46)</f>
        <v>1.155418397880751E-2</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2.3877634996116002</v>
      </c>
      <c r="H47" s="473">
        <f>H46+HWP!E47</f>
        <v>0</v>
      </c>
      <c r="I47" s="456"/>
      <c r="J47" s="475">
        <f>Garden!J54</f>
        <v>0</v>
      </c>
      <c r="K47" s="476">
        <f>Paper!J54</f>
        <v>1.0773049735896443E-2</v>
      </c>
      <c r="L47" s="477">
        <f>Wood!J54</f>
        <v>0</v>
      </c>
      <c r="M47" s="478">
        <f>J47*(1-Recovery_OX!E47)*(1-Recovery_OX!F47)</f>
        <v>0</v>
      </c>
      <c r="N47" s="476">
        <f>K47*(1-Recovery_OX!E47)*(1-Recovery_OX!F47)</f>
        <v>1.0773049735896443E-2</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2.3877634996116002</v>
      </c>
      <c r="H48" s="473">
        <f>H47+HWP!E48</f>
        <v>0</v>
      </c>
      <c r="I48" s="456"/>
      <c r="J48" s="475">
        <f>Garden!J55</f>
        <v>0</v>
      </c>
      <c r="K48" s="476">
        <f>Paper!J55</f>
        <v>1.0044724995289252E-2</v>
      </c>
      <c r="L48" s="477">
        <f>Wood!J55</f>
        <v>0</v>
      </c>
      <c r="M48" s="478">
        <f>J48*(1-Recovery_OX!E48)*(1-Recovery_OX!F48)</f>
        <v>0</v>
      </c>
      <c r="N48" s="476">
        <f>K48*(1-Recovery_OX!E48)*(1-Recovery_OX!F48)</f>
        <v>1.0044724995289252E-2</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2.3877634996116002</v>
      </c>
      <c r="H49" s="473">
        <f>H48+HWP!E49</f>
        <v>0</v>
      </c>
      <c r="I49" s="456"/>
      <c r="J49" s="475">
        <f>Garden!J56</f>
        <v>0</v>
      </c>
      <c r="K49" s="476">
        <f>Paper!J56</f>
        <v>9.3656395082625035E-3</v>
      </c>
      <c r="L49" s="477">
        <f>Wood!J56</f>
        <v>0</v>
      </c>
      <c r="M49" s="478">
        <f>J49*(1-Recovery_OX!E49)*(1-Recovery_OX!F49)</f>
        <v>0</v>
      </c>
      <c r="N49" s="476">
        <f>K49*(1-Recovery_OX!E49)*(1-Recovery_OX!F49)</f>
        <v>9.3656395082625035E-3</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2.3877634996116002</v>
      </c>
      <c r="H50" s="473">
        <f>H49+HWP!E50</f>
        <v>0</v>
      </c>
      <c r="I50" s="456"/>
      <c r="J50" s="475">
        <f>Garden!J57</f>
        <v>0</v>
      </c>
      <c r="K50" s="476">
        <f>Paper!J57</f>
        <v>8.7324643969709445E-3</v>
      </c>
      <c r="L50" s="477">
        <f>Wood!J57</f>
        <v>0</v>
      </c>
      <c r="M50" s="478">
        <f>J50*(1-Recovery_OX!E50)*(1-Recovery_OX!F50)</f>
        <v>0</v>
      </c>
      <c r="N50" s="476">
        <f>K50*(1-Recovery_OX!E50)*(1-Recovery_OX!F50)</f>
        <v>8.7324643969709445E-3</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2.3877634996116002</v>
      </c>
      <c r="H51" s="473">
        <f>H50+HWP!E51</f>
        <v>0</v>
      </c>
      <c r="I51" s="456"/>
      <c r="J51" s="475">
        <f>Garden!J58</f>
        <v>0</v>
      </c>
      <c r="K51" s="476">
        <f>Paper!J58</f>
        <v>8.1420958362844326E-3</v>
      </c>
      <c r="L51" s="477">
        <f>Wood!J58</f>
        <v>0</v>
      </c>
      <c r="M51" s="478">
        <f>J51*(1-Recovery_OX!E51)*(1-Recovery_OX!F51)</f>
        <v>0</v>
      </c>
      <c r="N51" s="476">
        <f>K51*(1-Recovery_OX!E51)*(1-Recovery_OX!F51)</f>
        <v>8.1420958362844326E-3</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2.3877634996116002</v>
      </c>
      <c r="H52" s="473">
        <f>H51+HWP!E52</f>
        <v>0</v>
      </c>
      <c r="I52" s="456"/>
      <c r="J52" s="475">
        <f>Garden!J59</f>
        <v>0</v>
      </c>
      <c r="K52" s="476">
        <f>Paper!J59</f>
        <v>7.591639838833558E-3</v>
      </c>
      <c r="L52" s="477">
        <f>Wood!J59</f>
        <v>0</v>
      </c>
      <c r="M52" s="478">
        <f>J52*(1-Recovery_OX!E52)*(1-Recovery_OX!F52)</f>
        <v>0</v>
      </c>
      <c r="N52" s="476">
        <f>K52*(1-Recovery_OX!E52)*(1-Recovery_OX!F52)</f>
        <v>7.591639838833558E-3</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2.3877634996116002</v>
      </c>
      <c r="H53" s="473">
        <f>H52+HWP!E53</f>
        <v>0</v>
      </c>
      <c r="I53" s="456"/>
      <c r="J53" s="475">
        <f>Garden!J60</f>
        <v>0</v>
      </c>
      <c r="K53" s="476">
        <f>Paper!J60</f>
        <v>7.0783980686801983E-3</v>
      </c>
      <c r="L53" s="477">
        <f>Wood!J60</f>
        <v>0</v>
      </c>
      <c r="M53" s="478">
        <f>J53*(1-Recovery_OX!E53)*(1-Recovery_OX!F53)</f>
        <v>0</v>
      </c>
      <c r="N53" s="476">
        <f>K53*(1-Recovery_OX!E53)*(1-Recovery_OX!F53)</f>
        <v>7.0783980686801983E-3</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2.3877634996116002</v>
      </c>
      <c r="H54" s="473">
        <f>H53+HWP!E54</f>
        <v>0</v>
      </c>
      <c r="I54" s="456"/>
      <c r="J54" s="475">
        <f>Garden!J61</f>
        <v>0</v>
      </c>
      <c r="K54" s="476">
        <f>Paper!J61</f>
        <v>6.599854614071617E-3</v>
      </c>
      <c r="L54" s="477">
        <f>Wood!J61</f>
        <v>0</v>
      </c>
      <c r="M54" s="478">
        <f>J54*(1-Recovery_OX!E54)*(1-Recovery_OX!F54)</f>
        <v>0</v>
      </c>
      <c r="N54" s="476">
        <f>K54*(1-Recovery_OX!E54)*(1-Recovery_OX!F54)</f>
        <v>6.599854614071617E-3</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2.3877634996116002</v>
      </c>
      <c r="H55" s="473">
        <f>H54+HWP!E55</f>
        <v>0</v>
      </c>
      <c r="I55" s="456"/>
      <c r="J55" s="475">
        <f>Garden!J62</f>
        <v>0</v>
      </c>
      <c r="K55" s="476">
        <f>Paper!J62</f>
        <v>6.1536636544381332E-3</v>
      </c>
      <c r="L55" s="477">
        <f>Wood!J62</f>
        <v>0</v>
      </c>
      <c r="M55" s="478">
        <f>J55*(1-Recovery_OX!E55)*(1-Recovery_OX!F55)</f>
        <v>0</v>
      </c>
      <c r="N55" s="476">
        <f>K55*(1-Recovery_OX!E55)*(1-Recovery_OX!F55)</f>
        <v>6.1536636544381332E-3</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2.3877634996116002</v>
      </c>
      <c r="H56" s="473">
        <f>H55+HWP!E56</f>
        <v>0</v>
      </c>
      <c r="I56" s="456"/>
      <c r="J56" s="475">
        <f>Garden!J63</f>
        <v>0</v>
      </c>
      <c r="K56" s="476">
        <f>Paper!J63</f>
        <v>5.7376379611779682E-3</v>
      </c>
      <c r="L56" s="477">
        <f>Wood!J63</f>
        <v>0</v>
      </c>
      <c r="M56" s="478">
        <f>J56*(1-Recovery_OX!E56)*(1-Recovery_OX!F56)</f>
        <v>0</v>
      </c>
      <c r="N56" s="476">
        <f>K56*(1-Recovery_OX!E56)*(1-Recovery_OX!F56)</f>
        <v>5.7376379611779682E-3</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2.3877634996116002</v>
      </c>
      <c r="H57" s="473">
        <f>H56+HWP!E57</f>
        <v>0</v>
      </c>
      <c r="I57" s="456"/>
      <c r="J57" s="475">
        <f>Garden!J64</f>
        <v>0</v>
      </c>
      <c r="K57" s="476">
        <f>Paper!J64</f>
        <v>5.3497381758601022E-3</v>
      </c>
      <c r="L57" s="477">
        <f>Wood!J64</f>
        <v>0</v>
      </c>
      <c r="M57" s="478">
        <f>J57*(1-Recovery_OX!E57)*(1-Recovery_OX!F57)</f>
        <v>0</v>
      </c>
      <c r="N57" s="476">
        <f>K57*(1-Recovery_OX!E57)*(1-Recovery_OX!F57)</f>
        <v>5.3497381758601022E-3</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2.3877634996116002</v>
      </c>
      <c r="H58" s="473">
        <f>H57+HWP!E58</f>
        <v>0</v>
      </c>
      <c r="I58" s="456"/>
      <c r="J58" s="475">
        <f>Garden!J65</f>
        <v>0</v>
      </c>
      <c r="K58" s="476">
        <f>Paper!J65</f>
        <v>4.9880628132868811E-3</v>
      </c>
      <c r="L58" s="477">
        <f>Wood!J65</f>
        <v>0</v>
      </c>
      <c r="M58" s="478">
        <f>J58*(1-Recovery_OX!E58)*(1-Recovery_OX!F58)</f>
        <v>0</v>
      </c>
      <c r="N58" s="476">
        <f>K58*(1-Recovery_OX!E58)*(1-Recovery_OX!F58)</f>
        <v>4.9880628132868811E-3</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2.3877634996116002</v>
      </c>
      <c r="H59" s="473">
        <f>H58+HWP!E59</f>
        <v>0</v>
      </c>
      <c r="I59" s="456"/>
      <c r="J59" s="475">
        <f>Garden!J66</f>
        <v>0</v>
      </c>
      <c r="K59" s="476">
        <f>Paper!J66</f>
        <v>4.650838940411366E-3</v>
      </c>
      <c r="L59" s="477">
        <f>Wood!J66</f>
        <v>0</v>
      </c>
      <c r="M59" s="478">
        <f>J59*(1-Recovery_OX!E59)*(1-Recovery_OX!F59)</f>
        <v>0</v>
      </c>
      <c r="N59" s="476">
        <f>K59*(1-Recovery_OX!E59)*(1-Recovery_OX!F59)</f>
        <v>4.650838940411366E-3</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2.3877634996116002</v>
      </c>
      <c r="H60" s="473">
        <f>H59+HWP!E60</f>
        <v>0</v>
      </c>
      <c r="I60" s="456"/>
      <c r="J60" s="475">
        <f>Garden!J67</f>
        <v>0</v>
      </c>
      <c r="K60" s="476">
        <f>Paper!J67</f>
        <v>4.3364134854174865E-3</v>
      </c>
      <c r="L60" s="477">
        <f>Wood!J67</f>
        <v>0</v>
      </c>
      <c r="M60" s="478">
        <f>J60*(1-Recovery_OX!E60)*(1-Recovery_OX!F60)</f>
        <v>0</v>
      </c>
      <c r="N60" s="476">
        <f>K60*(1-Recovery_OX!E60)*(1-Recovery_OX!F60)</f>
        <v>4.3364134854174865E-3</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2.3877634996116002</v>
      </c>
      <c r="H61" s="473">
        <f>H60+HWP!E61</f>
        <v>0</v>
      </c>
      <c r="I61" s="456"/>
      <c r="J61" s="475">
        <f>Garden!J68</f>
        <v>0</v>
      </c>
      <c r="K61" s="476">
        <f>Paper!J68</f>
        <v>4.0432451343600769E-3</v>
      </c>
      <c r="L61" s="477">
        <f>Wood!J68</f>
        <v>0</v>
      </c>
      <c r="M61" s="478">
        <f>J61*(1-Recovery_OX!E61)*(1-Recovery_OX!F61)</f>
        <v>0</v>
      </c>
      <c r="N61" s="476">
        <f>K61*(1-Recovery_OX!E61)*(1-Recovery_OX!F61)</f>
        <v>4.0432451343600769E-3</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2.3877634996116002</v>
      </c>
      <c r="H62" s="473">
        <f>H61+HWP!E62</f>
        <v>0</v>
      </c>
      <c r="I62" s="456"/>
      <c r="J62" s="475">
        <f>Garden!J69</f>
        <v>0</v>
      </c>
      <c r="K62" s="476">
        <f>Paper!J69</f>
        <v>3.7698967756421313E-3</v>
      </c>
      <c r="L62" s="477">
        <f>Wood!J69</f>
        <v>0</v>
      </c>
      <c r="M62" s="478">
        <f>J62*(1-Recovery_OX!E62)*(1-Recovery_OX!F62)</f>
        <v>0</v>
      </c>
      <c r="N62" s="476">
        <f>K62*(1-Recovery_OX!E62)*(1-Recovery_OX!F62)</f>
        <v>3.7698967756421313E-3</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2.3877634996116002</v>
      </c>
      <c r="H63" s="473">
        <f>H62+HWP!E63</f>
        <v>0</v>
      </c>
      <c r="I63" s="456"/>
      <c r="J63" s="475">
        <f>Garden!J70</f>
        <v>0</v>
      </c>
      <c r="K63" s="476">
        <f>Paper!J70</f>
        <v>3.5150284552920843E-3</v>
      </c>
      <c r="L63" s="477">
        <f>Wood!J70</f>
        <v>0</v>
      </c>
      <c r="M63" s="478">
        <f>J63*(1-Recovery_OX!E63)*(1-Recovery_OX!F63)</f>
        <v>0</v>
      </c>
      <c r="N63" s="476">
        <f>K63*(1-Recovery_OX!E63)*(1-Recovery_OX!F63)</f>
        <v>3.5150284552920843E-3</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2.3877634996116002</v>
      </c>
      <c r="H64" s="473">
        <f>H63+HWP!E64</f>
        <v>0</v>
      </c>
      <c r="I64" s="456"/>
      <c r="J64" s="475">
        <f>Garden!J71</f>
        <v>0</v>
      </c>
      <c r="K64" s="476">
        <f>Paper!J71</f>
        <v>3.2773908085078911E-3</v>
      </c>
      <c r="L64" s="477">
        <f>Wood!J71</f>
        <v>0</v>
      </c>
      <c r="M64" s="478">
        <f>J64*(1-Recovery_OX!E64)*(1-Recovery_OX!F64)</f>
        <v>0</v>
      </c>
      <c r="N64" s="476">
        <f>K64*(1-Recovery_OX!E64)*(1-Recovery_OX!F64)</f>
        <v>3.2773908085078911E-3</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2.3877634996116002</v>
      </c>
      <c r="H65" s="473">
        <f>H64+HWP!E65</f>
        <v>0</v>
      </c>
      <c r="I65" s="456"/>
      <c r="J65" s="475">
        <f>Garden!J72</f>
        <v>0</v>
      </c>
      <c r="K65" s="476">
        <f>Paper!J72</f>
        <v>3.0558189352693169E-3</v>
      </c>
      <c r="L65" s="477">
        <f>Wood!J72</f>
        <v>0</v>
      </c>
      <c r="M65" s="478">
        <f>J65*(1-Recovery_OX!E65)*(1-Recovery_OX!F65)</f>
        <v>0</v>
      </c>
      <c r="N65" s="476">
        <f>K65*(1-Recovery_OX!E65)*(1-Recovery_OX!F65)</f>
        <v>3.0558189352693169E-3</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2.3877634996116002</v>
      </c>
      <c r="H66" s="473">
        <f>H65+HWP!E66</f>
        <v>0</v>
      </c>
      <c r="I66" s="456"/>
      <c r="J66" s="475">
        <f>Garden!J73</f>
        <v>0</v>
      </c>
      <c r="K66" s="476">
        <f>Paper!J73</f>
        <v>2.8492266899966864E-3</v>
      </c>
      <c r="L66" s="477">
        <f>Wood!J73</f>
        <v>0</v>
      </c>
      <c r="M66" s="478">
        <f>J66*(1-Recovery_OX!E66)*(1-Recovery_OX!F66)</f>
        <v>0</v>
      </c>
      <c r="N66" s="476">
        <f>K66*(1-Recovery_OX!E66)*(1-Recovery_OX!F66)</f>
        <v>2.8492266899966864E-3</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2.3877634996116002</v>
      </c>
      <c r="H67" s="473">
        <f>H66+HWP!E67</f>
        <v>0</v>
      </c>
      <c r="I67" s="456"/>
      <c r="J67" s="475">
        <f>Garden!J74</f>
        <v>0</v>
      </c>
      <c r="K67" s="476">
        <f>Paper!J74</f>
        <v>2.6566013572639911E-3</v>
      </c>
      <c r="L67" s="477">
        <f>Wood!J74</f>
        <v>0</v>
      </c>
      <c r="M67" s="478">
        <f>J67*(1-Recovery_OX!E67)*(1-Recovery_OX!F67)</f>
        <v>0</v>
      </c>
      <c r="N67" s="476">
        <f>K67*(1-Recovery_OX!E67)*(1-Recovery_OX!F67)</f>
        <v>2.6566013572639911E-3</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2.3877634996116002</v>
      </c>
      <c r="H68" s="473">
        <f>H67+HWP!E68</f>
        <v>0</v>
      </c>
      <c r="I68" s="456"/>
      <c r="J68" s="475">
        <f>Garden!J75</f>
        <v>0</v>
      </c>
      <c r="K68" s="476">
        <f>Paper!J75</f>
        <v>2.4769986874666997E-3</v>
      </c>
      <c r="L68" s="477">
        <f>Wood!J75</f>
        <v>0</v>
      </c>
      <c r="M68" s="478">
        <f>J68*(1-Recovery_OX!E68)*(1-Recovery_OX!F68)</f>
        <v>0</v>
      </c>
      <c r="N68" s="476">
        <f>K68*(1-Recovery_OX!E68)*(1-Recovery_OX!F68)</f>
        <v>2.4769986874666997E-3</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2.3877634996116002</v>
      </c>
      <c r="H69" s="473">
        <f>H68+HWP!E69</f>
        <v>0</v>
      </c>
      <c r="I69" s="456"/>
      <c r="J69" s="475">
        <f>Garden!J76</f>
        <v>0</v>
      </c>
      <c r="K69" s="476">
        <f>Paper!J76</f>
        <v>2.309538268109096E-3</v>
      </c>
      <c r="L69" s="477">
        <f>Wood!J76</f>
        <v>0</v>
      </c>
      <c r="M69" s="478">
        <f>J69*(1-Recovery_OX!E69)*(1-Recovery_OX!F69)</f>
        <v>0</v>
      </c>
      <c r="N69" s="476">
        <f>K69*(1-Recovery_OX!E69)*(1-Recovery_OX!F69)</f>
        <v>2.309538268109096E-3</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2.3877634996116002</v>
      </c>
      <c r="H70" s="473">
        <f>H69+HWP!E70</f>
        <v>0</v>
      </c>
      <c r="I70" s="456"/>
      <c r="J70" s="475">
        <f>Garden!J77</f>
        <v>0</v>
      </c>
      <c r="K70" s="476">
        <f>Paper!J77</f>
        <v>2.1533992080212082E-3</v>
      </c>
      <c r="L70" s="477">
        <f>Wood!J77</f>
        <v>0</v>
      </c>
      <c r="M70" s="478">
        <f>J70*(1-Recovery_OX!E70)*(1-Recovery_OX!F70)</f>
        <v>0</v>
      </c>
      <c r="N70" s="476">
        <f>K70*(1-Recovery_OX!E70)*(1-Recovery_OX!F70)</f>
        <v>2.1533992080212082E-3</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2.3877634996116002</v>
      </c>
      <c r="H71" s="473">
        <f>H70+HWP!E71</f>
        <v>0</v>
      </c>
      <c r="I71" s="456"/>
      <c r="J71" s="475">
        <f>Garden!J78</f>
        <v>0</v>
      </c>
      <c r="K71" s="476">
        <f>Paper!J78</f>
        <v>2.0078161133493381E-3</v>
      </c>
      <c r="L71" s="477">
        <f>Wood!J78</f>
        <v>0</v>
      </c>
      <c r="M71" s="478">
        <f>J71*(1-Recovery_OX!E71)*(1-Recovery_OX!F71)</f>
        <v>0</v>
      </c>
      <c r="N71" s="476">
        <f>K71*(1-Recovery_OX!E71)*(1-Recovery_OX!F71)</f>
        <v>2.0078161133493381E-3</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2.3877634996116002</v>
      </c>
      <c r="H72" s="473">
        <f>H71+HWP!E72</f>
        <v>0</v>
      </c>
      <c r="I72" s="456"/>
      <c r="J72" s="475">
        <f>Garden!J79</f>
        <v>0</v>
      </c>
      <c r="K72" s="476">
        <f>Paper!J79</f>
        <v>1.8720753355945035E-3</v>
      </c>
      <c r="L72" s="477">
        <f>Wood!J79</f>
        <v>0</v>
      </c>
      <c r="M72" s="478">
        <f>J72*(1-Recovery_OX!E72)*(1-Recovery_OX!F72)</f>
        <v>0</v>
      </c>
      <c r="N72" s="476">
        <f>K72*(1-Recovery_OX!E72)*(1-Recovery_OX!F72)</f>
        <v>1.8720753355945035E-3</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2.3877634996116002</v>
      </c>
      <c r="H73" s="473">
        <f>H72+HWP!E73</f>
        <v>0</v>
      </c>
      <c r="I73" s="456"/>
      <c r="J73" s="475">
        <f>Garden!J80</f>
        <v>0</v>
      </c>
      <c r="K73" s="476">
        <f>Paper!J80</f>
        <v>1.7455114733066692E-3</v>
      </c>
      <c r="L73" s="477">
        <f>Wood!J80</f>
        <v>0</v>
      </c>
      <c r="M73" s="478">
        <f>J73*(1-Recovery_OX!E73)*(1-Recovery_OX!F73)</f>
        <v>0</v>
      </c>
      <c r="N73" s="476">
        <f>K73*(1-Recovery_OX!E73)*(1-Recovery_OX!F73)</f>
        <v>1.7455114733066692E-3</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2.3877634996116002</v>
      </c>
      <c r="H74" s="473">
        <f>H73+HWP!E74</f>
        <v>0</v>
      </c>
      <c r="I74" s="456"/>
      <c r="J74" s="475">
        <f>Garden!J81</f>
        <v>0</v>
      </c>
      <c r="K74" s="476">
        <f>Paper!J81</f>
        <v>1.6275041102860649E-3</v>
      </c>
      <c r="L74" s="477">
        <f>Wood!J81</f>
        <v>0</v>
      </c>
      <c r="M74" s="478">
        <f>J74*(1-Recovery_OX!E74)*(1-Recovery_OX!F74)</f>
        <v>0</v>
      </c>
      <c r="N74" s="476">
        <f>K74*(1-Recovery_OX!E74)*(1-Recovery_OX!F74)</f>
        <v>1.6275041102860649E-3</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2.3877634996116002</v>
      </c>
      <c r="H75" s="473">
        <f>H74+HWP!E75</f>
        <v>0</v>
      </c>
      <c r="I75" s="456"/>
      <c r="J75" s="475">
        <f>Garden!J82</f>
        <v>0</v>
      </c>
      <c r="K75" s="476">
        <f>Paper!J82</f>
        <v>1.5174747743022558E-3</v>
      </c>
      <c r="L75" s="477">
        <f>Wood!J82</f>
        <v>0</v>
      </c>
      <c r="M75" s="478">
        <f>J75*(1-Recovery_OX!E75)*(1-Recovery_OX!F75)</f>
        <v>0</v>
      </c>
      <c r="N75" s="476">
        <f>K75*(1-Recovery_OX!E75)*(1-Recovery_OX!F75)</f>
        <v>1.5174747743022558E-3</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2.3877634996116002</v>
      </c>
      <c r="H76" s="473">
        <f>H75+HWP!E76</f>
        <v>0</v>
      </c>
      <c r="I76" s="456"/>
      <c r="J76" s="475">
        <f>Garden!J83</f>
        <v>0</v>
      </c>
      <c r="K76" s="476">
        <f>Paper!J83</f>
        <v>1.414884101422597E-3</v>
      </c>
      <c r="L76" s="477">
        <f>Wood!J83</f>
        <v>0</v>
      </c>
      <c r="M76" s="478">
        <f>J76*(1-Recovery_OX!E76)*(1-Recovery_OX!F76)</f>
        <v>0</v>
      </c>
      <c r="N76" s="476">
        <f>K76*(1-Recovery_OX!E76)*(1-Recovery_OX!F76)</f>
        <v>1.414884101422597E-3</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2.3877634996116002</v>
      </c>
      <c r="H77" s="473">
        <f>H76+HWP!E77</f>
        <v>0</v>
      </c>
      <c r="I77" s="456"/>
      <c r="J77" s="475">
        <f>Garden!J84</f>
        <v>0</v>
      </c>
      <c r="K77" s="476">
        <f>Paper!J84</f>
        <v>1.3192291920496103E-3</v>
      </c>
      <c r="L77" s="477">
        <f>Wood!J84</f>
        <v>0</v>
      </c>
      <c r="M77" s="478">
        <f>J77*(1-Recovery_OX!E77)*(1-Recovery_OX!F77)</f>
        <v>0</v>
      </c>
      <c r="N77" s="476">
        <f>K77*(1-Recovery_OX!E77)*(1-Recovery_OX!F77)</f>
        <v>1.3192291920496103E-3</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2.3877634996116002</v>
      </c>
      <c r="H78" s="473">
        <f>H77+HWP!E78</f>
        <v>0</v>
      </c>
      <c r="I78" s="456"/>
      <c r="J78" s="475">
        <f>Garden!J85</f>
        <v>0</v>
      </c>
      <c r="K78" s="476">
        <f>Paper!J85</f>
        <v>1.2300411457065741E-3</v>
      </c>
      <c r="L78" s="477">
        <f>Wood!J85</f>
        <v>0</v>
      </c>
      <c r="M78" s="478">
        <f>J78*(1-Recovery_OX!E78)*(1-Recovery_OX!F78)</f>
        <v>0</v>
      </c>
      <c r="N78" s="476">
        <f>K78*(1-Recovery_OX!E78)*(1-Recovery_OX!F78)</f>
        <v>1.2300411457065741E-3</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2.3877634996116002</v>
      </c>
      <c r="H79" s="473">
        <f>H78+HWP!E79</f>
        <v>0</v>
      </c>
      <c r="I79" s="456"/>
      <c r="J79" s="475">
        <f>Garden!J86</f>
        <v>0</v>
      </c>
      <c r="K79" s="476">
        <f>Paper!J86</f>
        <v>1.1468827624868418E-3</v>
      </c>
      <c r="L79" s="477">
        <f>Wood!J86</f>
        <v>0</v>
      </c>
      <c r="M79" s="478">
        <f>J79*(1-Recovery_OX!E79)*(1-Recovery_OX!F79)</f>
        <v>0</v>
      </c>
      <c r="N79" s="476">
        <f>K79*(1-Recovery_OX!E79)*(1-Recovery_OX!F79)</f>
        <v>1.1468827624868418E-3</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2.3877634996116002</v>
      </c>
      <c r="H80" s="473">
        <f>H79+HWP!E80</f>
        <v>0</v>
      </c>
      <c r="I80" s="456"/>
      <c r="J80" s="475">
        <f>Garden!J87</f>
        <v>0</v>
      </c>
      <c r="K80" s="476">
        <f>Paper!J87</f>
        <v>1.0693463998993928E-3</v>
      </c>
      <c r="L80" s="477">
        <f>Wood!J87</f>
        <v>0</v>
      </c>
      <c r="M80" s="478">
        <f>J80*(1-Recovery_OX!E80)*(1-Recovery_OX!F80)</f>
        <v>0</v>
      </c>
      <c r="N80" s="476">
        <f>K80*(1-Recovery_OX!E80)*(1-Recovery_OX!F80)</f>
        <v>1.0693463998993928E-3</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2.3877634996116002</v>
      </c>
      <c r="H81" s="473">
        <f>H80+HWP!E81</f>
        <v>0</v>
      </c>
      <c r="I81" s="456"/>
      <c r="J81" s="475">
        <f>Garden!J88</f>
        <v>0</v>
      </c>
      <c r="K81" s="476">
        <f>Paper!J88</f>
        <v>9.9705197460486848E-4</v>
      </c>
      <c r="L81" s="477">
        <f>Wood!J88</f>
        <v>0</v>
      </c>
      <c r="M81" s="478">
        <f>J81*(1-Recovery_OX!E81)*(1-Recovery_OX!F81)</f>
        <v>0</v>
      </c>
      <c r="N81" s="476">
        <f>K81*(1-Recovery_OX!E81)*(1-Recovery_OX!F81)</f>
        <v>9.9705197460486848E-4</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2.3877634996116002</v>
      </c>
      <c r="H82" s="473">
        <f>H81+HWP!E82</f>
        <v>0</v>
      </c>
      <c r="I82" s="456"/>
      <c r="J82" s="475">
        <f>Garden!J89</f>
        <v>0</v>
      </c>
      <c r="K82" s="476">
        <f>Paper!J89</f>
        <v>9.2964509924660192E-4</v>
      </c>
      <c r="L82" s="477">
        <f>Wood!J89</f>
        <v>0</v>
      </c>
      <c r="M82" s="478">
        <f>J82*(1-Recovery_OX!E82)*(1-Recovery_OX!F82)</f>
        <v>0</v>
      </c>
      <c r="N82" s="476">
        <f>K82*(1-Recovery_OX!E82)*(1-Recovery_OX!F82)</f>
        <v>9.2964509924660192E-4</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2.3877634996116002</v>
      </c>
      <c r="H83" s="473">
        <f>H82+HWP!E83</f>
        <v>0</v>
      </c>
      <c r="I83" s="456"/>
      <c r="J83" s="475">
        <f>Garden!J90</f>
        <v>0</v>
      </c>
      <c r="K83" s="476">
        <f>Paper!J90</f>
        <v>8.6679534524338353E-4</v>
      </c>
      <c r="L83" s="477">
        <f>Wood!J90</f>
        <v>0</v>
      </c>
      <c r="M83" s="478">
        <f>J83*(1-Recovery_OX!E83)*(1-Recovery_OX!F83)</f>
        <v>0</v>
      </c>
      <c r="N83" s="476">
        <f>K83*(1-Recovery_OX!E83)*(1-Recovery_OX!F83)</f>
        <v>8.6679534524338353E-4</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2.3877634996116002</v>
      </c>
      <c r="H84" s="473">
        <f>H83+HWP!E84</f>
        <v>0</v>
      </c>
      <c r="I84" s="456"/>
      <c r="J84" s="475">
        <f>Garden!J91</f>
        <v>0</v>
      </c>
      <c r="K84" s="476">
        <f>Paper!J91</f>
        <v>8.0819462302817357E-4</v>
      </c>
      <c r="L84" s="477">
        <f>Wood!J91</f>
        <v>0</v>
      </c>
      <c r="M84" s="478">
        <f>J84*(1-Recovery_OX!E84)*(1-Recovery_OX!F84)</f>
        <v>0</v>
      </c>
      <c r="N84" s="476">
        <f>K84*(1-Recovery_OX!E84)*(1-Recovery_OX!F84)</f>
        <v>8.0819462302817357E-4</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2.3877634996116002</v>
      </c>
      <c r="H85" s="473">
        <f>H84+HWP!E85</f>
        <v>0</v>
      </c>
      <c r="I85" s="456"/>
      <c r="J85" s="475">
        <f>Garden!J92</f>
        <v>0</v>
      </c>
      <c r="K85" s="476">
        <f>Paper!J92</f>
        <v>7.5355567179268663E-4</v>
      </c>
      <c r="L85" s="477">
        <f>Wood!J92</f>
        <v>0</v>
      </c>
      <c r="M85" s="478">
        <f>J85*(1-Recovery_OX!E85)*(1-Recovery_OX!F85)</f>
        <v>0</v>
      </c>
      <c r="N85" s="476">
        <f>K85*(1-Recovery_OX!E85)*(1-Recovery_OX!F85)</f>
        <v>7.5355567179268663E-4</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2.3877634996116002</v>
      </c>
      <c r="H86" s="473">
        <f>H85+HWP!E86</f>
        <v>0</v>
      </c>
      <c r="I86" s="456"/>
      <c r="J86" s="475">
        <f>Garden!J93</f>
        <v>0</v>
      </c>
      <c r="K86" s="476">
        <f>Paper!J93</f>
        <v>7.0261065133457611E-4</v>
      </c>
      <c r="L86" s="477">
        <f>Wood!J93</f>
        <v>0</v>
      </c>
      <c r="M86" s="478">
        <f>J86*(1-Recovery_OX!E86)*(1-Recovery_OX!F86)</f>
        <v>0</v>
      </c>
      <c r="N86" s="476">
        <f>K86*(1-Recovery_OX!E86)*(1-Recovery_OX!F86)</f>
        <v>7.0261065133457611E-4</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2.3877634996116002</v>
      </c>
      <c r="H87" s="473">
        <f>H86+HWP!E87</f>
        <v>0</v>
      </c>
      <c r="I87" s="456"/>
      <c r="J87" s="475">
        <f>Garden!J94</f>
        <v>0</v>
      </c>
      <c r="K87" s="476">
        <f>Paper!J94</f>
        <v>6.5510982910445173E-4</v>
      </c>
      <c r="L87" s="477">
        <f>Wood!J94</f>
        <v>0</v>
      </c>
      <c r="M87" s="478">
        <f>J87*(1-Recovery_OX!E87)*(1-Recovery_OX!F87)</f>
        <v>0</v>
      </c>
      <c r="N87" s="476">
        <f>K87*(1-Recovery_OX!E87)*(1-Recovery_OX!F87)</f>
        <v>6.5510982910445173E-4</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2.3877634996116002</v>
      </c>
      <c r="H88" s="473">
        <f>H87+HWP!E88</f>
        <v>0</v>
      </c>
      <c r="I88" s="456"/>
      <c r="J88" s="475">
        <f>Garden!J95</f>
        <v>0</v>
      </c>
      <c r="K88" s="476">
        <f>Paper!J95</f>
        <v>6.1082035601663282E-4</v>
      </c>
      <c r="L88" s="477">
        <f>Wood!J95</f>
        <v>0</v>
      </c>
      <c r="M88" s="478">
        <f>J88*(1-Recovery_OX!E88)*(1-Recovery_OX!F88)</f>
        <v>0</v>
      </c>
      <c r="N88" s="476">
        <f>K88*(1-Recovery_OX!E88)*(1-Recovery_OX!F88)</f>
        <v>6.1082035601663282E-4</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2.3877634996116002</v>
      </c>
      <c r="H89" s="473">
        <f>H88+HWP!E89</f>
        <v>0</v>
      </c>
      <c r="I89" s="456"/>
      <c r="J89" s="475">
        <f>Garden!J96</f>
        <v>0</v>
      </c>
      <c r="K89" s="476">
        <f>Paper!J96</f>
        <v>5.6952512502265952E-4</v>
      </c>
      <c r="L89" s="477">
        <f>Wood!J96</f>
        <v>0</v>
      </c>
      <c r="M89" s="478">
        <f>J89*(1-Recovery_OX!E89)*(1-Recovery_OX!F89)</f>
        <v>0</v>
      </c>
      <c r="N89" s="476">
        <f>K89*(1-Recovery_OX!E89)*(1-Recovery_OX!F89)</f>
        <v>5.6952512502265952E-4</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2.3877634996116002</v>
      </c>
      <c r="H90" s="473">
        <f>H89+HWP!E90</f>
        <v>0</v>
      </c>
      <c r="I90" s="456"/>
      <c r="J90" s="475">
        <f>Garden!J97</f>
        <v>0</v>
      </c>
      <c r="K90" s="476">
        <f>Paper!J97</f>
        <v>5.3102170685229025E-4</v>
      </c>
      <c r="L90" s="477">
        <f>Wood!J97</f>
        <v>0</v>
      </c>
      <c r="M90" s="478">
        <f>J90*(1-Recovery_OX!E90)*(1-Recovery_OX!F90)</f>
        <v>0</v>
      </c>
      <c r="N90" s="476">
        <f>K90*(1-Recovery_OX!E90)*(1-Recovery_OX!F90)</f>
        <v>5.3102170685229025E-4</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2.3877634996116002</v>
      </c>
      <c r="H91" s="473">
        <f>H90+HWP!E91</f>
        <v>0</v>
      </c>
      <c r="I91" s="456"/>
      <c r="J91" s="475">
        <f>Garden!J98</f>
        <v>0</v>
      </c>
      <c r="K91" s="476">
        <f>Paper!J98</f>
        <v>4.9512135770498353E-4</v>
      </c>
      <c r="L91" s="477">
        <f>Wood!J98</f>
        <v>0</v>
      </c>
      <c r="M91" s="478">
        <f>J91*(1-Recovery_OX!E91)*(1-Recovery_OX!F91)</f>
        <v>0</v>
      </c>
      <c r="N91" s="476">
        <f>K91*(1-Recovery_OX!E91)*(1-Recovery_OX!F91)</f>
        <v>4.9512135770498353E-4</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2.3877634996116002</v>
      </c>
      <c r="H92" s="482">
        <f>H91+HWP!E92</f>
        <v>0</v>
      </c>
      <c r="I92" s="456"/>
      <c r="J92" s="484">
        <f>Garden!J99</f>
        <v>0</v>
      </c>
      <c r="K92" s="485">
        <f>Paper!J99</f>
        <v>4.6164809402756898E-4</v>
      </c>
      <c r="L92" s="486">
        <f>Wood!J99</f>
        <v>0</v>
      </c>
      <c r="M92" s="487">
        <f>J92*(1-Recovery_OX!E92)*(1-Recovery_OX!F92)</f>
        <v>0</v>
      </c>
      <c r="N92" s="485">
        <f>K92*(1-Recovery_OX!E92)*(1-Recovery_OX!F92)</f>
        <v>4.6164809402756898E-4</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2017-09-14T05:58:45Z</dcterms:modified>
</cp:coreProperties>
</file>