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Historis_IW\Bontang\"/>
    </mc:Choice>
  </mc:AlternateContent>
  <bookViews>
    <workbookView xWindow="0" yWindow="0" windowWidth="20490" windowHeight="7755" tabRatio="917" firstSheet="8" activeTab="12"/>
  </bookViews>
  <sheets>
    <sheet name="4A_DOC" sheetId="21" r:id="rId1"/>
    <sheet name="4B_CH4 emissions" sheetId="1" r:id="rId2"/>
    <sheet name="4B_N2O emission" sheetId="2" r:id="rId3"/>
    <sheet name="4C1_Amount_Waste_OpenBurned" sheetId="4" r:id="rId4"/>
    <sheet name="4C2_CO2_OpenBurning" sheetId="5" r:id="rId5"/>
    <sheet name="4C2_CH4_OpenBurning" sheetId="8" r:id="rId6"/>
    <sheet name="4C2_N2O_OpenBurning" sheetId="10" r:id="rId7"/>
    <sheet name="4D1_TOW_DomesticWastewater" sheetId="11" r:id="rId8"/>
    <sheet name="4D1_CH4_EF_DomesticWastewater" sheetId="12" r:id="rId9"/>
    <sheet name="4D1_CH4_Domestic_Wastewater" sheetId="13" r:id="rId10"/>
    <sheet name="4D1_N_effluent" sheetId="17" r:id="rId11"/>
    <sheet name="4D1_Indirect_N2O" sheetId="18" r:id="rId12"/>
    <sheet name="REKAPITULASI" sheetId="22" r:id="rId13"/>
  </sheets>
  <externalReferences>
    <externalReference r:id="rId14"/>
  </externalReferences>
  <definedNames>
    <definedName name="_xlnm.Print_Area" localSheetId="2">'4B_N2O emission'!$A$2:$E$41</definedName>
    <definedName name="_xlnm.Print_Area" localSheetId="3">'4C1_Amount_Waste_OpenBurned'!$A$2:$G$33</definedName>
    <definedName name="_xlnm.Print_Area" localSheetId="5">'4C2_CH4_OpenBurning'!$A$2:$D$34</definedName>
    <definedName name="_xlnm.Print_Area" localSheetId="4">'4C2_CO2_OpenBurning'!$A$2:$I$29</definedName>
    <definedName name="_xlnm.Print_Area" localSheetId="6">'4C2_N2O_OpenBurning'!$A$2:$D$35</definedName>
    <definedName name="_xlnm.Print_Area" localSheetId="9">'4D1_CH4_Domestic_Wastewater'!$A$2:$I$27</definedName>
    <definedName name="_xlnm.Print_Area" localSheetId="8">'4D1_CH4_EF_DomesticWastewater'!$A$2:$D$26</definedName>
    <definedName name="_xlnm.Print_Area" localSheetId="11">'4D1_Indirect_N2O'!$A$2:$F$22</definedName>
    <definedName name="_xlnm.Print_Area" localSheetId="10">'4D1_N_effluent'!$A$2:$H$22</definedName>
    <definedName name="_xlnm.Print_Area" localSheetId="7">'4D1_TOW_DomesticWastewater'!$A$2:$E$34</definedName>
  </definedNames>
  <calcPr calcId="152511"/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12" i="1"/>
  <c r="A44" i="22" l="1"/>
  <c r="A45" i="22"/>
  <c r="A46" i="22"/>
  <c r="A47" i="22"/>
  <c r="A48" i="22"/>
  <c r="A49" i="22"/>
  <c r="A50" i="22"/>
  <c r="A51" i="22"/>
  <c r="A52" i="22"/>
  <c r="A53" i="22"/>
  <c r="A43" i="22"/>
  <c r="A24" i="22"/>
  <c r="A25" i="22"/>
  <c r="A26" i="22"/>
  <c r="A27" i="22"/>
  <c r="A28" i="22"/>
  <c r="A29" i="22"/>
  <c r="A30" i="22"/>
  <c r="A31" i="22"/>
  <c r="A32" i="22"/>
  <c r="A33" i="22"/>
  <c r="A23" i="22"/>
  <c r="A7" i="22"/>
  <c r="A8" i="22"/>
  <c r="A9" i="22"/>
  <c r="A10" i="22"/>
  <c r="A11" i="22"/>
  <c r="A12" i="22"/>
  <c r="A13" i="22"/>
  <c r="A14" i="22"/>
  <c r="A15" i="22"/>
  <c r="A16" i="22"/>
  <c r="A6" i="22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11" i="18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12" i="17"/>
  <c r="E310" i="13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12" i="13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12" i="11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12" i="10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11" i="8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K24" i="5"/>
  <c r="K25" i="5"/>
  <c r="K26" i="5"/>
  <c r="K27" i="5"/>
  <c r="K28" i="5"/>
  <c r="K29" i="5"/>
  <c r="K30" i="5"/>
  <c r="K31" i="5"/>
  <c r="K32" i="5"/>
  <c r="K33" i="5"/>
  <c r="K14" i="5"/>
  <c r="K15" i="5"/>
  <c r="K16" i="5"/>
  <c r="K17" i="5"/>
  <c r="K18" i="5"/>
  <c r="K19" i="5"/>
  <c r="K20" i="5"/>
  <c r="K21" i="5"/>
  <c r="K22" i="5"/>
  <c r="K23" i="5"/>
  <c r="K13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A24" i="4"/>
  <c r="A25" i="4"/>
  <c r="A26" i="4"/>
  <c r="A27" i="4"/>
  <c r="A28" i="4"/>
  <c r="A29" i="4"/>
  <c r="A30" i="4"/>
  <c r="A31" i="4"/>
  <c r="A32" i="4"/>
  <c r="A13" i="4"/>
  <c r="A14" i="4"/>
  <c r="A15" i="4"/>
  <c r="A16" i="4"/>
  <c r="A17" i="4"/>
  <c r="A18" i="4"/>
  <c r="A19" i="4"/>
  <c r="A20" i="4"/>
  <c r="A21" i="4"/>
  <c r="A22" i="4"/>
  <c r="A23" i="4"/>
  <c r="A12" i="4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12" i="17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12" i="11"/>
  <c r="C11" i="8"/>
  <c r="B63" i="22" l="1"/>
  <c r="C63" i="22" s="1"/>
  <c r="B54" i="22"/>
  <c r="C54" i="22" s="1"/>
  <c r="B55" i="22"/>
  <c r="C55" i="22" s="1"/>
  <c r="B56" i="22"/>
  <c r="C56" i="22" s="1"/>
  <c r="B57" i="22"/>
  <c r="C57" i="22" s="1"/>
  <c r="B58" i="22"/>
  <c r="C58" i="22" s="1"/>
  <c r="B59" i="22"/>
  <c r="C59" i="22" s="1"/>
  <c r="B60" i="22"/>
  <c r="C60" i="22" s="1"/>
  <c r="B61" i="22"/>
  <c r="C61" i="22" s="1"/>
  <c r="B62" i="22"/>
  <c r="C62" i="22" s="1"/>
  <c r="D22" i="18"/>
  <c r="D23" i="18"/>
  <c r="D24" i="18"/>
  <c r="D25" i="18"/>
  <c r="D26" i="18"/>
  <c r="D27" i="18"/>
  <c r="D28" i="18"/>
  <c r="D29" i="18"/>
  <c r="D30" i="18"/>
  <c r="D31" i="18"/>
  <c r="B28" i="18"/>
  <c r="F28" i="18" s="1"/>
  <c r="G28" i="18" s="1"/>
  <c r="D60" i="22" s="1"/>
  <c r="E60" i="22" s="1"/>
  <c r="B31" i="18"/>
  <c r="F31" i="18" s="1"/>
  <c r="G31" i="18" s="1"/>
  <c r="D63" i="22" s="1"/>
  <c r="E63" i="22" s="1"/>
  <c r="H23" i="17"/>
  <c r="B22" i="18" s="1"/>
  <c r="F22" i="18" s="1"/>
  <c r="G22" i="18" s="1"/>
  <c r="D54" i="22" s="1"/>
  <c r="E54" i="22" s="1"/>
  <c r="H24" i="17"/>
  <c r="B23" i="18" s="1"/>
  <c r="F23" i="18" s="1"/>
  <c r="G23" i="18" s="1"/>
  <c r="D55" i="22" s="1"/>
  <c r="E55" i="22" s="1"/>
  <c r="H25" i="17"/>
  <c r="B24" i="18" s="1"/>
  <c r="F24" i="18" s="1"/>
  <c r="G24" i="18" s="1"/>
  <c r="D56" i="22" s="1"/>
  <c r="E56" i="22" s="1"/>
  <c r="H26" i="17"/>
  <c r="B25" i="18" s="1"/>
  <c r="F25" i="18" s="1"/>
  <c r="G25" i="18" s="1"/>
  <c r="D57" i="22" s="1"/>
  <c r="E57" i="22" s="1"/>
  <c r="H27" i="17"/>
  <c r="B26" i="18" s="1"/>
  <c r="F26" i="18" s="1"/>
  <c r="G26" i="18" s="1"/>
  <c r="D58" i="22" s="1"/>
  <c r="E58" i="22" s="1"/>
  <c r="H28" i="17"/>
  <c r="B27" i="18" s="1"/>
  <c r="F27" i="18" s="1"/>
  <c r="G27" i="18" s="1"/>
  <c r="D59" i="22" s="1"/>
  <c r="E59" i="22" s="1"/>
  <c r="H29" i="17"/>
  <c r="H30" i="17"/>
  <c r="B29" i="18" s="1"/>
  <c r="F29" i="18" s="1"/>
  <c r="G29" i="18" s="1"/>
  <c r="D61" i="22" s="1"/>
  <c r="E61" i="22" s="1"/>
  <c r="H31" i="17"/>
  <c r="B30" i="18" s="1"/>
  <c r="F30" i="18" s="1"/>
  <c r="G30" i="18" s="1"/>
  <c r="D62" i="22" s="1"/>
  <c r="E62" i="22" s="1"/>
  <c r="H32" i="17"/>
  <c r="E29" i="2"/>
  <c r="E30" i="2"/>
  <c r="C14" i="2"/>
  <c r="C15" i="2"/>
  <c r="C16" i="2"/>
  <c r="C17" i="2"/>
  <c r="C18" i="2"/>
  <c r="C19" i="2"/>
  <c r="C20" i="2"/>
  <c r="C21" i="2"/>
  <c r="E21" i="2" s="1"/>
  <c r="D15" i="22" s="1"/>
  <c r="C22" i="2"/>
  <c r="E22" i="2" s="1"/>
  <c r="D16" i="2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C30" i="2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G23" i="1"/>
  <c r="G29" i="1"/>
  <c r="G30" i="1"/>
  <c r="G31" i="1"/>
  <c r="E14" i="1"/>
  <c r="E15" i="1"/>
  <c r="E16" i="1"/>
  <c r="E17" i="1"/>
  <c r="E18" i="1"/>
  <c r="E19" i="1"/>
  <c r="E20" i="1"/>
  <c r="E21" i="1"/>
  <c r="E22" i="1"/>
  <c r="G22" i="1" s="1"/>
  <c r="B16" i="22" s="1"/>
  <c r="E23" i="1"/>
  <c r="E24" i="1"/>
  <c r="G24" i="1" s="1"/>
  <c r="E25" i="1"/>
  <c r="G25" i="1" s="1"/>
  <c r="E26" i="1"/>
  <c r="G26" i="1" s="1"/>
  <c r="E27" i="1"/>
  <c r="G27" i="1" s="1"/>
  <c r="E28" i="1"/>
  <c r="G28" i="1" s="1"/>
  <c r="E29" i="1"/>
  <c r="E30" i="1"/>
  <c r="E31" i="1"/>
  <c r="E32" i="1"/>
  <c r="M25" i="13"/>
  <c r="M26" i="13"/>
  <c r="E23" i="11"/>
  <c r="M23" i="13" s="1"/>
  <c r="E24" i="11"/>
  <c r="M24" i="13" s="1"/>
  <c r="E25" i="11"/>
  <c r="E26" i="1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D23" i="10"/>
  <c r="D25" i="10"/>
  <c r="D26" i="10"/>
  <c r="D31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B23" i="10"/>
  <c r="B25" i="10"/>
  <c r="B26" i="10"/>
  <c r="B28" i="10"/>
  <c r="D28" i="10" s="1"/>
  <c r="B29" i="10"/>
  <c r="D29" i="10" s="1"/>
  <c r="B31" i="10"/>
  <c r="C20" i="8"/>
  <c r="C22" i="8"/>
  <c r="C23" i="8"/>
  <c r="C24" i="8"/>
  <c r="C25" i="8"/>
  <c r="C26" i="8"/>
  <c r="C27" i="8"/>
  <c r="C28" i="8"/>
  <c r="C29" i="8"/>
  <c r="C30" i="8"/>
  <c r="C31" i="8"/>
  <c r="L24" i="5"/>
  <c r="L25" i="5"/>
  <c r="L26" i="5"/>
  <c r="L32" i="5"/>
  <c r="G22" i="4"/>
  <c r="L23" i="5" s="1"/>
  <c r="G23" i="4"/>
  <c r="B22" i="8" s="1"/>
  <c r="D22" i="8" s="1"/>
  <c r="G24" i="4"/>
  <c r="B23" i="8" s="1"/>
  <c r="D23" i="8" s="1"/>
  <c r="G25" i="4"/>
  <c r="B24" i="8" s="1"/>
  <c r="D24" i="8" s="1"/>
  <c r="G26" i="4"/>
  <c r="L27" i="5" s="1"/>
  <c r="G27" i="4"/>
  <c r="B27" i="10" s="1"/>
  <c r="D27" i="10" s="1"/>
  <c r="G28" i="4"/>
  <c r="B27" i="8" s="1"/>
  <c r="D27" i="8" s="1"/>
  <c r="G29" i="4"/>
  <c r="L30" i="5" s="1"/>
  <c r="G30" i="4"/>
  <c r="B30" i="10" s="1"/>
  <c r="D30" i="10" s="1"/>
  <c r="G31" i="4"/>
  <c r="B30" i="8" s="1"/>
  <c r="D30" i="8" s="1"/>
  <c r="C322" i="5" l="1"/>
  <c r="I322" i="5" s="1"/>
  <c r="C326" i="5"/>
  <c r="I326" i="5" s="1"/>
  <c r="C321" i="5"/>
  <c r="I321" i="5" s="1"/>
  <c r="C320" i="5"/>
  <c r="I320" i="5" s="1"/>
  <c r="C327" i="5"/>
  <c r="I327" i="5" s="1"/>
  <c r="C319" i="5"/>
  <c r="I319" i="5" s="1"/>
  <c r="C325" i="5"/>
  <c r="I325" i="5" s="1"/>
  <c r="C324" i="5"/>
  <c r="I324" i="5" s="1"/>
  <c r="C323" i="5"/>
  <c r="I323" i="5" s="1"/>
  <c r="B28" i="8"/>
  <c r="D28" i="8" s="1"/>
  <c r="L31" i="5"/>
  <c r="B26" i="8"/>
  <c r="D26" i="8" s="1"/>
  <c r="B25" i="8"/>
  <c r="D25" i="8" s="1"/>
  <c r="L29" i="5"/>
  <c r="B24" i="10"/>
  <c r="D24" i="10" s="1"/>
  <c r="B29" i="8"/>
  <c r="D29" i="8" s="1"/>
  <c r="L28" i="5"/>
  <c r="B21" i="8"/>
  <c r="B22" i="10"/>
  <c r="D22" i="10" s="1"/>
  <c r="F58" i="22"/>
  <c r="F57" i="22"/>
  <c r="F62" i="22"/>
  <c r="F54" i="22"/>
  <c r="F61" i="22"/>
  <c r="F63" i="22"/>
  <c r="F56" i="22"/>
  <c r="F55" i="22"/>
  <c r="F60" i="22"/>
  <c r="F59" i="22"/>
  <c r="E32" i="2"/>
  <c r="E16" i="22" s="1"/>
  <c r="E31" i="2"/>
  <c r="E15" i="22" s="1"/>
  <c r="E20" i="2"/>
  <c r="D14" i="22" s="1"/>
  <c r="E14" i="22" s="1"/>
  <c r="E18" i="2"/>
  <c r="D12" i="22" s="1"/>
  <c r="E12" i="22" s="1"/>
  <c r="E17" i="2"/>
  <c r="D11" i="22" s="1"/>
  <c r="E11" i="22" s="1"/>
  <c r="E16" i="2"/>
  <c r="D10" i="22" s="1"/>
  <c r="E10" i="22" s="1"/>
  <c r="E14" i="2"/>
  <c r="D8" i="22" s="1"/>
  <c r="E8" i="22" s="1"/>
  <c r="C13" i="2"/>
  <c r="E13" i="2" s="1"/>
  <c r="D7" i="22" s="1"/>
  <c r="E7" i="22" s="1"/>
  <c r="C12" i="2"/>
  <c r="E12" i="2" s="1"/>
  <c r="D6" i="22" s="1"/>
  <c r="E6" i="22" s="1"/>
  <c r="G12" i="4"/>
  <c r="B11" i="8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44" i="22" s="1"/>
  <c r="E44" i="22" s="1"/>
  <c r="C13" i="11"/>
  <c r="H14" i="17"/>
  <c r="B13" i="18" s="1"/>
  <c r="F13" i="18" s="1"/>
  <c r="G13" i="18" s="1"/>
  <c r="D45" i="22" s="1"/>
  <c r="E45" i="22" s="1"/>
  <c r="C14" i="11"/>
  <c r="H15" i="17"/>
  <c r="B14" i="18" s="1"/>
  <c r="F14" i="18" s="1"/>
  <c r="G14" i="18" s="1"/>
  <c r="D46" i="22" s="1"/>
  <c r="E46" i="22" s="1"/>
  <c r="C15" i="11"/>
  <c r="H16" i="17"/>
  <c r="B15" i="18" s="1"/>
  <c r="F15" i="18" s="1"/>
  <c r="G15" i="18" s="1"/>
  <c r="D47" i="22" s="1"/>
  <c r="E47" i="22" s="1"/>
  <c r="C16" i="11"/>
  <c r="E17" i="11"/>
  <c r="M17" i="13" s="1"/>
  <c r="C17" i="11"/>
  <c r="C18" i="11"/>
  <c r="H19" i="17"/>
  <c r="B18" i="18" s="1"/>
  <c r="F18" i="18" s="1"/>
  <c r="G18" i="18" s="1"/>
  <c r="D50" i="22" s="1"/>
  <c r="E50" i="22" s="1"/>
  <c r="C19" i="11"/>
  <c r="H20" i="17"/>
  <c r="B19" i="18" s="1"/>
  <c r="F19" i="18" s="1"/>
  <c r="G19" i="18" s="1"/>
  <c r="D51" i="22" s="1"/>
  <c r="E51" i="22" s="1"/>
  <c r="C20" i="11"/>
  <c r="H21" i="17"/>
  <c r="B20" i="18" s="1"/>
  <c r="F20" i="18" s="1"/>
  <c r="G20" i="18" s="1"/>
  <c r="D52" i="22" s="1"/>
  <c r="E52" i="22" s="1"/>
  <c r="C21" i="11"/>
  <c r="H22" i="17"/>
  <c r="B21" i="18" s="1"/>
  <c r="F21" i="18" s="1"/>
  <c r="G21" i="18" s="1"/>
  <c r="D53" i="22" s="1"/>
  <c r="E53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H12" i="17"/>
  <c r="B11" i="18" s="1"/>
  <c r="F11" i="18" s="1"/>
  <c r="G11" i="18" s="1"/>
  <c r="D43" i="22" s="1"/>
  <c r="E43" i="22" s="1"/>
  <c r="E15" i="2"/>
  <c r="D9" i="22" s="1"/>
  <c r="E9" i="22" s="1"/>
  <c r="E19" i="2"/>
  <c r="D13" i="22" s="1"/>
  <c r="E13" i="22" s="1"/>
  <c r="E13" i="1"/>
  <c r="G13" i="1" s="1"/>
  <c r="B7" i="22" s="1"/>
  <c r="C7" i="22" s="1"/>
  <c r="G14" i="1"/>
  <c r="B8" i="22" s="1"/>
  <c r="C8" i="22" s="1"/>
  <c r="G15" i="1"/>
  <c r="B9" i="22" s="1"/>
  <c r="C9" i="22" s="1"/>
  <c r="G18" i="1"/>
  <c r="B12" i="22" s="1"/>
  <c r="C12" i="22" s="1"/>
  <c r="G19" i="1"/>
  <c r="B13" i="22" s="1"/>
  <c r="C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B15" i="22" s="1"/>
  <c r="C15" i="22" s="1"/>
  <c r="E12" i="1"/>
  <c r="G20" i="1"/>
  <c r="B14" i="22" s="1"/>
  <c r="C14" i="22" s="1"/>
  <c r="G17" i="1"/>
  <c r="B11" i="22" s="1"/>
  <c r="C11" i="22" s="1"/>
  <c r="G16" i="1"/>
  <c r="B10" i="22" s="1"/>
  <c r="C10" i="22" s="1"/>
  <c r="G12" i="1" l="1"/>
  <c r="B6" i="22" s="1"/>
  <c r="C6" i="22" s="1"/>
  <c r="F6" i="22" s="1"/>
  <c r="B12" i="10"/>
  <c r="D12" i="10" s="1"/>
  <c r="D23" i="22" s="1"/>
  <c r="E23" i="22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63" i="13"/>
  <c r="I163" i="13" s="1"/>
  <c r="J163" i="13" s="1"/>
  <c r="F161" i="13"/>
  <c r="I161" i="13" s="1"/>
  <c r="J161" i="13" s="1"/>
  <c r="F169" i="13"/>
  <c r="I169" i="13" s="1"/>
  <c r="J169" i="13" s="1"/>
  <c r="F171" i="13"/>
  <c r="I171" i="13" s="1"/>
  <c r="J171" i="13" s="1"/>
  <c r="F164" i="13"/>
  <c r="I164" i="13" s="1"/>
  <c r="J164" i="13" s="1"/>
  <c r="F162" i="13"/>
  <c r="I162" i="13" s="1"/>
  <c r="J162" i="13" s="1"/>
  <c r="F170" i="13"/>
  <c r="I170" i="13" s="1"/>
  <c r="J170" i="13" s="1"/>
  <c r="F157" i="13"/>
  <c r="I157" i="13" s="1"/>
  <c r="F158" i="13"/>
  <c r="I158" i="13" s="1"/>
  <c r="J158" i="13" s="1"/>
  <c r="F166" i="13"/>
  <c r="I166" i="13" s="1"/>
  <c r="J166" i="13" s="1"/>
  <c r="F165" i="13"/>
  <c r="I165" i="13" s="1"/>
  <c r="J165" i="13" s="1"/>
  <c r="I329" i="5"/>
  <c r="M23" i="5" s="1"/>
  <c r="F33" i="22" s="1"/>
  <c r="F81" i="13"/>
  <c r="I81" i="13" s="1"/>
  <c r="J81" i="13" s="1"/>
  <c r="F85" i="13"/>
  <c r="I85" i="13" s="1"/>
  <c r="J85" i="13" s="1"/>
  <c r="F74" i="13"/>
  <c r="I74" i="13" s="1"/>
  <c r="J74" i="13" s="1"/>
  <c r="F82" i="13"/>
  <c r="I82" i="13" s="1"/>
  <c r="J82" i="13" s="1"/>
  <c r="F75" i="13"/>
  <c r="I75" i="13" s="1"/>
  <c r="J75" i="13" s="1"/>
  <c r="F83" i="13"/>
  <c r="I83" i="13" s="1"/>
  <c r="J83" i="13" s="1"/>
  <c r="F77" i="13"/>
  <c r="I77" i="13" s="1"/>
  <c r="J77" i="13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73" i="13"/>
  <c r="I73" i="13" s="1"/>
  <c r="F87" i="13"/>
  <c r="I87" i="13" s="1"/>
  <c r="J87" i="13" s="1"/>
  <c r="F79" i="13"/>
  <c r="I79" i="13" s="1"/>
  <c r="J79" i="13" s="1"/>
  <c r="F80" i="13"/>
  <c r="I80" i="13" s="1"/>
  <c r="J80" i="13" s="1"/>
  <c r="B31" i="8"/>
  <c r="D31" i="8" s="1"/>
  <c r="L33" i="5"/>
  <c r="B32" i="10"/>
  <c r="D32" i="10" s="1"/>
  <c r="L18" i="5"/>
  <c r="B17" i="10"/>
  <c r="D17" i="10" s="1"/>
  <c r="D28" i="22" s="1"/>
  <c r="E28" i="22" s="1"/>
  <c r="B16" i="8"/>
  <c r="D16" i="8" s="1"/>
  <c r="B28" i="22" s="1"/>
  <c r="C28" i="22" s="1"/>
  <c r="B16" i="10"/>
  <c r="D16" i="10" s="1"/>
  <c r="D27" i="22" s="1"/>
  <c r="E27" i="22" s="1"/>
  <c r="B15" i="8"/>
  <c r="D15" i="8" s="1"/>
  <c r="B27" i="22" s="1"/>
  <c r="C27" i="22" s="1"/>
  <c r="L17" i="5"/>
  <c r="L21" i="5"/>
  <c r="B20" i="10"/>
  <c r="D20" i="10" s="1"/>
  <c r="D31" i="22" s="1"/>
  <c r="E31" i="22" s="1"/>
  <c r="B19" i="8"/>
  <c r="L20" i="5"/>
  <c r="B19" i="10"/>
  <c r="D19" i="10" s="1"/>
  <c r="D30" i="22" s="1"/>
  <c r="E30" i="22" s="1"/>
  <c r="B18" i="8"/>
  <c r="D18" i="8" s="1"/>
  <c r="B30" i="22" s="1"/>
  <c r="C30" i="22" s="1"/>
  <c r="L13" i="5"/>
  <c r="L15" i="5"/>
  <c r="B14" i="10"/>
  <c r="D14" i="10" s="1"/>
  <c r="D25" i="22" s="1"/>
  <c r="E25" i="22" s="1"/>
  <c r="B13" i="8"/>
  <c r="D13" i="8" s="1"/>
  <c r="B25" i="22" s="1"/>
  <c r="C25" i="22" s="1"/>
  <c r="L19" i="5"/>
  <c r="B18" i="10"/>
  <c r="D18" i="10" s="1"/>
  <c r="D29" i="22" s="1"/>
  <c r="E29" i="22" s="1"/>
  <c r="B17" i="8"/>
  <c r="D17" i="8" s="1"/>
  <c r="B29" i="22" s="1"/>
  <c r="C29" i="22" s="1"/>
  <c r="L16" i="5"/>
  <c r="B15" i="10"/>
  <c r="D15" i="10" s="1"/>
  <c r="D26" i="22" s="1"/>
  <c r="E26" i="22" s="1"/>
  <c r="B14" i="8"/>
  <c r="D14" i="8" s="1"/>
  <c r="B26" i="22" s="1"/>
  <c r="C26" i="22" s="1"/>
  <c r="L22" i="5"/>
  <c r="B20" i="8"/>
  <c r="D20" i="8" s="1"/>
  <c r="B32" i="22" s="1"/>
  <c r="C32" i="22" s="1"/>
  <c r="B21" i="10"/>
  <c r="D21" i="10" s="1"/>
  <c r="F8" i="22"/>
  <c r="F14" i="22"/>
  <c r="F12" i="22"/>
  <c r="D11" i="8"/>
  <c r="B23" i="22" s="1"/>
  <c r="C23" i="22" s="1"/>
  <c r="D12" i="8"/>
  <c r="B24" i="22" s="1"/>
  <c r="C24" i="22" s="1"/>
  <c r="D32" i="22"/>
  <c r="E32" i="22" s="1"/>
  <c r="H17" i="17"/>
  <c r="B16" i="18" s="1"/>
  <c r="F16" i="18" s="1"/>
  <c r="G16" i="18" s="1"/>
  <c r="D48" i="22" s="1"/>
  <c r="E48" i="22" s="1"/>
  <c r="E15" i="11"/>
  <c r="M15" i="13" s="1"/>
  <c r="E16" i="11"/>
  <c r="M16" i="13" s="1"/>
  <c r="E21" i="11"/>
  <c r="M21" i="13" s="1"/>
  <c r="E20" i="11"/>
  <c r="M20" i="13" s="1"/>
  <c r="E12" i="11"/>
  <c r="M12" i="13" s="1"/>
  <c r="E13" i="11"/>
  <c r="M13" i="13" s="1"/>
  <c r="E19" i="11"/>
  <c r="M19" i="13" s="1"/>
  <c r="F9" i="22"/>
  <c r="F10" i="22"/>
  <c r="F15" i="22"/>
  <c r="F11" i="22"/>
  <c r="F16" i="22"/>
  <c r="F7" i="22"/>
  <c r="D33" i="22"/>
  <c r="E33" i="22" s="1"/>
  <c r="D21" i="8"/>
  <c r="B33" i="22" s="1"/>
  <c r="C33" i="22" s="1"/>
  <c r="H18" i="17"/>
  <c r="B17" i="18" s="1"/>
  <c r="F17" i="18" s="1"/>
  <c r="G17" i="18" s="1"/>
  <c r="D49" i="22" s="1"/>
  <c r="E49" i="22" s="1"/>
  <c r="E18" i="11"/>
  <c r="M18" i="13" s="1"/>
  <c r="B13" i="10"/>
  <c r="D44" i="21"/>
  <c r="E22" i="11"/>
  <c r="M22" i="13" s="1"/>
  <c r="F13" i="22"/>
  <c r="D19" i="8"/>
  <c r="B31" i="22" s="1"/>
  <c r="C31" i="22" s="1"/>
  <c r="D39" i="21"/>
  <c r="D48" i="21" s="1"/>
  <c r="L14" i="5"/>
  <c r="C48" i="5" l="1"/>
  <c r="I48" i="5" s="1"/>
  <c r="C55" i="5"/>
  <c r="I55" i="5" s="1"/>
  <c r="C47" i="5"/>
  <c r="I47" i="5" s="1"/>
  <c r="C54" i="5"/>
  <c r="I54" i="5" s="1"/>
  <c r="C53" i="5"/>
  <c r="I53" i="5" s="1"/>
  <c r="C52" i="5"/>
  <c r="I52" i="5" s="1"/>
  <c r="C51" i="5"/>
  <c r="I51" i="5" s="1"/>
  <c r="C50" i="5"/>
  <c r="I50" i="5" s="1"/>
  <c r="C49" i="5"/>
  <c r="I49" i="5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0" i="13"/>
  <c r="I270" i="13" s="1"/>
  <c r="J270" i="13" s="1"/>
  <c r="F275" i="13"/>
  <c r="I275" i="13" s="1"/>
  <c r="J275" i="13" s="1"/>
  <c r="F283" i="13"/>
  <c r="I283" i="13" s="1"/>
  <c r="J283" i="13" s="1"/>
  <c r="F276" i="13"/>
  <c r="I276" i="13" s="1"/>
  <c r="J276" i="13" s="1"/>
  <c r="F269" i="13"/>
  <c r="I269" i="13" s="1"/>
  <c r="F277" i="13"/>
  <c r="I277" i="13" s="1"/>
  <c r="J277" i="13" s="1"/>
  <c r="F278" i="13"/>
  <c r="I278" i="13" s="1"/>
  <c r="J278" i="13" s="1"/>
  <c r="F279" i="13"/>
  <c r="I279" i="13" s="1"/>
  <c r="J279" i="13" s="1"/>
  <c r="F280" i="13"/>
  <c r="I280" i="13" s="1"/>
  <c r="J280" i="13" s="1"/>
  <c r="F272" i="13"/>
  <c r="I272" i="13" s="1"/>
  <c r="J272" i="13" s="1"/>
  <c r="F271" i="13"/>
  <c r="I271" i="13" s="1"/>
  <c r="J271" i="13" s="1"/>
  <c r="C17" i="5"/>
  <c r="C21" i="5"/>
  <c r="C16" i="5"/>
  <c r="I16" i="5" s="1"/>
  <c r="C13" i="5"/>
  <c r="C15" i="5"/>
  <c r="I15" i="5" s="1"/>
  <c r="C14" i="5"/>
  <c r="C19" i="5"/>
  <c r="C18" i="5"/>
  <c r="I18" i="5" s="1"/>
  <c r="C20" i="5"/>
  <c r="I20" i="5" s="1"/>
  <c r="C113" i="5"/>
  <c r="I113" i="5" s="1"/>
  <c r="C112" i="5"/>
  <c r="I112" i="5" s="1"/>
  <c r="C109" i="5"/>
  <c r="I109" i="5" s="1"/>
  <c r="C111" i="5"/>
  <c r="I111" i="5" s="1"/>
  <c r="C110" i="5"/>
  <c r="I110" i="5" s="1"/>
  <c r="C116" i="5"/>
  <c r="I116" i="5" s="1"/>
  <c r="C115" i="5"/>
  <c r="I115" i="5" s="1"/>
  <c r="C114" i="5"/>
  <c r="I114" i="5" s="1"/>
  <c r="C108" i="5"/>
  <c r="I108" i="5" s="1"/>
  <c r="C230" i="5"/>
  <c r="I230" i="5" s="1"/>
  <c r="C233" i="5"/>
  <c r="I233" i="5" s="1"/>
  <c r="C237" i="5"/>
  <c r="I237" i="5" s="1"/>
  <c r="C229" i="5"/>
  <c r="I229" i="5" s="1"/>
  <c r="C236" i="5"/>
  <c r="I236" i="5" s="1"/>
  <c r="C234" i="5"/>
  <c r="I234" i="5" s="1"/>
  <c r="C235" i="5"/>
  <c r="I235" i="5" s="1"/>
  <c r="C232" i="5"/>
  <c r="I232" i="5" s="1"/>
  <c r="C231" i="5"/>
  <c r="I231" i="5" s="1"/>
  <c r="J73" i="13"/>
  <c r="J88" i="13" s="1"/>
  <c r="N14" i="13" s="1"/>
  <c r="B45" i="22" s="1"/>
  <c r="I88" i="13"/>
  <c r="I172" i="13"/>
  <c r="J157" i="13"/>
  <c r="J172" i="13" s="1"/>
  <c r="N17" i="13" s="1"/>
  <c r="B48" i="22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23" i="13"/>
  <c r="I223" i="13" s="1"/>
  <c r="J223" i="13" s="1"/>
  <c r="F221" i="13"/>
  <c r="I221" i="13" s="1"/>
  <c r="J221" i="13" s="1"/>
  <c r="F215" i="13"/>
  <c r="I215" i="13" s="1"/>
  <c r="J215" i="13" s="1"/>
  <c r="F216" i="13"/>
  <c r="I216" i="13" s="1"/>
  <c r="J216" i="13" s="1"/>
  <c r="F224" i="13"/>
  <c r="I224" i="13" s="1"/>
  <c r="J224" i="13" s="1"/>
  <c r="F214" i="13"/>
  <c r="I214" i="13" s="1"/>
  <c r="J214" i="13" s="1"/>
  <c r="F222" i="13"/>
  <c r="I222" i="13" s="1"/>
  <c r="J222" i="13" s="1"/>
  <c r="F217" i="13"/>
  <c r="I217" i="13" s="1"/>
  <c r="J217" i="13" s="1"/>
  <c r="F218" i="13"/>
  <c r="I218" i="13" s="1"/>
  <c r="J218" i="13" s="1"/>
  <c r="F225" i="13"/>
  <c r="I225" i="13" s="1"/>
  <c r="J225" i="13" s="1"/>
  <c r="F226" i="13"/>
  <c r="I226" i="13" s="1"/>
  <c r="J226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6" i="13"/>
  <c r="I306" i="13" s="1"/>
  <c r="J306" i="13" s="1"/>
  <c r="F303" i="13"/>
  <c r="I303" i="13" s="1"/>
  <c r="J303" i="13" s="1"/>
  <c r="F311" i="13"/>
  <c r="I311" i="13" s="1"/>
  <c r="J311" i="13" s="1"/>
  <c r="F305" i="13"/>
  <c r="I305" i="13" s="1"/>
  <c r="J305" i="13" s="1"/>
  <c r="F304" i="13"/>
  <c r="I304" i="13" s="1"/>
  <c r="J304" i="13" s="1"/>
  <c r="F297" i="13"/>
  <c r="I297" i="13" s="1"/>
  <c r="F298" i="13"/>
  <c r="I298" i="13" s="1"/>
  <c r="J298" i="13" s="1"/>
  <c r="F308" i="13"/>
  <c r="I308" i="13" s="1"/>
  <c r="J308" i="13" s="1"/>
  <c r="F299" i="13"/>
  <c r="I299" i="13" s="1"/>
  <c r="J299" i="13" s="1"/>
  <c r="F300" i="13"/>
  <c r="I300" i="13" s="1"/>
  <c r="J300" i="13" s="1"/>
  <c r="F307" i="13"/>
  <c r="I307" i="13" s="1"/>
  <c r="J307" i="13" s="1"/>
  <c r="F52" i="13"/>
  <c r="I52" i="13" s="1"/>
  <c r="J52" i="13" s="1"/>
  <c r="F45" i="13"/>
  <c r="I45" i="13" s="1"/>
  <c r="F57" i="13"/>
  <c r="I57" i="13" s="1"/>
  <c r="J57" i="13" s="1"/>
  <c r="F53" i="13"/>
  <c r="I53" i="13" s="1"/>
  <c r="J53" i="13" s="1"/>
  <c r="F46" i="13"/>
  <c r="I46" i="13" s="1"/>
  <c r="J46" i="13" s="1"/>
  <c r="F54" i="13"/>
  <c r="I54" i="13" s="1"/>
  <c r="J54" i="13" s="1"/>
  <c r="F49" i="13"/>
  <c r="I49" i="13" s="1"/>
  <c r="J49" i="13" s="1"/>
  <c r="F47" i="13"/>
  <c r="I47" i="13" s="1"/>
  <c r="J47" i="13" s="1"/>
  <c r="F55" i="13"/>
  <c r="I55" i="13" s="1"/>
  <c r="J55" i="13" s="1"/>
  <c r="F48" i="13"/>
  <c r="I48" i="13" s="1"/>
  <c r="J48" i="13" s="1"/>
  <c r="F56" i="13"/>
  <c r="I56" i="13" s="1"/>
  <c r="J56" i="13" s="1"/>
  <c r="F51" i="13"/>
  <c r="I51" i="13" s="1"/>
  <c r="J51" i="13" s="1"/>
  <c r="F58" i="13"/>
  <c r="I58" i="13" s="1"/>
  <c r="J58" i="13" s="1"/>
  <c r="F59" i="13"/>
  <c r="I59" i="13" s="1"/>
  <c r="J59" i="13" s="1"/>
  <c r="F50" i="13"/>
  <c r="I50" i="13" s="1"/>
  <c r="J50" i="13" s="1"/>
  <c r="C204" i="5"/>
  <c r="I204" i="5" s="1"/>
  <c r="C200" i="5"/>
  <c r="I200" i="5" s="1"/>
  <c r="C207" i="5"/>
  <c r="I207" i="5" s="1"/>
  <c r="C203" i="5"/>
  <c r="I203" i="5" s="1"/>
  <c r="C202" i="5"/>
  <c r="I202" i="5" s="1"/>
  <c r="C199" i="5"/>
  <c r="I199" i="5" s="1"/>
  <c r="C201" i="5"/>
  <c r="I201" i="5" s="1"/>
  <c r="C205" i="5"/>
  <c r="I205" i="5" s="1"/>
  <c r="C206" i="5"/>
  <c r="I206" i="5" s="1"/>
  <c r="C176" i="5"/>
  <c r="I176" i="5" s="1"/>
  <c r="C172" i="5"/>
  <c r="I172" i="5" s="1"/>
  <c r="C175" i="5"/>
  <c r="I175" i="5" s="1"/>
  <c r="C174" i="5"/>
  <c r="I174" i="5" s="1"/>
  <c r="C173" i="5"/>
  <c r="I173" i="5" s="1"/>
  <c r="C171" i="5"/>
  <c r="I171" i="5" s="1"/>
  <c r="C170" i="5"/>
  <c r="I170" i="5" s="1"/>
  <c r="C169" i="5"/>
  <c r="I169" i="5" s="1"/>
  <c r="C177" i="5"/>
  <c r="I177" i="5" s="1"/>
  <c r="C85" i="5"/>
  <c r="I85" i="5" s="1"/>
  <c r="C77" i="5"/>
  <c r="I77" i="5" s="1"/>
  <c r="C84" i="5"/>
  <c r="I84" i="5" s="1"/>
  <c r="C83" i="5"/>
  <c r="I83" i="5" s="1"/>
  <c r="C81" i="5"/>
  <c r="I81" i="5" s="1"/>
  <c r="C82" i="5"/>
  <c r="I82" i="5" s="1"/>
  <c r="C78" i="5"/>
  <c r="I78" i="5" s="1"/>
  <c r="C80" i="5"/>
  <c r="I80" i="5" s="1"/>
  <c r="C79" i="5"/>
  <c r="I79" i="5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2" i="13"/>
  <c r="I192" i="13" s="1"/>
  <c r="J192" i="13" s="1"/>
  <c r="F185" i="13"/>
  <c r="I185" i="13" s="1"/>
  <c r="F190" i="13"/>
  <c r="I190" i="13" s="1"/>
  <c r="J190" i="13" s="1"/>
  <c r="F198" i="13"/>
  <c r="I198" i="13" s="1"/>
  <c r="J198" i="13" s="1"/>
  <c r="F191" i="13"/>
  <c r="I191" i="13" s="1"/>
  <c r="J191" i="13" s="1"/>
  <c r="F199" i="13"/>
  <c r="I199" i="13" s="1"/>
  <c r="J199" i="13" s="1"/>
  <c r="F193" i="13"/>
  <c r="I193" i="13" s="1"/>
  <c r="J193" i="13" s="1"/>
  <c r="F186" i="13"/>
  <c r="I186" i="13" s="1"/>
  <c r="J186" i="13" s="1"/>
  <c r="F194" i="13"/>
  <c r="I194" i="13" s="1"/>
  <c r="J194" i="13" s="1"/>
  <c r="F187" i="13"/>
  <c r="I187" i="13" s="1"/>
  <c r="J187" i="13" s="1"/>
  <c r="F195" i="13"/>
  <c r="I195" i="13" s="1"/>
  <c r="J195" i="13" s="1"/>
  <c r="F132" i="13"/>
  <c r="I132" i="13" s="1"/>
  <c r="J132" i="13" s="1"/>
  <c r="F140" i="13"/>
  <c r="I140" i="13" s="1"/>
  <c r="J140" i="13" s="1"/>
  <c r="F129" i="13"/>
  <c r="I129" i="13" s="1"/>
  <c r="F137" i="13"/>
  <c r="I137" i="13" s="1"/>
  <c r="J137" i="13" s="1"/>
  <c r="F133" i="13"/>
  <c r="I133" i="13" s="1"/>
  <c r="J133" i="13" s="1"/>
  <c r="F141" i="13"/>
  <c r="I141" i="13" s="1"/>
  <c r="J141" i="13" s="1"/>
  <c r="F134" i="13"/>
  <c r="I134" i="13" s="1"/>
  <c r="J134" i="13" s="1"/>
  <c r="F142" i="13"/>
  <c r="I142" i="13" s="1"/>
  <c r="J142" i="13" s="1"/>
  <c r="F135" i="13"/>
  <c r="I135" i="13" s="1"/>
  <c r="J135" i="13" s="1"/>
  <c r="F143" i="13"/>
  <c r="I143" i="13" s="1"/>
  <c r="J143" i="13" s="1"/>
  <c r="F136" i="13"/>
  <c r="I136" i="13" s="1"/>
  <c r="J136" i="13" s="1"/>
  <c r="F130" i="13"/>
  <c r="I130" i="13" s="1"/>
  <c r="J130" i="13" s="1"/>
  <c r="F131" i="13"/>
  <c r="I131" i="13" s="1"/>
  <c r="J131" i="13" s="1"/>
  <c r="F138" i="13"/>
  <c r="I138" i="13" s="1"/>
  <c r="J138" i="13" s="1"/>
  <c r="F139" i="13"/>
  <c r="I139" i="13" s="1"/>
  <c r="J139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06" i="13"/>
  <c r="I106" i="13" s="1"/>
  <c r="J106" i="13" s="1"/>
  <c r="F114" i="13"/>
  <c r="I114" i="13" s="1"/>
  <c r="J114" i="13" s="1"/>
  <c r="F104" i="13"/>
  <c r="I104" i="13" s="1"/>
  <c r="J104" i="13" s="1"/>
  <c r="F112" i="13"/>
  <c r="I112" i="13" s="1"/>
  <c r="J112" i="13" s="1"/>
  <c r="F107" i="13"/>
  <c r="I107" i="13" s="1"/>
  <c r="J107" i="13" s="1"/>
  <c r="F105" i="13"/>
  <c r="I105" i="13" s="1"/>
  <c r="J105" i="13" s="1"/>
  <c r="F113" i="13"/>
  <c r="I113" i="13" s="1"/>
  <c r="J113" i="13" s="1"/>
  <c r="F115" i="13"/>
  <c r="I115" i="13" s="1"/>
  <c r="J115" i="13" s="1"/>
  <c r="F108" i="13"/>
  <c r="I108" i="13" s="1"/>
  <c r="J108" i="13" s="1"/>
  <c r="F109" i="13"/>
  <c r="I109" i="13" s="1"/>
  <c r="J109" i="13" s="1"/>
  <c r="F101" i="13"/>
  <c r="I101" i="13" s="1"/>
  <c r="C141" i="5"/>
  <c r="I141" i="5" s="1"/>
  <c r="C140" i="5"/>
  <c r="I140" i="5" s="1"/>
  <c r="C147" i="5"/>
  <c r="I147" i="5" s="1"/>
  <c r="C139" i="5"/>
  <c r="I139" i="5" s="1"/>
  <c r="C145" i="5"/>
  <c r="I145" i="5" s="1"/>
  <c r="C146" i="5"/>
  <c r="I146" i="5" s="1"/>
  <c r="C144" i="5"/>
  <c r="I144" i="5" s="1"/>
  <c r="C143" i="5"/>
  <c r="I143" i="5" s="1"/>
  <c r="C142" i="5"/>
  <c r="I142" i="5" s="1"/>
  <c r="F15" i="13"/>
  <c r="F23" i="13"/>
  <c r="I23" i="13" s="1"/>
  <c r="J23" i="13" s="1"/>
  <c r="F19" i="13"/>
  <c r="I19" i="13" s="1"/>
  <c r="F20" i="13"/>
  <c r="I20" i="13" s="1"/>
  <c r="J20" i="13" s="1"/>
  <c r="F16" i="13"/>
  <c r="F24" i="13"/>
  <c r="I24" i="13" s="1"/>
  <c r="J24" i="13" s="1"/>
  <c r="F17" i="13"/>
  <c r="I17" i="13" s="1"/>
  <c r="J17" i="13" s="1"/>
  <c r="F25" i="13"/>
  <c r="F18" i="13"/>
  <c r="I18" i="13" s="1"/>
  <c r="J18" i="13" s="1"/>
  <c r="F26" i="13"/>
  <c r="I26" i="13" s="1"/>
  <c r="J26" i="13" s="1"/>
  <c r="F12" i="13"/>
  <c r="I12" i="13" s="1"/>
  <c r="J12" i="13" s="1"/>
  <c r="F22" i="13"/>
  <c r="F13" i="13"/>
  <c r="F14" i="13"/>
  <c r="F21" i="13"/>
  <c r="I21" i="13" s="1"/>
  <c r="J21" i="13" s="1"/>
  <c r="F248" i="13"/>
  <c r="I248" i="13" s="1"/>
  <c r="J248" i="13" s="1"/>
  <c r="F241" i="13"/>
  <c r="I241" i="13" s="1"/>
  <c r="F244" i="13"/>
  <c r="I244" i="13" s="1"/>
  <c r="J244" i="13" s="1"/>
  <c r="F249" i="13"/>
  <c r="I249" i="13" s="1"/>
  <c r="J249" i="13" s="1"/>
  <c r="F242" i="13"/>
  <c r="I242" i="13" s="1"/>
  <c r="J242" i="13" s="1"/>
  <c r="F250" i="13"/>
  <c r="I250" i="13" s="1"/>
  <c r="J250" i="13" s="1"/>
  <c r="F243" i="13"/>
  <c r="I243" i="13" s="1"/>
  <c r="J243" i="13" s="1"/>
  <c r="F251" i="13"/>
  <c r="I251" i="13" s="1"/>
  <c r="J251" i="13" s="1"/>
  <c r="F252" i="13"/>
  <c r="I252" i="13" s="1"/>
  <c r="J252" i="13" s="1"/>
  <c r="F245" i="13"/>
  <c r="I245" i="13" s="1"/>
  <c r="J245" i="13" s="1"/>
  <c r="F253" i="13"/>
  <c r="I253" i="13" s="1"/>
  <c r="J253" i="13" s="1"/>
  <c r="F247" i="13"/>
  <c r="I247" i="13" s="1"/>
  <c r="J247" i="13" s="1"/>
  <c r="F254" i="13"/>
  <c r="I254" i="13" s="1"/>
  <c r="J254" i="13" s="1"/>
  <c r="F255" i="13"/>
  <c r="I255" i="13" s="1"/>
  <c r="J255" i="13" s="1"/>
  <c r="F246" i="13"/>
  <c r="I246" i="13" s="1"/>
  <c r="J246" i="13" s="1"/>
  <c r="C293" i="5"/>
  <c r="I293" i="5" s="1"/>
  <c r="C296" i="5"/>
  <c r="I296" i="5" s="1"/>
  <c r="C292" i="5"/>
  <c r="I292" i="5" s="1"/>
  <c r="C291" i="5"/>
  <c r="I291" i="5" s="1"/>
  <c r="C289" i="5"/>
  <c r="I289" i="5" s="1"/>
  <c r="C290" i="5"/>
  <c r="I290" i="5" s="1"/>
  <c r="C297" i="5"/>
  <c r="I297" i="5" s="1"/>
  <c r="C294" i="5"/>
  <c r="I294" i="5" s="1"/>
  <c r="C295" i="5"/>
  <c r="I295" i="5" s="1"/>
  <c r="C267" i="5"/>
  <c r="I267" i="5" s="1"/>
  <c r="C259" i="5"/>
  <c r="I259" i="5" s="1"/>
  <c r="C266" i="5"/>
  <c r="I266" i="5" s="1"/>
  <c r="C265" i="5"/>
  <c r="I265" i="5" s="1"/>
  <c r="C262" i="5"/>
  <c r="I262" i="5" s="1"/>
  <c r="C264" i="5"/>
  <c r="I264" i="5" s="1"/>
  <c r="C263" i="5"/>
  <c r="I263" i="5" s="1"/>
  <c r="C261" i="5"/>
  <c r="I261" i="5" s="1"/>
  <c r="C260" i="5"/>
  <c r="I260" i="5" s="1"/>
  <c r="I13" i="5"/>
  <c r="I17" i="5"/>
  <c r="I14" i="5"/>
  <c r="D13" i="10"/>
  <c r="D24" i="22" s="1"/>
  <c r="E24" i="22" s="1"/>
  <c r="I16" i="13"/>
  <c r="J16" i="13" s="1"/>
  <c r="I13" i="13"/>
  <c r="J13" i="13" s="1"/>
  <c r="I25" i="13"/>
  <c r="J25" i="13" s="1"/>
  <c r="I22" i="13"/>
  <c r="J22" i="13" s="1"/>
  <c r="I15" i="13"/>
  <c r="J15" i="13" s="1"/>
  <c r="G33" i="22"/>
  <c r="I14" i="13"/>
  <c r="J14" i="13" s="1"/>
  <c r="C45" i="22" s="1"/>
  <c r="F45" i="22" s="1"/>
  <c r="I21" i="5"/>
  <c r="I19" i="5"/>
  <c r="I179" i="5" l="1"/>
  <c r="M18" i="5" s="1"/>
  <c r="F28" i="22" s="1"/>
  <c r="G28" i="22" s="1"/>
  <c r="C48" i="22"/>
  <c r="F48" i="22" s="1"/>
  <c r="I299" i="5"/>
  <c r="M22" i="5" s="1"/>
  <c r="F32" i="22" s="1"/>
  <c r="G32" i="22" s="1"/>
  <c r="J129" i="13"/>
  <c r="J144" i="13" s="1"/>
  <c r="N16" i="13" s="1"/>
  <c r="B47" i="22" s="1"/>
  <c r="C47" i="22" s="1"/>
  <c r="F47" i="22" s="1"/>
  <c r="I144" i="13"/>
  <c r="I269" i="5"/>
  <c r="M21" i="5" s="1"/>
  <c r="F31" i="22" s="1"/>
  <c r="G31" i="22" s="1"/>
  <c r="J241" i="13"/>
  <c r="J256" i="13" s="1"/>
  <c r="N20" i="13" s="1"/>
  <c r="B51" i="22" s="1"/>
  <c r="C51" i="22" s="1"/>
  <c r="F51" i="22" s="1"/>
  <c r="I256" i="13"/>
  <c r="I87" i="5"/>
  <c r="M15" i="5" s="1"/>
  <c r="F25" i="22" s="1"/>
  <c r="G25" i="22" s="1"/>
  <c r="J45" i="13"/>
  <c r="J60" i="13" s="1"/>
  <c r="N13" i="13" s="1"/>
  <c r="B44" i="22" s="1"/>
  <c r="I60" i="13"/>
  <c r="I239" i="5"/>
  <c r="M20" i="5" s="1"/>
  <c r="F30" i="22" s="1"/>
  <c r="G30" i="22" s="1"/>
  <c r="I200" i="13"/>
  <c r="J185" i="13"/>
  <c r="J200" i="13" s="1"/>
  <c r="N18" i="13" s="1"/>
  <c r="B49" i="22" s="1"/>
  <c r="C49" i="22" s="1"/>
  <c r="F49" i="22" s="1"/>
  <c r="I116" i="13"/>
  <c r="J101" i="13"/>
  <c r="J116" i="13" s="1"/>
  <c r="N15" i="13" s="1"/>
  <c r="B46" i="22" s="1"/>
  <c r="C46" i="22" s="1"/>
  <c r="F46" i="22" s="1"/>
  <c r="I228" i="13"/>
  <c r="J213" i="13"/>
  <c r="J228" i="13" s="1"/>
  <c r="N19" i="13" s="1"/>
  <c r="B50" i="22" s="1"/>
  <c r="I209" i="5"/>
  <c r="M19" i="5" s="1"/>
  <c r="F29" i="22" s="1"/>
  <c r="G29" i="22" s="1"/>
  <c r="I118" i="5"/>
  <c r="M16" i="5" s="1"/>
  <c r="F26" i="22" s="1"/>
  <c r="G26" i="22" s="1"/>
  <c r="I57" i="5"/>
  <c r="M14" i="5" s="1"/>
  <c r="F24" i="22" s="1"/>
  <c r="G24" i="22" s="1"/>
  <c r="I149" i="5"/>
  <c r="M17" i="5" s="1"/>
  <c r="F27" i="22" s="1"/>
  <c r="G27" i="22" s="1"/>
  <c r="I284" i="13"/>
  <c r="J269" i="13"/>
  <c r="J284" i="13" s="1"/>
  <c r="N21" i="13" s="1"/>
  <c r="B52" i="22" s="1"/>
  <c r="C52" i="22" s="1"/>
  <c r="F52" i="22" s="1"/>
  <c r="C44" i="22"/>
  <c r="F44" i="22" s="1"/>
  <c r="J297" i="13"/>
  <c r="J312" i="13" s="1"/>
  <c r="N22" i="13" s="1"/>
  <c r="B53" i="22" s="1"/>
  <c r="C53" i="22" s="1"/>
  <c r="F53" i="22" s="1"/>
  <c r="I312" i="13"/>
  <c r="I23" i="5"/>
  <c r="M13" i="5" s="1"/>
  <c r="F23" i="22" s="1"/>
  <c r="G23" i="22" s="1"/>
  <c r="J19" i="13"/>
  <c r="I27" i="13"/>
  <c r="C50" i="22" l="1"/>
  <c r="F50" i="22" s="1"/>
  <c r="J27" i="13"/>
  <c r="N12" i="13" s="1"/>
  <c r="B43" i="22" s="1"/>
  <c r="C43" i="22" s="1"/>
  <c r="F43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5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</commentList>
</comments>
</file>

<file path=xl/comments8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sharedStrings.xml><?xml version="1.0" encoding="utf-8"?>
<sst xmlns="http://schemas.openxmlformats.org/spreadsheetml/2006/main" count="1742" uniqueCount="307">
  <si>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</si>
  <si>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</si>
  <si>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</si>
  <si>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</si>
  <si>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</si>
  <si>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</si>
  <si>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</si>
  <si>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</si>
  <si>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</si>
  <si>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</si>
  <si>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</si>
  <si>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</si>
  <si>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</si>
  <si>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</si>
  <si>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</si>
  <si>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</si>
  <si>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</si>
  <si>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</si>
  <si>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</si>
  <si>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</si>
  <si>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</si>
  <si>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</si>
  <si>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</si>
  <si>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</si>
  <si>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</si>
  <si>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</si>
  <si>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</si>
  <si>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</si>
  <si>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</si>
  <si>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</si>
  <si>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</si>
  <si>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</si>
  <si>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</si>
  <si>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</si>
  <si>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</si>
  <si>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</si>
  <si>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</si>
  <si>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</si>
  <si>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</si>
  <si>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</si>
  <si>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</si>
  <si>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</si>
  <si>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</si>
  <si>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</si>
  <si>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</si>
  <si>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</si>
  <si>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</si>
  <si>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</si>
  <si>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</si>
  <si>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</si>
  <si>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</si>
  <si>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</si>
  <si>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</si>
  <si>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</si>
  <si>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</si>
  <si>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</si>
  <si>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</si>
  <si>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</si>
  <si>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</si>
  <si>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</si>
  <si>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</si>
  <si>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</si>
  <si>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</si>
  <si>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</si>
  <si>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</si>
  <si>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</si>
  <si>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</si>
  <si>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</si>
  <si>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</si>
  <si>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</si>
  <si>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</si>
  <si>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</si>
  <si>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</si>
  <si>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</si>
  <si>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</si>
  <si>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</si>
  <si>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</si>
  <si>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</si>
  <si>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</si>
  <si>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</si>
  <si>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</si>
  <si>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</si>
  <si>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</si>
  <si>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</si>
  <si>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</si>
  <si>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</si>
  <si>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</si>
  <si>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</si>
  <si>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</si>
  <si>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</si>
  <si>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</si>
  <si>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</si>
  <si>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</si>
  <si>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</si>
  <si>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</si>
  <si>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</si>
  <si>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</si>
  <si>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</si>
  <si>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</si>
  <si>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</si>
  <si>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</si>
  <si>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</si>
  <si>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</si>
  <si>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</si>
  <si>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</si>
  <si>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</si>
  <si>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</si>
  <si>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</si>
  <si>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</si>
  <si>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</si>
  <si>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</si>
  <si>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</si>
  <si>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</si>
  <si>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</si>
  <si>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</si>
  <si>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</si>
  <si>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</si>
  <si>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</si>
  <si>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</si>
  <si>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</si>
  <si>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</si>
  <si>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</si>
  <si>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</si>
  <si>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</si>
  <si>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</si>
  <si>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</si>
  <si>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</si>
  <si>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</si>
  <si>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</si>
  <si>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</si>
  <si>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</si>
  <si>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</si>
  <si>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</si>
  <si>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</si>
  <si>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</si>
  <si>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</si>
  <si>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</si>
  <si>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</si>
  <si>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</si>
  <si>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</si>
  <si>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</si>
  <si>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</si>
  <si>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</si>
  <si>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</si>
  <si>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</si>
  <si>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</si>
  <si>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</si>
  <si>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</si>
  <si>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</si>
  <si>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</si>
  <si>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</si>
  <si>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</si>
  <si>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</si>
  <si>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</si>
  <si>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</si>
  <si>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</si>
  <si>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</si>
  <si>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</si>
  <si>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</si>
  <si>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</si>
  <si>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</si>
  <si>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</si>
  <si>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</si>
  <si>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</si>
  <si>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</si>
  <si>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</si>
  <si>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</si>
  <si>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</si>
  <si>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</si>
  <si>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</si>
  <si>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</si>
  <si>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</si>
  <si>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</si>
  <si>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</si>
  <si>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</si>
  <si>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</si>
  <si>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</si>
  <si>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</si>
  <si>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</si>
  <si>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</si>
  <si>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</si>
  <si>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</si>
  <si>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</si>
  <si>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</si>
  <si>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</si>
  <si>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</si>
  <si>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</si>
  <si>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</si>
  <si>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</si>
  <si>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</si>
  <si>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</si>
  <si>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</si>
  <si>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</si>
  <si>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</si>
  <si>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</si>
  <si>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</si>
  <si>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</si>
  <si>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</si>
  <si>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</si>
  <si>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</si>
  <si>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</si>
  <si>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</si>
  <si>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</si>
  <si>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</si>
  <si>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</si>
  <si>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</si>
  <si>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</si>
  <si>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</si>
  <si>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</si>
  <si>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</si>
  <si>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</si>
  <si>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</si>
  <si>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</si>
  <si>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</si>
  <si>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</si>
  <si>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</si>
  <si>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</si>
  <si>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</si>
  <si>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</si>
  <si>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</si>
  <si>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</si>
  <si>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</si>
  <si>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</si>
  <si>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</si>
  <si>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</si>
  <si>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</si>
  <si>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</si>
  <si>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</si>
  <si>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</si>
  <si>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</si>
  <si>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</si>
  <si>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</si>
  <si>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</si>
  <si>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</si>
  <si>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</si>
  <si>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</si>
  <si>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</si>
  <si>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</si>
  <si>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</si>
  <si>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</si>
  <si>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</si>
  <si>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</si>
  <si>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</si>
  <si>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</si>
  <si>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</si>
  <si>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</si>
  <si>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</si>
  <si>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</si>
  <si>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</si>
  <si>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</si>
  <si>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</si>
  <si>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</si>
  <si>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</si>
  <si>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</si>
  <si>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</si>
  <si>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</si>
  <si>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</si>
  <si>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</si>
  <si>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</si>
  <si>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</si>
  <si>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</si>
  <si>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</si>
  <si>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</si>
  <si>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</si>
  <si>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</si>
  <si>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</si>
  <si>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</si>
  <si>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</si>
  <si>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</si>
  <si>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</si>
  <si>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</si>
  <si>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</si>
  <si>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</si>
  <si>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</si>
  <si>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</si>
  <si>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</si>
  <si>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</si>
  <si>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</si>
  <si>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</si>
  <si>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</si>
  <si>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</si>
  <si>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</si>
  <si>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 xml:space="preserve"> Rekapitulasi BaU Baseline Emisi GRK dari Aktifitas Pembakaran Terbuka </t>
  </si>
  <si>
    <t>Jumlah sampah yang dibakar</t>
  </si>
  <si>
    <t>perhitungan ini dibuat per tahun</t>
  </si>
  <si>
    <t>SUB TOTAL PADA TAHUN 2000</t>
  </si>
  <si>
    <t>SUB TOTAL PADA TAHUN 2001</t>
  </si>
  <si>
    <t>SUB TOTAL PADA TAHUN 2002</t>
  </si>
  <si>
    <t>SUB TOTAL PADA TAHUN 2003</t>
  </si>
  <si>
    <t>SUB TOTAL PADA TAHUN 2004</t>
  </si>
  <si>
    <t>SUB TOTAL PADA TAHUN 2005</t>
  </si>
  <si>
    <t>SUB TOTAL PADA TAHUN 2006</t>
  </si>
  <si>
    <t>SUB TOTAL PADA TAHUN 2007</t>
  </si>
  <si>
    <t>SUB TOTAL PADA TAHUN 2008</t>
  </si>
  <si>
    <t>SUB TOTAL PADA TAHUN 2009</t>
  </si>
  <si>
    <t>SUB TOTAL PADA TAHUN 2010</t>
  </si>
  <si>
    <t>Total 2000</t>
  </si>
  <si>
    <t>Total 2001</t>
  </si>
  <si>
    <t>Total 2002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</si>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</sst>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0.0000000"/>
    <numFmt numFmtId="168" formatCode="_-* #,##0_-;\-* #,##0_-;_-* &quot;-&quot;??_-;_-@_-"/>
    <numFmt numFmtId="169" formatCode="_-* #,##0.0000_-;\-* #,##0.0000_-;_-* &quot;-&quot;??_-;_-@_-"/>
    <numFmt numFmtId="170" formatCode="0.00000"/>
  </numFmts>
  <fonts count="6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sz val="1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name val="Calibri"/>
      <family val="2"/>
    </font>
    <font>
      <sz val="9"/>
      <color indexed="9"/>
      <name val="Calibri"/>
      <family val="2"/>
    </font>
    <font>
      <vertAlign val="subscript"/>
      <sz val="9"/>
      <color indexed="9"/>
      <name val="Calibri"/>
      <family val="2"/>
    </font>
    <font>
      <b/>
      <sz val="9"/>
      <name val="Calibri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sz val="9"/>
      <color theme="0"/>
      <name val="Calibri"/>
      <family val="2"/>
    </font>
    <font>
      <sz val="10"/>
      <color rgb="FF000000"/>
      <name val="Calibri"/>
      <family val="2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theme="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73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55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56" fillId="25" borderId="12" xfId="0" applyFont="1" applyFill="1" applyBorder="1" applyAlignment="1">
      <alignment horizontal="justify" vertical="center" wrapText="1"/>
    </xf>
    <xf numFmtId="0" fontId="8" fillId="28" borderId="12" xfId="0" applyFont="1" applyFill="1" applyBorder="1" applyAlignment="1">
      <alignment horizontal="right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28" borderId="15" xfId="0" applyFont="1" applyFill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28" borderId="21" xfId="0" applyFont="1" applyFill="1" applyBorder="1" applyAlignment="1">
      <alignment horizontal="center" vertical="center" wrapText="1"/>
    </xf>
    <xf numFmtId="0" fontId="7" fillId="28" borderId="15" xfId="0" applyFont="1" applyFill="1" applyBorder="1" applyAlignment="1">
      <alignment horizontal="center" vertical="center" wrapText="1"/>
    </xf>
    <xf numFmtId="0" fontId="7" fillId="28" borderId="12" xfId="0" applyFont="1" applyFill="1" applyBorder="1" applyAlignment="1">
      <alignment horizontal="center" vertical="center" wrapText="1"/>
    </xf>
    <xf numFmtId="168" fontId="7" fillId="28" borderId="21" xfId="28" applyNumberFormat="1" applyFont="1" applyFill="1" applyBorder="1" applyAlignment="1">
      <alignment vertical="center" wrapText="1"/>
    </xf>
    <xf numFmtId="168" fontId="7" fillId="28" borderId="12" xfId="28" applyNumberFormat="1" applyFont="1" applyFill="1" applyBorder="1" applyAlignment="1">
      <alignment vertical="center" wrapText="1"/>
    </xf>
    <xf numFmtId="168" fontId="7" fillId="28" borderId="15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43" fontId="7" fillId="0" borderId="15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64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167" fontId="7" fillId="0" borderId="12" xfId="0" applyNumberFormat="1" applyFont="1" applyBorder="1" applyAlignment="1">
      <alignment horizontal="right" vertical="center" wrapText="1"/>
    </xf>
    <xf numFmtId="167" fontId="7" fillId="0" borderId="15" xfId="0" applyNumberFormat="1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8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64" fillId="34" borderId="17" xfId="0" applyNumberFormat="1" applyFont="1" applyFill="1" applyBorder="1" applyAlignment="1">
      <alignment vertical="center" wrapText="1"/>
    </xf>
    <xf numFmtId="1" fontId="64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9" fillId="0" borderId="0" xfId="0" applyFont="1" applyAlignment="1">
      <alignment vertical="center"/>
    </xf>
    <xf numFmtId="0" fontId="57" fillId="34" borderId="11" xfId="0" applyFont="1" applyFill="1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/>
    </xf>
    <xf numFmtId="2" fontId="19" fillId="0" borderId="12" xfId="0" applyNumberFormat="1" applyFont="1" applyBorder="1" applyAlignment="1">
      <alignment vertical="center" wrapText="1"/>
    </xf>
    <xf numFmtId="2" fontId="19" fillId="0" borderId="12" xfId="0" applyNumberFormat="1" applyFont="1" applyBorder="1" applyAlignment="1">
      <alignment vertical="center"/>
    </xf>
    <xf numFmtId="0" fontId="60" fillId="0" borderId="0" xfId="0" applyFont="1" applyAlignment="1">
      <alignment vertical="center"/>
    </xf>
    <xf numFmtId="0" fontId="57" fillId="32" borderId="11" xfId="0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vertical="center"/>
    </xf>
    <xf numFmtId="0" fontId="51" fillId="0" borderId="0" xfId="0" applyFont="1" applyBorder="1" applyAlignment="1">
      <alignment horizontal="center" vertical="center"/>
    </xf>
    <xf numFmtId="0" fontId="48" fillId="0" borderId="0" xfId="0" applyFont="1" applyBorder="1" applyAlignment="1">
      <alignment vertical="center" wrapText="1"/>
    </xf>
    <xf numFmtId="0" fontId="48" fillId="0" borderId="0" xfId="0" applyFont="1" applyBorder="1" applyAlignment="1">
      <alignment vertical="center"/>
    </xf>
    <xf numFmtId="0" fontId="61" fillId="0" borderId="0" xfId="0" applyFont="1" applyAlignment="1">
      <alignment vertical="center"/>
    </xf>
    <xf numFmtId="0" fontId="49" fillId="31" borderId="25" xfId="0" applyFont="1" applyFill="1" applyBorder="1" applyAlignment="1">
      <alignment horizontal="center" vertical="center" wrapText="1"/>
    </xf>
    <xf numFmtId="0" fontId="49" fillId="31" borderId="24" xfId="0" applyFont="1" applyFill="1" applyBorder="1" applyAlignment="1">
      <alignment horizontal="center" vertical="center" wrapText="1"/>
    </xf>
    <xf numFmtId="0" fontId="54" fillId="35" borderId="24" xfId="0" applyFont="1" applyFill="1" applyBorder="1" applyAlignment="1">
      <alignment horizontal="center" vertical="center" wrapText="1"/>
    </xf>
    <xf numFmtId="0" fontId="49" fillId="33" borderId="23" xfId="0" applyFont="1" applyFill="1" applyBorder="1" applyAlignment="1">
      <alignment horizontal="center" vertical="center" wrapText="1"/>
    </xf>
    <xf numFmtId="0" fontId="49" fillId="31" borderId="23" xfId="0" applyFont="1" applyFill="1" applyBorder="1" applyAlignment="1">
      <alignment horizontal="center" vertical="center" wrapText="1"/>
    </xf>
    <xf numFmtId="0" fontId="49" fillId="35" borderId="23" xfId="0" applyFont="1" applyFill="1" applyBorder="1" applyAlignment="1">
      <alignment horizontal="center" vertical="center" wrapText="1"/>
    </xf>
    <xf numFmtId="0" fontId="58" fillId="33" borderId="23" xfId="0" applyFont="1" applyFill="1" applyBorder="1" applyAlignment="1">
      <alignment horizontal="center" vertical="center" wrapText="1"/>
    </xf>
    <xf numFmtId="0" fontId="58" fillId="31" borderId="27" xfId="0" applyFont="1" applyFill="1" applyBorder="1" applyAlignment="1">
      <alignment horizontal="center" vertical="center" wrapText="1"/>
    </xf>
    <xf numFmtId="0" fontId="58" fillId="31" borderId="23" xfId="0" applyFont="1" applyFill="1" applyBorder="1" applyAlignment="1">
      <alignment horizontal="center" vertical="center" wrapText="1"/>
    </xf>
    <xf numFmtId="0" fontId="62" fillId="35" borderId="23" xfId="0" applyFont="1" applyFill="1" applyBorder="1" applyAlignment="1">
      <alignment horizontal="center" vertical="center" wrapText="1"/>
    </xf>
    <xf numFmtId="0" fontId="58" fillId="33" borderId="11" xfId="0" applyFont="1" applyFill="1" applyBorder="1" applyAlignment="1">
      <alignment horizontal="center" vertical="center" wrapText="1"/>
    </xf>
    <xf numFmtId="0" fontId="58" fillId="31" borderId="28" xfId="0" applyFont="1" applyFill="1" applyBorder="1" applyAlignment="1">
      <alignment horizontal="center" vertical="center" wrapText="1"/>
    </xf>
    <xf numFmtId="0" fontId="58" fillId="31" borderId="11" xfId="0" applyFont="1" applyFill="1" applyBorder="1" applyAlignment="1">
      <alignment horizontal="center" vertical="center" wrapText="1"/>
    </xf>
    <xf numFmtId="0" fontId="62" fillId="35" borderId="11" xfId="0" applyFont="1" applyFill="1" applyBorder="1" applyAlignment="1">
      <alignment horizontal="center" vertical="center" wrapText="1"/>
    </xf>
    <xf numFmtId="0" fontId="63" fillId="0" borderId="12" xfId="0" applyFont="1" applyBorder="1" applyAlignment="1">
      <alignment horizontal="right" vertical="center" wrapText="1"/>
    </xf>
    <xf numFmtId="2" fontId="63" fillId="0" borderId="12" xfId="0" applyNumberFormat="1" applyFont="1" applyBorder="1" applyAlignment="1">
      <alignment horizontal="right" vertical="center" wrapText="1"/>
    </xf>
    <xf numFmtId="0" fontId="57" fillId="32" borderId="23" xfId="0" applyFont="1" applyFill="1" applyBorder="1" applyAlignment="1">
      <alignment horizontal="center" vertical="center"/>
    </xf>
    <xf numFmtId="169" fontId="19" fillId="0" borderId="12" xfId="28" applyNumberFormat="1" applyFont="1" applyBorder="1" applyAlignment="1">
      <alignment vertical="center" wrapText="1"/>
    </xf>
    <xf numFmtId="164" fontId="19" fillId="0" borderId="12" xfId="0" applyNumberFormat="1" applyFont="1" applyBorder="1" applyAlignment="1">
      <alignment vertical="center" wrapText="1"/>
    </xf>
    <xf numFmtId="170" fontId="19" fillId="0" borderId="12" xfId="0" applyNumberFormat="1" applyFont="1" applyBorder="1" applyAlignment="1">
      <alignment vertical="center" wrapText="1"/>
    </xf>
    <xf numFmtId="166" fontId="19" fillId="0" borderId="12" xfId="28" applyNumberFormat="1" applyFont="1" applyBorder="1" applyAlignment="1">
      <alignment vertical="center"/>
    </xf>
    <xf numFmtId="169" fontId="8" fillId="28" borderId="12" xfId="28" applyNumberFormat="1" applyFont="1" applyFill="1" applyBorder="1" applyAlignment="1">
      <alignment horizontal="right" vertical="center" wrapText="1"/>
    </xf>
    <xf numFmtId="43" fontId="1" fillId="0" borderId="12" xfId="28" applyFon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1" fontId="64" fillId="34" borderId="12" xfId="0" applyNumberFormat="1" applyFont="1" applyFill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1" fontId="64" fillId="34" borderId="14" xfId="0" applyNumberFormat="1" applyFont="1" applyFill="1" applyBorder="1" applyAlignment="1">
      <alignment horizontal="center" vertical="center" wrapText="1"/>
    </xf>
    <xf numFmtId="1" fontId="64" fillId="34" borderId="17" xfId="0" applyNumberFormat="1" applyFont="1" applyFill="1" applyBorder="1" applyAlignment="1">
      <alignment horizontal="center" vertical="center" wrapText="1"/>
    </xf>
    <xf numFmtId="1" fontId="64" fillId="34" borderId="15" xfId="0" applyNumberFormat="1" applyFont="1" applyFill="1" applyBorder="1" applyAlignment="1">
      <alignment horizontal="center"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49" fillId="35" borderId="27" xfId="0" applyFont="1" applyFill="1" applyBorder="1" applyAlignment="1">
      <alignment horizontal="center" vertical="center" wrapText="1"/>
    </xf>
    <xf numFmtId="0" fontId="49" fillId="35" borderId="28" xfId="0" applyFont="1" applyFill="1" applyBorder="1" applyAlignment="1">
      <alignment horizontal="center" vertical="center" wrapText="1"/>
    </xf>
    <xf numFmtId="0" fontId="49" fillId="33" borderId="25" xfId="0" applyFont="1" applyFill="1" applyBorder="1" applyAlignment="1">
      <alignment horizontal="center" vertical="center"/>
    </xf>
    <xf numFmtId="0" fontId="49" fillId="33" borderId="24" xfId="0" applyFont="1" applyFill="1" applyBorder="1" applyAlignment="1">
      <alignment horizontal="center" vertical="center"/>
    </xf>
    <xf numFmtId="0" fontId="58" fillId="33" borderId="27" xfId="0" applyFont="1" applyFill="1" applyBorder="1" applyAlignment="1">
      <alignment horizontal="center" vertical="center" wrapText="1"/>
    </xf>
    <xf numFmtId="0" fontId="58" fillId="33" borderId="28" xfId="0" applyFont="1" applyFill="1" applyBorder="1" applyAlignment="1">
      <alignment horizontal="center" vertical="center" wrapText="1"/>
    </xf>
    <xf numFmtId="0" fontId="57" fillId="34" borderId="27" xfId="0" applyFont="1" applyFill="1" applyBorder="1" applyAlignment="1">
      <alignment horizontal="center" vertical="center" wrapText="1"/>
    </xf>
    <xf numFmtId="0" fontId="57" fillId="34" borderId="28" xfId="0" applyFont="1" applyFill="1" applyBorder="1" applyAlignment="1">
      <alignment horizontal="center" vertical="center" wrapText="1"/>
    </xf>
    <xf numFmtId="0" fontId="57" fillId="32" borderId="27" xfId="0" applyFont="1" applyFill="1" applyBorder="1" applyAlignment="1">
      <alignment horizontal="center" vertical="center" wrapText="1"/>
    </xf>
    <xf numFmtId="0" fontId="57" fillId="32" borderId="28" xfId="0" applyFont="1" applyFill="1" applyBorder="1" applyAlignment="1">
      <alignment horizontal="center" vertical="center" wrapText="1"/>
    </xf>
    <xf numFmtId="0" fontId="57" fillId="34" borderId="27" xfId="0" applyFont="1" applyFill="1" applyBorder="1" applyAlignment="1">
      <alignment horizontal="center" vertical="center"/>
    </xf>
    <xf numFmtId="0" fontId="57" fillId="34" borderId="28" xfId="0" applyFont="1" applyFill="1" applyBorder="1" applyAlignment="1">
      <alignment horizontal="center" vertical="center"/>
    </xf>
    <xf numFmtId="0" fontId="57" fillId="34" borderId="25" xfId="0" applyFont="1" applyFill="1" applyBorder="1" applyAlignment="1">
      <alignment horizontal="center" vertical="center"/>
    </xf>
    <xf numFmtId="0" fontId="57" fillId="34" borderId="26" xfId="0" applyFont="1" applyFill="1" applyBorder="1" applyAlignment="1">
      <alignment horizontal="center" vertical="center"/>
    </xf>
    <xf numFmtId="0" fontId="57" fillId="34" borderId="24" xfId="0" applyFont="1" applyFill="1" applyBorder="1" applyAlignment="1">
      <alignment horizontal="center" vertical="center"/>
    </xf>
    <xf numFmtId="0" fontId="57" fillId="32" borderId="27" xfId="0" applyFont="1" applyFill="1" applyBorder="1" applyAlignment="1">
      <alignment horizontal="center" vertical="center"/>
    </xf>
    <xf numFmtId="0" fontId="57" fillId="32" borderId="28" xfId="0" applyFont="1" applyFill="1" applyBorder="1" applyAlignment="1">
      <alignment horizontal="center" vertical="center"/>
    </xf>
    <xf numFmtId="0" fontId="57" fillId="32" borderId="25" xfId="0" applyFont="1" applyFill="1" applyBorder="1" applyAlignment="1">
      <alignment horizontal="center" vertical="center"/>
    </xf>
    <xf numFmtId="0" fontId="57" fillId="32" borderId="26" xfId="0" applyFont="1" applyFill="1" applyBorder="1" applyAlignment="1">
      <alignment horizontal="center" vertical="center"/>
    </xf>
    <xf numFmtId="0" fontId="57" fillId="32" borderId="24" xfId="0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xmlns="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xmlns="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:a16="http://schemas.microsoft.com/office/drawing/2014/main" xmlns="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NTANG_Hitungan%20BaU-skenario-Rekap%20Emi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Frksi pengelolaan smph Mitigasi"/>
      <sheetName val="Rekapitulasi BaU Emisi GRK"/>
      <sheetName val="Rekaptlasi Mitigasi Emisi GRK"/>
    </sheetNames>
    <sheetDataSet>
      <sheetData sheetId="0"/>
      <sheetData sheetId="1">
        <row r="30">
          <cell r="D30">
            <v>0.29604663000000003</v>
          </cell>
        </row>
        <row r="31">
          <cell r="D31">
            <v>0.31723461000000003</v>
          </cell>
        </row>
        <row r="32">
          <cell r="D32">
            <v>0.31391711999999999</v>
          </cell>
        </row>
        <row r="33">
          <cell r="D33">
            <v>0.33641190000000004</v>
          </cell>
        </row>
        <row r="34">
          <cell r="D34">
            <v>0.34541694000000001</v>
          </cell>
        </row>
        <row r="35">
          <cell r="D35">
            <v>0.36325179000000002</v>
          </cell>
        </row>
        <row r="36">
          <cell r="D36">
            <v>0.37467143999999997</v>
          </cell>
        </row>
        <row r="37">
          <cell r="D37">
            <v>0.38629008000000004</v>
          </cell>
        </row>
        <row r="38">
          <cell r="D38">
            <v>0.39806018999999998</v>
          </cell>
        </row>
        <row r="39">
          <cell r="D39">
            <v>0.40992236999999998</v>
          </cell>
        </row>
        <row r="40">
          <cell r="D40">
            <v>0.42673850999999996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31" zoomScale="115" zoomScaleNormal="115" workbookViewId="0">
      <selection activeCell="B17" sqref="B17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76" t="s">
        <v>0</v>
      </c>
      <c r="B2" s="176"/>
      <c r="C2" s="177" t="s">
        <v>1</v>
      </c>
      <c r="D2" s="177"/>
      <c r="E2" s="177"/>
      <c r="F2" s="177"/>
      <c r="G2" s="177"/>
    </row>
    <row r="3" spans="1:7">
      <c r="A3" s="176" t="s">
        <v>2</v>
      </c>
      <c r="B3" s="176"/>
      <c r="C3" s="177" t="s">
        <v>233</v>
      </c>
      <c r="D3" s="177"/>
      <c r="E3" s="177"/>
      <c r="F3" s="177"/>
      <c r="G3" s="177"/>
    </row>
    <row r="4" spans="1:7">
      <c r="A4" s="176" t="s">
        <v>4</v>
      </c>
      <c r="B4" s="176"/>
      <c r="C4" s="177" t="s">
        <v>234</v>
      </c>
      <c r="D4" s="177"/>
      <c r="E4" s="177"/>
      <c r="F4" s="177"/>
      <c r="G4" s="177"/>
    </row>
    <row r="5" spans="1:7">
      <c r="A5" s="176" t="s">
        <v>6</v>
      </c>
      <c r="B5" s="176"/>
      <c r="C5" s="177" t="s">
        <v>240</v>
      </c>
      <c r="D5" s="177"/>
      <c r="E5" s="177"/>
      <c r="F5" s="177"/>
      <c r="G5" s="177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78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79"/>
      <c r="B9" s="19"/>
      <c r="C9" s="22"/>
      <c r="D9" s="23"/>
      <c r="E9" s="26"/>
      <c r="F9" s="25"/>
      <c r="G9" s="26"/>
    </row>
    <row r="10" spans="1:7">
      <c r="A10" s="179"/>
      <c r="B10" s="19"/>
      <c r="C10" s="22"/>
      <c r="D10" s="23"/>
      <c r="E10" s="26"/>
      <c r="F10" s="25"/>
      <c r="G10" s="26"/>
    </row>
    <row r="11" spans="1:7">
      <c r="A11" s="179"/>
      <c r="B11" s="19"/>
      <c r="C11" s="22"/>
      <c r="D11" s="23"/>
      <c r="E11" s="26"/>
      <c r="F11" s="25"/>
      <c r="G11" s="26"/>
    </row>
    <row r="12" spans="1:7">
      <c r="A12" s="179"/>
      <c r="B12" s="19"/>
      <c r="C12" s="22"/>
      <c r="D12" s="23"/>
      <c r="E12" s="26"/>
      <c r="F12" s="25"/>
      <c r="G12" s="26"/>
    </row>
    <row r="13" spans="1:7">
      <c r="A13" s="179"/>
      <c r="B13" s="19"/>
      <c r="C13" s="22" t="s">
        <v>236</v>
      </c>
      <c r="D13" s="23"/>
      <c r="E13" s="26"/>
      <c r="F13" s="25"/>
      <c r="G13" s="26"/>
    </row>
    <row r="14" spans="1:7" ht="13.5" thickBot="1">
      <c r="A14" s="180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72" t="s">
        <v>243</v>
      </c>
      <c r="B16" s="173"/>
      <c r="C16" s="173"/>
      <c r="D16" s="174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75" t="s">
        <v>239</v>
      </c>
      <c r="B26" s="175"/>
      <c r="C26" s="175"/>
      <c r="D26" s="40">
        <f>SUM(D17:D25)</f>
        <v>0.13702</v>
      </c>
    </row>
    <row r="27" spans="1:13">
      <c r="A27" s="172" t="s">
        <v>241</v>
      </c>
      <c r="B27" s="173"/>
      <c r="C27" s="173"/>
      <c r="D27" s="174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75" t="s">
        <v>239</v>
      </c>
      <c r="B37" s="175"/>
      <c r="C37" s="175"/>
      <c r="D37" s="33">
        <f>SUM(D28:D36)</f>
        <v>0.15982100000000002</v>
      </c>
    </row>
    <row r="38" spans="1:4">
      <c r="A38" s="172" t="s">
        <v>242</v>
      </c>
      <c r="B38" s="173"/>
      <c r="C38" s="173"/>
      <c r="D38" s="174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75" t="s">
        <v>239</v>
      </c>
      <c r="B48" s="175"/>
      <c r="C48" s="175"/>
      <c r="D48" s="33">
        <f>SUM(D39:D47)</f>
        <v>0.15292900000000001</v>
      </c>
    </row>
  </sheetData>
  <mergeCells count="15">
    <mergeCell ref="A2:B2"/>
    <mergeCell ref="C2:G2"/>
    <mergeCell ref="A3:B3"/>
    <mergeCell ref="C3:G3"/>
    <mergeCell ref="A8:A14"/>
    <mergeCell ref="A4:B4"/>
    <mergeCell ref="C4:G4"/>
    <mergeCell ref="A5:B5"/>
    <mergeCell ref="C5:G5"/>
    <mergeCell ref="A16:D16"/>
    <mergeCell ref="A27:D27"/>
    <mergeCell ref="A37:C37"/>
    <mergeCell ref="A38:D38"/>
    <mergeCell ref="A48:C48"/>
    <mergeCell ref="A26:C26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312"/>
  <sheetViews>
    <sheetView topLeftCell="A17" zoomScale="85" zoomScaleNormal="85" workbookViewId="0">
      <selection activeCell="O10" sqref="O10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48"/>
      <c r="B1" s="248"/>
      <c r="C1" s="181"/>
      <c r="D1" s="181"/>
      <c r="E1" s="181"/>
      <c r="F1" s="181"/>
      <c r="G1" s="181"/>
      <c r="H1" s="181"/>
      <c r="I1" s="181"/>
    </row>
    <row r="2" spans="1:14">
      <c r="A2" s="243" t="s">
        <v>0</v>
      </c>
      <c r="B2" s="244"/>
      <c r="C2" s="183" t="s">
        <v>1</v>
      </c>
      <c r="D2" s="247"/>
      <c r="E2" s="247"/>
      <c r="F2" s="247"/>
      <c r="G2" s="247"/>
      <c r="H2" s="247"/>
      <c r="I2" s="247"/>
    </row>
    <row r="3" spans="1:14">
      <c r="A3" s="243" t="s">
        <v>2</v>
      </c>
      <c r="B3" s="244"/>
      <c r="C3" s="183" t="s">
        <v>117</v>
      </c>
      <c r="D3" s="247"/>
      <c r="E3" s="247"/>
      <c r="F3" s="247"/>
      <c r="G3" s="247"/>
      <c r="H3" s="247"/>
      <c r="I3" s="247"/>
    </row>
    <row r="4" spans="1:14">
      <c r="A4" s="243" t="s">
        <v>4</v>
      </c>
      <c r="B4" s="244"/>
      <c r="C4" s="183" t="s">
        <v>118</v>
      </c>
      <c r="D4" s="247"/>
      <c r="E4" s="247"/>
      <c r="F4" s="247"/>
      <c r="G4" s="247"/>
      <c r="H4" s="247"/>
      <c r="I4" s="247"/>
    </row>
    <row r="5" spans="1:14" ht="14.25" customHeight="1">
      <c r="A5" s="243" t="s">
        <v>6</v>
      </c>
      <c r="B5" s="244"/>
      <c r="C5" s="183" t="s">
        <v>145</v>
      </c>
      <c r="D5" s="247"/>
      <c r="E5" s="247"/>
      <c r="F5" s="247"/>
      <c r="G5" s="247"/>
      <c r="H5" s="247"/>
      <c r="I5" s="247"/>
    </row>
    <row r="6" spans="1:14">
      <c r="A6" s="215" t="s">
        <v>10</v>
      </c>
      <c r="B6" s="232"/>
      <c r="C6" s="232"/>
      <c r="D6" s="232"/>
      <c r="E6" s="232"/>
      <c r="F6" s="232"/>
      <c r="G6" s="232"/>
      <c r="H6" s="232"/>
      <c r="I6" s="232"/>
      <c r="J6" s="116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95" t="s">
        <v>79</v>
      </c>
    </row>
    <row r="8" spans="1:14" ht="51">
      <c r="A8" s="193" t="s">
        <v>146</v>
      </c>
      <c r="B8" s="193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101"/>
      <c r="M8" s="120"/>
      <c r="N8" s="121"/>
    </row>
    <row r="9" spans="1:14" ht="15.75" customHeight="1">
      <c r="A9" s="193"/>
      <c r="B9" s="193"/>
      <c r="C9" s="77" t="s">
        <v>154</v>
      </c>
      <c r="D9" s="77" t="s">
        <v>155</v>
      </c>
      <c r="E9" s="77" t="s">
        <v>156</v>
      </c>
      <c r="F9" s="77" t="s">
        <v>127</v>
      </c>
      <c r="G9" s="77" t="s">
        <v>157</v>
      </c>
      <c r="H9" s="77" t="s">
        <v>158</v>
      </c>
      <c r="I9" s="77" t="s">
        <v>159</v>
      </c>
      <c r="J9" s="77" t="s">
        <v>159</v>
      </c>
      <c r="L9" s="239" t="s">
        <v>247</v>
      </c>
      <c r="M9" s="239" t="s">
        <v>256</v>
      </c>
      <c r="N9" s="239" t="s">
        <v>257</v>
      </c>
    </row>
    <row r="10" spans="1:14" ht="29.25" customHeight="1">
      <c r="A10" s="193"/>
      <c r="B10" s="193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40"/>
      <c r="M10" s="240"/>
      <c r="N10" s="240"/>
    </row>
    <row r="11" spans="1:14" ht="24.75" thickBot="1">
      <c r="A11" s="209"/>
      <c r="B11" s="209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41"/>
      <c r="M11" s="241"/>
      <c r="N11" s="241"/>
    </row>
    <row r="12" spans="1:14" ht="13.5" thickTop="1">
      <c r="A12" s="245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17">
        <f>$M$12</f>
        <v>1455313.4</v>
      </c>
      <c r="G12" s="47"/>
      <c r="H12" s="47"/>
      <c r="I12" s="14">
        <f>((C12*D12*E12)*(F12-G12))-H12</f>
        <v>0</v>
      </c>
      <c r="J12" s="32">
        <f>I12/(10^6)</f>
        <v>0</v>
      </c>
      <c r="L12" s="95">
        <f>'4B_N2O emission'!B12</f>
        <v>2000</v>
      </c>
      <c r="M12" s="117">
        <f>'4D1_TOW_DomesticWastewater'!E12</f>
        <v>1455313.4</v>
      </c>
      <c r="N12" s="171">
        <f>J27</f>
        <v>0.1041364056504</v>
      </c>
    </row>
    <row r="13" spans="1:14">
      <c r="A13" s="246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17">
        <f t="shared" ref="F13:F26" si="0">$M$12</f>
        <v>1455313.4</v>
      </c>
      <c r="G13" s="48"/>
      <c r="H13" s="48"/>
      <c r="I13" s="15">
        <f t="shared" ref="I13:I26" si="1">((C13*D13*E13)*(F13-G13))-H13</f>
        <v>22161.512455199998</v>
      </c>
      <c r="J13" s="34">
        <f t="shared" ref="J13:J26" si="2">I13/(10^6)</f>
        <v>2.2161512455199997E-2</v>
      </c>
      <c r="L13" s="95">
        <f>'4B_N2O emission'!B13</f>
        <v>2001</v>
      </c>
      <c r="M13" s="117">
        <f>'4D1_TOW_DomesticWastewater'!E13</f>
        <v>1559469.8</v>
      </c>
      <c r="N13" s="171">
        <f>J60</f>
        <v>0.11158942100880001</v>
      </c>
    </row>
    <row r="14" spans="1:14">
      <c r="A14" s="246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17">
        <f t="shared" si="0"/>
        <v>1455313.4</v>
      </c>
      <c r="G14" s="48"/>
      <c r="H14" s="48"/>
      <c r="I14" s="15">
        <f t="shared" si="1"/>
        <v>0</v>
      </c>
      <c r="J14" s="34">
        <f t="shared" si="2"/>
        <v>0</v>
      </c>
      <c r="L14" s="95">
        <f>'4B_N2O emission'!B14</f>
        <v>2002</v>
      </c>
      <c r="M14" s="117">
        <f>'4D1_TOW_DomesticWastewater'!E14</f>
        <v>1543161.5999999999</v>
      </c>
      <c r="N14" s="171">
        <f>J88</f>
        <v>0.11042247144959999</v>
      </c>
    </row>
    <row r="15" spans="1:14">
      <c r="A15" s="225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17">
        <f t="shared" si="0"/>
        <v>1455313.4</v>
      </c>
      <c r="G15" s="49"/>
      <c r="H15" s="49"/>
      <c r="I15" s="15">
        <f t="shared" si="1"/>
        <v>23576.077080000003</v>
      </c>
      <c r="J15" s="34">
        <f t="shared" si="2"/>
        <v>2.3576077080000004E-2</v>
      </c>
      <c r="L15" s="95">
        <f>'4B_N2O emission'!B15</f>
        <v>2003</v>
      </c>
      <c r="M15" s="117">
        <f>'4D1_TOW_DomesticWastewater'!E15</f>
        <v>1653742</v>
      </c>
      <c r="N15" s="171">
        <f>J116</f>
        <v>0.118335162552</v>
      </c>
    </row>
    <row r="16" spans="1:14">
      <c r="A16" s="225"/>
      <c r="B16" s="53" t="s">
        <v>229</v>
      </c>
      <c r="C16" s="44">
        <v>0.54</v>
      </c>
      <c r="D16" s="46">
        <v>0.43</v>
      </c>
      <c r="E16" s="37">
        <v>0</v>
      </c>
      <c r="F16" s="117">
        <f t="shared" si="0"/>
        <v>1455313.4</v>
      </c>
      <c r="G16" s="49"/>
      <c r="H16" s="49"/>
      <c r="I16" s="15">
        <f t="shared" si="1"/>
        <v>0</v>
      </c>
      <c r="J16" s="34">
        <f t="shared" si="2"/>
        <v>0</v>
      </c>
      <c r="L16" s="95">
        <f>'4B_N2O emission'!B16</f>
        <v>2004</v>
      </c>
      <c r="M16" s="117">
        <f>'4D1_TOW_DomesticWastewater'!E16</f>
        <v>1698009.2</v>
      </c>
      <c r="N16" s="171">
        <f>J144</f>
        <v>0.1215027463152</v>
      </c>
    </row>
    <row r="17" spans="1:14">
      <c r="A17" s="225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17">
        <f t="shared" si="0"/>
        <v>1455313.4</v>
      </c>
      <c r="G17" s="49"/>
      <c r="H17" s="49"/>
      <c r="I17" s="15">
        <f t="shared" si="1"/>
        <v>9430.4308319999982</v>
      </c>
      <c r="J17" s="34">
        <f t="shared" si="2"/>
        <v>9.4304308319999985E-3</v>
      </c>
      <c r="L17" s="95">
        <f>'4B_N2O emission'!B17</f>
        <v>2005</v>
      </c>
      <c r="M17" s="117">
        <f>'4D1_TOW_DomesticWastewater'!E17</f>
        <v>1785682.2</v>
      </c>
      <c r="N17" s="171">
        <f>J172</f>
        <v>0.1277762755032</v>
      </c>
    </row>
    <row r="18" spans="1:14">
      <c r="A18" s="225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17">
        <f t="shared" si="0"/>
        <v>1455313.4</v>
      </c>
      <c r="G18" s="49"/>
      <c r="H18" s="49"/>
      <c r="I18" s="15">
        <f t="shared" si="1"/>
        <v>838.2605183999998</v>
      </c>
      <c r="J18" s="34">
        <f t="shared" si="2"/>
        <v>8.3826051839999975E-4</v>
      </c>
      <c r="L18" s="95">
        <f>'4B_N2O emission'!B18</f>
        <v>2006</v>
      </c>
      <c r="M18" s="117">
        <f>'4D1_TOW_DomesticWastewater'!E18</f>
        <v>1841819.2</v>
      </c>
      <c r="N18" s="171">
        <f>J200</f>
        <v>0.1317932146752</v>
      </c>
    </row>
    <row r="19" spans="1:14">
      <c r="A19" s="225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17">
        <f t="shared" si="0"/>
        <v>1455313.4</v>
      </c>
      <c r="G19" s="49"/>
      <c r="H19" s="49"/>
      <c r="I19" s="15">
        <f t="shared" si="1"/>
        <v>0</v>
      </c>
      <c r="J19" s="34">
        <f t="shared" si="2"/>
        <v>0</v>
      </c>
      <c r="L19" s="95">
        <f>'4B_N2O emission'!B19</f>
        <v>2007</v>
      </c>
      <c r="M19" s="117">
        <f>'4D1_TOW_DomesticWastewater'!E19</f>
        <v>1898934.4</v>
      </c>
      <c r="N19" s="171">
        <f>J228</f>
        <v>0.13588014992640002</v>
      </c>
    </row>
    <row r="20" spans="1:14">
      <c r="A20" s="225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17">
        <f t="shared" si="0"/>
        <v>1455313.4</v>
      </c>
      <c r="G20" s="49"/>
      <c r="H20" s="49"/>
      <c r="I20" s="15">
        <f t="shared" si="1"/>
        <v>7753.9097951999984</v>
      </c>
      <c r="J20" s="34">
        <f t="shared" si="2"/>
        <v>7.7539097951999985E-3</v>
      </c>
      <c r="L20" s="95">
        <f>'4B_N2O emission'!B20</f>
        <v>2008</v>
      </c>
      <c r="M20" s="117">
        <f>'4D1_TOW_DomesticWastewater'!E20</f>
        <v>1956794.2</v>
      </c>
      <c r="N20" s="171">
        <f>J256</f>
        <v>0.1400203657752</v>
      </c>
    </row>
    <row r="21" spans="1:14">
      <c r="A21" s="225"/>
      <c r="B21" s="53" t="s">
        <v>229</v>
      </c>
      <c r="C21" s="44">
        <v>0.12</v>
      </c>
      <c r="D21" s="46">
        <v>0</v>
      </c>
      <c r="E21" s="37">
        <v>0</v>
      </c>
      <c r="F21" s="117">
        <f t="shared" si="0"/>
        <v>1455313.4</v>
      </c>
      <c r="G21" s="49"/>
      <c r="H21" s="49"/>
      <c r="I21" s="15">
        <f t="shared" si="1"/>
        <v>0</v>
      </c>
      <c r="J21" s="34">
        <f t="shared" si="2"/>
        <v>0</v>
      </c>
      <c r="L21" s="95">
        <f>'4B_N2O emission'!B21</f>
        <v>2009</v>
      </c>
      <c r="M21" s="117">
        <f>'4D1_TOW_DomesticWastewater'!E21</f>
        <v>2015106.5999999999</v>
      </c>
      <c r="N21" s="171">
        <f>J284</f>
        <v>0.14419296786960001</v>
      </c>
    </row>
    <row r="22" spans="1:14">
      <c r="A22" s="225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17">
        <f t="shared" si="0"/>
        <v>1455313.4</v>
      </c>
      <c r="G22" s="49"/>
      <c r="H22" s="49"/>
      <c r="I22" s="15">
        <f t="shared" si="1"/>
        <v>20781.875352000003</v>
      </c>
      <c r="J22" s="34">
        <f t="shared" si="2"/>
        <v>2.0781875352000004E-2</v>
      </c>
      <c r="L22" s="95">
        <f>'4B_N2O emission'!B22</f>
        <v>2010</v>
      </c>
      <c r="M22" s="117">
        <f>'4D1_TOW_DomesticWastewater'!E22</f>
        <v>2097771.7999999998</v>
      </c>
      <c r="N22" s="171">
        <f>J312</f>
        <v>0.15010815892080001</v>
      </c>
    </row>
    <row r="23" spans="1:14">
      <c r="A23" s="225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17">
        <f t="shared" si="0"/>
        <v>1455313.4</v>
      </c>
      <c r="G23" s="49"/>
      <c r="H23" s="49"/>
      <c r="I23" s="15">
        <f t="shared" si="1"/>
        <v>2968.839336</v>
      </c>
      <c r="J23" s="34">
        <f t="shared" si="2"/>
        <v>2.968839336E-3</v>
      </c>
      <c r="L23" s="95">
        <f>'4B_N2O emission'!B23</f>
        <v>0</v>
      </c>
      <c r="M23" s="117">
        <f>'4D1_TOW_DomesticWastewater'!E23</f>
        <v>0</v>
      </c>
      <c r="N23" s="34"/>
    </row>
    <row r="24" spans="1:14">
      <c r="A24" s="225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17">
        <f t="shared" si="0"/>
        <v>1455313.4</v>
      </c>
      <c r="G24" s="49"/>
      <c r="H24" s="49"/>
      <c r="I24" s="15">
        <f t="shared" si="1"/>
        <v>890.65180079999993</v>
      </c>
      <c r="J24" s="34">
        <f t="shared" si="2"/>
        <v>8.9065180079999989E-4</v>
      </c>
      <c r="L24" s="95">
        <f>'4B_N2O emission'!B24</f>
        <v>0</v>
      </c>
      <c r="M24" s="117">
        <f>'4D1_TOW_DomesticWastewater'!E24</f>
        <v>0</v>
      </c>
      <c r="N24" s="34"/>
    </row>
    <row r="25" spans="1:14">
      <c r="A25" s="225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17">
        <f t="shared" si="0"/>
        <v>1455313.4</v>
      </c>
      <c r="G25" s="49"/>
      <c r="H25" s="49"/>
      <c r="I25" s="15">
        <f t="shared" si="1"/>
        <v>15734.848480799999</v>
      </c>
      <c r="J25" s="34">
        <f t="shared" si="2"/>
        <v>1.57348484808E-2</v>
      </c>
      <c r="L25" s="95">
        <f>'4B_N2O emission'!B25</f>
        <v>0</v>
      </c>
      <c r="M25" s="117">
        <f>'4D1_TOW_DomesticWastewater'!E25</f>
        <v>0</v>
      </c>
      <c r="N25" s="34"/>
    </row>
    <row r="26" spans="1:14">
      <c r="A26" s="225"/>
      <c r="B26" s="53" t="s">
        <v>229</v>
      </c>
      <c r="C26" s="44">
        <v>0.34</v>
      </c>
      <c r="D26" s="46">
        <v>0.2</v>
      </c>
      <c r="E26" s="37">
        <v>0</v>
      </c>
      <c r="F26" s="117">
        <f t="shared" si="0"/>
        <v>1455313.4</v>
      </c>
      <c r="G26" s="49"/>
      <c r="H26" s="49"/>
      <c r="I26" s="15">
        <f t="shared" si="1"/>
        <v>0</v>
      </c>
      <c r="J26" s="34">
        <f t="shared" si="2"/>
        <v>0</v>
      </c>
      <c r="L26" s="95">
        <f>'4B_N2O emission'!B26</f>
        <v>0</v>
      </c>
      <c r="M26" s="117">
        <f>'4D1_TOW_DomesticWastewater'!E26</f>
        <v>0</v>
      </c>
      <c r="N26" s="34"/>
    </row>
    <row r="27" spans="1:14">
      <c r="A27" s="242" t="s">
        <v>296</v>
      </c>
      <c r="B27" s="242"/>
      <c r="C27" s="242"/>
      <c r="D27" s="242"/>
      <c r="E27" s="242"/>
      <c r="F27" s="242"/>
      <c r="G27" s="242"/>
      <c r="H27" s="242"/>
      <c r="I27" s="118">
        <f>SUM(I12:I26)</f>
        <v>104136.4056504</v>
      </c>
      <c r="J27" s="119">
        <f>SUM(J12:J26)</f>
        <v>0.1041364056504</v>
      </c>
      <c r="L27" s="95">
        <f>'4B_N2O emission'!B27</f>
        <v>0</v>
      </c>
      <c r="M27" s="117">
        <f>'4D1_TOW_DomesticWastewater'!E27</f>
        <v>0</v>
      </c>
      <c r="N27" s="34"/>
    </row>
    <row r="28" spans="1:14">
      <c r="L28" s="95">
        <f>'4B_N2O emission'!B28</f>
        <v>0</v>
      </c>
      <c r="M28" s="117">
        <f>'4D1_TOW_DomesticWastewater'!E28</f>
        <v>0</v>
      </c>
      <c r="N28" s="34"/>
    </row>
    <row r="29" spans="1:14">
      <c r="L29" s="95">
        <f>'4B_N2O emission'!B29</f>
        <v>0</v>
      </c>
      <c r="M29" s="117">
        <f>'4D1_TOW_DomesticWastewater'!E29</f>
        <v>0</v>
      </c>
      <c r="N29" s="34"/>
    </row>
    <row r="30" spans="1:14">
      <c r="L30" s="95">
        <f>'4B_N2O emission'!B30</f>
        <v>0</v>
      </c>
      <c r="M30" s="117">
        <f>'4D1_TOW_DomesticWastewater'!E30</f>
        <v>0</v>
      </c>
      <c r="N30" s="34"/>
    </row>
    <row r="31" spans="1:14">
      <c r="L31" s="95">
        <f>'4B_N2O emission'!B31</f>
        <v>0</v>
      </c>
      <c r="M31" s="117">
        <f>'4D1_TOW_DomesticWastewater'!E31</f>
        <v>0</v>
      </c>
      <c r="N31" s="34"/>
    </row>
    <row r="32" spans="1:14">
      <c r="F32" s="97" t="s">
        <v>248</v>
      </c>
      <c r="L32" s="95">
        <f>'4B_N2O emission'!B32</f>
        <v>0</v>
      </c>
      <c r="M32" s="117">
        <f>'4D1_TOW_DomesticWastewater'!E32</f>
        <v>0</v>
      </c>
      <c r="N32" s="119"/>
    </row>
    <row r="35" spans="1:10">
      <c r="A35" s="243" t="s">
        <v>0</v>
      </c>
      <c r="B35" s="244"/>
      <c r="C35" s="183" t="s">
        <v>1</v>
      </c>
      <c r="D35" s="247"/>
      <c r="E35" s="247"/>
      <c r="F35" s="247"/>
      <c r="G35" s="247"/>
      <c r="H35" s="247"/>
      <c r="I35" s="247"/>
    </row>
    <row r="36" spans="1:10">
      <c r="A36" s="243" t="s">
        <v>2</v>
      </c>
      <c r="B36" s="244"/>
      <c r="C36" s="183" t="s">
        <v>117</v>
      </c>
      <c r="D36" s="247"/>
      <c r="E36" s="247"/>
      <c r="F36" s="247"/>
      <c r="G36" s="247"/>
      <c r="H36" s="247"/>
      <c r="I36" s="247"/>
    </row>
    <row r="37" spans="1:10">
      <c r="A37" s="243" t="s">
        <v>4</v>
      </c>
      <c r="B37" s="244"/>
      <c r="C37" s="183" t="s">
        <v>118</v>
      </c>
      <c r="D37" s="247"/>
      <c r="E37" s="247"/>
      <c r="F37" s="247"/>
      <c r="G37" s="247"/>
      <c r="H37" s="247"/>
      <c r="I37" s="247"/>
    </row>
    <row r="38" spans="1:10">
      <c r="A38" s="243" t="s">
        <v>6</v>
      </c>
      <c r="B38" s="244"/>
      <c r="C38" s="183" t="s">
        <v>145</v>
      </c>
      <c r="D38" s="247"/>
      <c r="E38" s="247"/>
      <c r="F38" s="247"/>
      <c r="G38" s="247"/>
      <c r="H38" s="247"/>
      <c r="I38" s="247"/>
    </row>
    <row r="39" spans="1:10">
      <c r="A39" s="215" t="s">
        <v>10</v>
      </c>
      <c r="B39" s="232"/>
      <c r="C39" s="232"/>
      <c r="D39" s="232"/>
      <c r="E39" s="232"/>
      <c r="F39" s="232"/>
      <c r="G39" s="232"/>
      <c r="H39" s="232"/>
      <c r="I39" s="232"/>
      <c r="J39" s="116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95" t="s">
        <v>79</v>
      </c>
    </row>
    <row r="41" spans="1:10" ht="51">
      <c r="A41" s="193" t="s">
        <v>146</v>
      </c>
      <c r="B41" s="193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193"/>
      <c r="B42" s="193"/>
      <c r="C42" s="77" t="s">
        <v>154</v>
      </c>
      <c r="D42" s="77" t="s">
        <v>155</v>
      </c>
      <c r="E42" s="77" t="s">
        <v>156</v>
      </c>
      <c r="F42" s="77" t="s">
        <v>127</v>
      </c>
      <c r="G42" s="77" t="s">
        <v>157</v>
      </c>
      <c r="H42" s="77" t="s">
        <v>158</v>
      </c>
      <c r="I42" s="77" t="s">
        <v>159</v>
      </c>
      <c r="J42" s="77" t="s">
        <v>159</v>
      </c>
    </row>
    <row r="43" spans="1:10" ht="28.5">
      <c r="A43" s="193"/>
      <c r="B43" s="193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09"/>
      <c r="B44" s="209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45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17">
        <f>$M$13</f>
        <v>1559469.8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46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17">
        <f t="shared" ref="F46:F59" si="3">$M$13</f>
        <v>1559469.8</v>
      </c>
      <c r="G46" s="48"/>
      <c r="H46" s="48"/>
      <c r="I46" s="15">
        <f t="shared" ref="I46:I59" si="4">((C46*D46*E46)*(F46-G46))-H46</f>
        <v>23747.606114400001</v>
      </c>
      <c r="J46" s="34">
        <f t="shared" ref="J46:J59" si="5">I46/(10^6)</f>
        <v>2.3747606114400001E-2</v>
      </c>
    </row>
    <row r="47" spans="1:10">
      <c r="A47" s="246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17">
        <f t="shared" si="3"/>
        <v>1559469.8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25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17">
        <f t="shared" si="3"/>
        <v>1559469.8</v>
      </c>
      <c r="G48" s="49"/>
      <c r="H48" s="49"/>
      <c r="I48" s="15">
        <f t="shared" si="4"/>
        <v>25263.410760000006</v>
      </c>
      <c r="J48" s="34">
        <f t="shared" si="5"/>
        <v>2.5263410760000007E-2</v>
      </c>
    </row>
    <row r="49" spans="1:10">
      <c r="A49" s="225"/>
      <c r="B49" s="53" t="s">
        <v>229</v>
      </c>
      <c r="C49" s="44">
        <v>0.54</v>
      </c>
      <c r="D49" s="46">
        <v>0.43</v>
      </c>
      <c r="E49" s="37">
        <v>0</v>
      </c>
      <c r="F49" s="117">
        <f t="shared" si="3"/>
        <v>1559469.8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25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17">
        <f t="shared" si="3"/>
        <v>1559469.8</v>
      </c>
      <c r="G50" s="49"/>
      <c r="H50" s="49"/>
      <c r="I50" s="15">
        <f t="shared" si="4"/>
        <v>10105.364303999999</v>
      </c>
      <c r="J50" s="34">
        <f t="shared" si="5"/>
        <v>1.0105364303999999E-2</v>
      </c>
    </row>
    <row r="51" spans="1:10">
      <c r="A51" s="225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17">
        <f t="shared" si="3"/>
        <v>1559469.8</v>
      </c>
      <c r="G51" s="49"/>
      <c r="H51" s="49"/>
      <c r="I51" s="15">
        <f t="shared" si="4"/>
        <v>898.25460479999992</v>
      </c>
      <c r="J51" s="34">
        <f t="shared" si="5"/>
        <v>8.9825460479999993E-4</v>
      </c>
    </row>
    <row r="52" spans="1:10">
      <c r="A52" s="225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17">
        <f t="shared" si="3"/>
        <v>1559469.8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25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17">
        <f t="shared" si="3"/>
        <v>1559469.8</v>
      </c>
      <c r="G53" s="49"/>
      <c r="H53" s="49"/>
      <c r="I53" s="15">
        <f t="shared" si="4"/>
        <v>8308.8550943999999</v>
      </c>
      <c r="J53" s="34">
        <f t="shared" si="5"/>
        <v>8.3088550944000004E-3</v>
      </c>
    </row>
    <row r="54" spans="1:10">
      <c r="A54" s="225"/>
      <c r="B54" s="53" t="s">
        <v>229</v>
      </c>
      <c r="C54" s="44">
        <v>0.12</v>
      </c>
      <c r="D54" s="46">
        <v>0</v>
      </c>
      <c r="E54" s="37">
        <v>0</v>
      </c>
      <c r="F54" s="117">
        <f t="shared" si="3"/>
        <v>1559469.8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25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17">
        <f t="shared" si="3"/>
        <v>1559469.8</v>
      </c>
      <c r="G55" s="49"/>
      <c r="H55" s="49"/>
      <c r="I55" s="15">
        <f t="shared" si="4"/>
        <v>22269.228744000004</v>
      </c>
      <c r="J55" s="34">
        <f t="shared" si="5"/>
        <v>2.2269228744000003E-2</v>
      </c>
    </row>
    <row r="56" spans="1:10">
      <c r="A56" s="225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17">
        <f t="shared" si="3"/>
        <v>1559469.8</v>
      </c>
      <c r="G56" s="49"/>
      <c r="H56" s="49"/>
      <c r="I56" s="15">
        <f t="shared" si="4"/>
        <v>3181.3183920000001</v>
      </c>
      <c r="J56" s="34">
        <f t="shared" si="5"/>
        <v>3.181318392E-3</v>
      </c>
    </row>
    <row r="57" spans="1:10">
      <c r="A57" s="225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17">
        <f t="shared" si="3"/>
        <v>1559469.8</v>
      </c>
      <c r="G57" s="49"/>
      <c r="H57" s="49"/>
      <c r="I57" s="15">
        <f t="shared" si="4"/>
        <v>954.39551760000006</v>
      </c>
      <c r="J57" s="34">
        <f t="shared" si="5"/>
        <v>9.543955176000001E-4</v>
      </c>
    </row>
    <row r="58" spans="1:10">
      <c r="A58" s="225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17">
        <f t="shared" si="3"/>
        <v>1559469.8</v>
      </c>
      <c r="G58" s="49"/>
      <c r="H58" s="49"/>
      <c r="I58" s="15">
        <f t="shared" si="4"/>
        <v>16860.9874776</v>
      </c>
      <c r="J58" s="34">
        <f t="shared" si="5"/>
        <v>1.6860987477599999E-2</v>
      </c>
    </row>
    <row r="59" spans="1:10">
      <c r="A59" s="225"/>
      <c r="B59" s="53" t="s">
        <v>229</v>
      </c>
      <c r="C59" s="44">
        <v>0.34</v>
      </c>
      <c r="D59" s="46">
        <v>0.2</v>
      </c>
      <c r="E59" s="37">
        <v>0</v>
      </c>
      <c r="F59" s="117">
        <f t="shared" si="3"/>
        <v>1559469.8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42" t="s">
        <v>297</v>
      </c>
      <c r="B60" s="242"/>
      <c r="C60" s="242"/>
      <c r="D60" s="242"/>
      <c r="E60" s="242"/>
      <c r="F60" s="242"/>
      <c r="G60" s="242"/>
      <c r="H60" s="242"/>
      <c r="I60" s="118">
        <f>SUM(I45:I59)</f>
        <v>111589.42100880001</v>
      </c>
      <c r="J60" s="119">
        <f>SUM(J45:J59)</f>
        <v>0.11158942100880001</v>
      </c>
    </row>
    <row r="63" spans="1:10">
      <c r="A63" s="243" t="s">
        <v>0</v>
      </c>
      <c r="B63" s="244"/>
      <c r="C63" s="183" t="s">
        <v>1</v>
      </c>
      <c r="D63" s="247"/>
      <c r="E63" s="247"/>
      <c r="F63" s="247"/>
      <c r="G63" s="247"/>
      <c r="H63" s="247"/>
      <c r="I63" s="247"/>
    </row>
    <row r="64" spans="1:10">
      <c r="A64" s="243" t="s">
        <v>2</v>
      </c>
      <c r="B64" s="244"/>
      <c r="C64" s="183" t="s">
        <v>117</v>
      </c>
      <c r="D64" s="247"/>
      <c r="E64" s="247"/>
      <c r="F64" s="247"/>
      <c r="G64" s="247"/>
      <c r="H64" s="247"/>
      <c r="I64" s="247"/>
    </row>
    <row r="65" spans="1:10">
      <c r="A65" s="243" t="s">
        <v>4</v>
      </c>
      <c r="B65" s="244"/>
      <c r="C65" s="183" t="s">
        <v>118</v>
      </c>
      <c r="D65" s="247"/>
      <c r="E65" s="247"/>
      <c r="F65" s="247"/>
      <c r="G65" s="247"/>
      <c r="H65" s="247"/>
      <c r="I65" s="247"/>
    </row>
    <row r="66" spans="1:10">
      <c r="A66" s="243" t="s">
        <v>6</v>
      </c>
      <c r="B66" s="244"/>
      <c r="C66" s="183" t="s">
        <v>145</v>
      </c>
      <c r="D66" s="247"/>
      <c r="E66" s="247"/>
      <c r="F66" s="247"/>
      <c r="G66" s="247"/>
      <c r="H66" s="247"/>
      <c r="I66" s="247"/>
    </row>
    <row r="67" spans="1:10">
      <c r="A67" s="215" t="s">
        <v>10</v>
      </c>
      <c r="B67" s="232"/>
      <c r="C67" s="232"/>
      <c r="D67" s="232"/>
      <c r="E67" s="232"/>
      <c r="F67" s="232"/>
      <c r="G67" s="232"/>
      <c r="H67" s="232"/>
      <c r="I67" s="232"/>
      <c r="J67" s="116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95" t="s">
        <v>79</v>
      </c>
    </row>
    <row r="69" spans="1:10" ht="51">
      <c r="A69" s="193" t="s">
        <v>146</v>
      </c>
      <c r="B69" s="193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193"/>
      <c r="B70" s="193"/>
      <c r="C70" s="77" t="s">
        <v>154</v>
      </c>
      <c r="D70" s="77" t="s">
        <v>155</v>
      </c>
      <c r="E70" s="77" t="s">
        <v>156</v>
      </c>
      <c r="F70" s="77" t="s">
        <v>127</v>
      </c>
      <c r="G70" s="77" t="s">
        <v>157</v>
      </c>
      <c r="H70" s="77" t="s">
        <v>158</v>
      </c>
      <c r="I70" s="77" t="s">
        <v>159</v>
      </c>
      <c r="J70" s="77" t="s">
        <v>159</v>
      </c>
    </row>
    <row r="71" spans="1:10" ht="28.5">
      <c r="A71" s="193"/>
      <c r="B71" s="193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09"/>
      <c r="B72" s="209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45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17">
        <f>$M$14</f>
        <v>1543161.5999999999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46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17">
        <f t="shared" ref="F74:F87" si="6">$M$14</f>
        <v>1543161.5999999999</v>
      </c>
      <c r="G74" s="48"/>
      <c r="H74" s="48"/>
      <c r="I74" s="15">
        <f t="shared" ref="I74:I87" si="7">((C74*D74*E74)*(F74-G74))-H74</f>
        <v>23499.2648448</v>
      </c>
      <c r="J74" s="34">
        <f t="shared" ref="J74:J87" si="8">I74/(10^6)</f>
        <v>2.34992648448E-2</v>
      </c>
    </row>
    <row r="75" spans="1:10">
      <c r="A75" s="246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17">
        <f t="shared" si="6"/>
        <v>1543161.5999999999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25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17">
        <f t="shared" si="6"/>
        <v>1543161.5999999999</v>
      </c>
      <c r="G76" s="49"/>
      <c r="H76" s="49"/>
      <c r="I76" s="15">
        <f t="shared" si="7"/>
        <v>24999.217920000003</v>
      </c>
      <c r="J76" s="34">
        <f t="shared" si="8"/>
        <v>2.4999217920000004E-2</v>
      </c>
    </row>
    <row r="77" spans="1:10">
      <c r="A77" s="225"/>
      <c r="B77" s="53" t="s">
        <v>229</v>
      </c>
      <c r="C77" s="44">
        <v>0.54</v>
      </c>
      <c r="D77" s="46">
        <v>0.43</v>
      </c>
      <c r="E77" s="37">
        <v>0</v>
      </c>
      <c r="F77" s="117">
        <f t="shared" si="6"/>
        <v>1543161.5999999999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25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17">
        <f t="shared" si="6"/>
        <v>1543161.5999999999</v>
      </c>
      <c r="G78" s="49"/>
      <c r="H78" s="49"/>
      <c r="I78" s="15">
        <f t="shared" si="7"/>
        <v>9999.6871679999967</v>
      </c>
      <c r="J78" s="34">
        <f t="shared" si="8"/>
        <v>9.999687167999996E-3</v>
      </c>
    </row>
    <row r="79" spans="1:10">
      <c r="A79" s="225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17">
        <f t="shared" si="6"/>
        <v>1543161.5999999999</v>
      </c>
      <c r="G79" s="49"/>
      <c r="H79" s="49"/>
      <c r="I79" s="15">
        <f t="shared" si="7"/>
        <v>888.86108159999981</v>
      </c>
      <c r="J79" s="34">
        <f t="shared" si="8"/>
        <v>8.8886108159999977E-4</v>
      </c>
    </row>
    <row r="80" spans="1:10">
      <c r="A80" s="225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17">
        <f t="shared" si="6"/>
        <v>1543161.5999999999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25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17">
        <f t="shared" si="6"/>
        <v>1543161.5999999999</v>
      </c>
      <c r="G81" s="49"/>
      <c r="H81" s="49"/>
      <c r="I81" s="15">
        <f t="shared" si="7"/>
        <v>8221.9650047999985</v>
      </c>
      <c r="J81" s="34">
        <f t="shared" si="8"/>
        <v>8.2219650047999984E-3</v>
      </c>
    </row>
    <row r="82" spans="1:10">
      <c r="A82" s="225"/>
      <c r="B82" s="53" t="s">
        <v>229</v>
      </c>
      <c r="C82" s="44">
        <v>0.12</v>
      </c>
      <c r="D82" s="46">
        <v>0</v>
      </c>
      <c r="E82" s="37">
        <v>0</v>
      </c>
      <c r="F82" s="117">
        <f t="shared" si="6"/>
        <v>1543161.5999999999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25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17">
        <f t="shared" si="6"/>
        <v>1543161.5999999999</v>
      </c>
      <c r="G83" s="49"/>
      <c r="H83" s="49"/>
      <c r="I83" s="15">
        <f t="shared" si="7"/>
        <v>22036.347648000003</v>
      </c>
      <c r="J83" s="34">
        <f t="shared" si="8"/>
        <v>2.2036347648000002E-2</v>
      </c>
    </row>
    <row r="84" spans="1:10">
      <c r="A84" s="225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17">
        <f t="shared" si="6"/>
        <v>1543161.5999999999</v>
      </c>
      <c r="G84" s="49"/>
      <c r="H84" s="49"/>
      <c r="I84" s="15">
        <f t="shared" si="7"/>
        <v>3148.0496640000001</v>
      </c>
      <c r="J84" s="34">
        <f t="shared" si="8"/>
        <v>3.1480496639999999E-3</v>
      </c>
    </row>
    <row r="85" spans="1:10">
      <c r="A85" s="225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17">
        <f t="shared" si="6"/>
        <v>1543161.5999999999</v>
      </c>
      <c r="G85" s="49"/>
      <c r="H85" s="49"/>
      <c r="I85" s="15">
        <f t="shared" si="7"/>
        <v>944.41489919999992</v>
      </c>
      <c r="J85" s="34">
        <f t="shared" si="8"/>
        <v>9.4441489919999992E-4</v>
      </c>
    </row>
    <row r="86" spans="1:10">
      <c r="A86" s="225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17">
        <f t="shared" si="6"/>
        <v>1543161.5999999999</v>
      </c>
      <c r="G86" s="49"/>
      <c r="H86" s="49"/>
      <c r="I86" s="15">
        <f t="shared" si="7"/>
        <v>16684.6632192</v>
      </c>
      <c r="J86" s="34">
        <f t="shared" si="8"/>
        <v>1.6684663219200001E-2</v>
      </c>
    </row>
    <row r="87" spans="1:10">
      <c r="A87" s="225"/>
      <c r="B87" s="53" t="s">
        <v>229</v>
      </c>
      <c r="C87" s="44">
        <v>0.34</v>
      </c>
      <c r="D87" s="46">
        <v>0.2</v>
      </c>
      <c r="E87" s="37">
        <v>0</v>
      </c>
      <c r="F87" s="117">
        <f t="shared" si="6"/>
        <v>1543161.5999999999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42" t="s">
        <v>298</v>
      </c>
      <c r="B88" s="242"/>
      <c r="C88" s="242"/>
      <c r="D88" s="242"/>
      <c r="E88" s="242"/>
      <c r="F88" s="242"/>
      <c r="G88" s="242"/>
      <c r="H88" s="242"/>
      <c r="I88" s="118">
        <f>SUM(I73:I87)</f>
        <v>110422.47144960001</v>
      </c>
      <c r="J88" s="119">
        <f>SUM(J73:J87)</f>
        <v>0.11042247144959999</v>
      </c>
    </row>
    <row r="91" spans="1:10">
      <c r="A91" s="243" t="s">
        <v>0</v>
      </c>
      <c r="B91" s="244"/>
      <c r="C91" s="183" t="s">
        <v>1</v>
      </c>
      <c r="D91" s="247"/>
      <c r="E91" s="247"/>
      <c r="F91" s="247"/>
      <c r="G91" s="247"/>
      <c r="H91" s="247"/>
      <c r="I91" s="247"/>
    </row>
    <row r="92" spans="1:10">
      <c r="A92" s="243" t="s">
        <v>2</v>
      </c>
      <c r="B92" s="244"/>
      <c r="C92" s="183" t="s">
        <v>117</v>
      </c>
      <c r="D92" s="247"/>
      <c r="E92" s="247"/>
      <c r="F92" s="247"/>
      <c r="G92" s="247"/>
      <c r="H92" s="247"/>
      <c r="I92" s="247"/>
    </row>
    <row r="93" spans="1:10">
      <c r="A93" s="243" t="s">
        <v>4</v>
      </c>
      <c r="B93" s="244"/>
      <c r="C93" s="183" t="s">
        <v>118</v>
      </c>
      <c r="D93" s="247"/>
      <c r="E93" s="247"/>
      <c r="F93" s="247"/>
      <c r="G93" s="247"/>
      <c r="H93" s="247"/>
      <c r="I93" s="247"/>
    </row>
    <row r="94" spans="1:10">
      <c r="A94" s="243" t="s">
        <v>6</v>
      </c>
      <c r="B94" s="244"/>
      <c r="C94" s="183" t="s">
        <v>145</v>
      </c>
      <c r="D94" s="247"/>
      <c r="E94" s="247"/>
      <c r="F94" s="247"/>
      <c r="G94" s="247"/>
      <c r="H94" s="247"/>
      <c r="I94" s="247"/>
    </row>
    <row r="95" spans="1:10">
      <c r="A95" s="215" t="s">
        <v>10</v>
      </c>
      <c r="B95" s="232"/>
      <c r="C95" s="232"/>
      <c r="D95" s="232"/>
      <c r="E95" s="232"/>
      <c r="F95" s="232"/>
      <c r="G95" s="232"/>
      <c r="H95" s="232"/>
      <c r="I95" s="232"/>
      <c r="J95" s="116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95" t="s">
        <v>79</v>
      </c>
    </row>
    <row r="97" spans="1:10" ht="51">
      <c r="A97" s="193" t="s">
        <v>146</v>
      </c>
      <c r="B97" s="193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193"/>
      <c r="B98" s="193"/>
      <c r="C98" s="77" t="s">
        <v>154</v>
      </c>
      <c r="D98" s="77" t="s">
        <v>155</v>
      </c>
      <c r="E98" s="77" t="s">
        <v>156</v>
      </c>
      <c r="F98" s="77" t="s">
        <v>127</v>
      </c>
      <c r="G98" s="77" t="s">
        <v>157</v>
      </c>
      <c r="H98" s="77" t="s">
        <v>158</v>
      </c>
      <c r="I98" s="77" t="s">
        <v>159</v>
      </c>
      <c r="J98" s="77" t="s">
        <v>159</v>
      </c>
    </row>
    <row r="99" spans="1:10" ht="28.5">
      <c r="A99" s="193"/>
      <c r="B99" s="193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09"/>
      <c r="B100" s="209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45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17">
        <f>$M$15</f>
        <v>1653742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46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17">
        <f t="shared" ref="F102:F115" si="9">$M$15</f>
        <v>1653742</v>
      </c>
      <c r="G102" s="48"/>
      <c r="H102" s="48"/>
      <c r="I102" s="15">
        <f t="shared" ref="I102:I115" si="10">((C102*D102*E102)*(F102-G102))-H102</f>
        <v>25183.183175999999</v>
      </c>
      <c r="J102" s="34">
        <f t="shared" ref="J102:J115" si="11">I102/(10^6)</f>
        <v>2.5183183175999997E-2</v>
      </c>
    </row>
    <row r="103" spans="1:10">
      <c r="A103" s="246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17">
        <f t="shared" si="9"/>
        <v>1653742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25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17">
        <f t="shared" si="9"/>
        <v>1653742</v>
      </c>
      <c r="G104" s="49"/>
      <c r="H104" s="49"/>
      <c r="I104" s="15">
        <f t="shared" si="10"/>
        <v>26790.620400000003</v>
      </c>
      <c r="J104" s="34">
        <f t="shared" si="11"/>
        <v>2.6790620400000003E-2</v>
      </c>
    </row>
    <row r="105" spans="1:10">
      <c r="A105" s="225"/>
      <c r="B105" s="53" t="s">
        <v>229</v>
      </c>
      <c r="C105" s="44">
        <v>0.54</v>
      </c>
      <c r="D105" s="46">
        <v>0.43</v>
      </c>
      <c r="E105" s="37">
        <v>0</v>
      </c>
      <c r="F105" s="117">
        <f t="shared" si="9"/>
        <v>1653742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25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17">
        <f t="shared" si="9"/>
        <v>1653742</v>
      </c>
      <c r="G106" s="49"/>
      <c r="H106" s="49"/>
      <c r="I106" s="15">
        <f t="shared" si="10"/>
        <v>10716.248159999997</v>
      </c>
      <c r="J106" s="34">
        <f t="shared" si="11"/>
        <v>1.0716248159999997E-2</v>
      </c>
    </row>
    <row r="107" spans="1:10">
      <c r="A107" s="225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17">
        <f t="shared" si="9"/>
        <v>1653742</v>
      </c>
      <c r="G107" s="49"/>
      <c r="H107" s="49"/>
      <c r="I107" s="15">
        <f t="shared" si="10"/>
        <v>952.55539199999987</v>
      </c>
      <c r="J107" s="34">
        <f t="shared" si="11"/>
        <v>9.5255539199999985E-4</v>
      </c>
    </row>
    <row r="108" spans="1:10">
      <c r="A108" s="225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17">
        <f t="shared" si="9"/>
        <v>1653742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25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17">
        <f t="shared" si="9"/>
        <v>1653742</v>
      </c>
      <c r="G109" s="49"/>
      <c r="H109" s="49"/>
      <c r="I109" s="15">
        <f t="shared" si="10"/>
        <v>8811.1373759999988</v>
      </c>
      <c r="J109" s="34">
        <f t="shared" si="11"/>
        <v>8.8111373759999986E-3</v>
      </c>
    </row>
    <row r="110" spans="1:10">
      <c r="A110" s="225"/>
      <c r="B110" s="53" t="s">
        <v>229</v>
      </c>
      <c r="C110" s="44">
        <v>0.12</v>
      </c>
      <c r="D110" s="46">
        <v>0</v>
      </c>
      <c r="E110" s="37">
        <v>0</v>
      </c>
      <c r="F110" s="117">
        <f t="shared" si="9"/>
        <v>1653742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25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17">
        <f t="shared" si="9"/>
        <v>1653742</v>
      </c>
      <c r="G111" s="49"/>
      <c r="H111" s="49"/>
      <c r="I111" s="15">
        <f t="shared" si="10"/>
        <v>23615.435760000004</v>
      </c>
      <c r="J111" s="34">
        <f t="shared" si="11"/>
        <v>2.3615435760000004E-2</v>
      </c>
    </row>
    <row r="112" spans="1:10">
      <c r="A112" s="225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17">
        <f t="shared" si="9"/>
        <v>1653742</v>
      </c>
      <c r="G112" s="49"/>
      <c r="H112" s="49"/>
      <c r="I112" s="15">
        <f t="shared" si="10"/>
        <v>3373.6336800000004</v>
      </c>
      <c r="J112" s="34">
        <f t="shared" si="11"/>
        <v>3.3736336800000003E-3</v>
      </c>
    </row>
    <row r="113" spans="1:10">
      <c r="A113" s="225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17">
        <f t="shared" si="9"/>
        <v>1653742</v>
      </c>
      <c r="G113" s="49"/>
      <c r="H113" s="49"/>
      <c r="I113" s="15">
        <f t="shared" si="10"/>
        <v>1012.090104</v>
      </c>
      <c r="J113" s="34">
        <f t="shared" si="11"/>
        <v>1.012090104E-3</v>
      </c>
    </row>
    <row r="114" spans="1:10">
      <c r="A114" s="225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17">
        <f t="shared" si="9"/>
        <v>1653742</v>
      </c>
      <c r="G114" s="49"/>
      <c r="H114" s="49"/>
      <c r="I114" s="15">
        <f t="shared" si="10"/>
        <v>17880.258504000001</v>
      </c>
      <c r="J114" s="34">
        <f t="shared" si="11"/>
        <v>1.7880258504000001E-2</v>
      </c>
    </row>
    <row r="115" spans="1:10">
      <c r="A115" s="225"/>
      <c r="B115" s="53" t="s">
        <v>229</v>
      </c>
      <c r="C115" s="44">
        <v>0.34</v>
      </c>
      <c r="D115" s="46">
        <v>0.2</v>
      </c>
      <c r="E115" s="37">
        <v>0</v>
      </c>
      <c r="F115" s="117">
        <f t="shared" si="9"/>
        <v>1653742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42" t="s">
        <v>299</v>
      </c>
      <c r="B116" s="242"/>
      <c r="C116" s="242"/>
      <c r="D116" s="242"/>
      <c r="E116" s="242"/>
      <c r="F116" s="242"/>
      <c r="G116" s="242"/>
      <c r="H116" s="242"/>
      <c r="I116" s="118">
        <f>SUM(I101:I115)</f>
        <v>118335.16255200001</v>
      </c>
      <c r="J116" s="119">
        <f>SUM(J101:J115)</f>
        <v>0.118335162552</v>
      </c>
    </row>
    <row r="119" spans="1:10">
      <c r="A119" s="243" t="s">
        <v>0</v>
      </c>
      <c r="B119" s="244"/>
      <c r="C119" s="183" t="s">
        <v>1</v>
      </c>
      <c r="D119" s="247"/>
      <c r="E119" s="247"/>
      <c r="F119" s="247"/>
      <c r="G119" s="247"/>
      <c r="H119" s="247"/>
      <c r="I119" s="247"/>
    </row>
    <row r="120" spans="1:10">
      <c r="A120" s="243" t="s">
        <v>2</v>
      </c>
      <c r="B120" s="244"/>
      <c r="C120" s="183" t="s">
        <v>117</v>
      </c>
      <c r="D120" s="247"/>
      <c r="E120" s="247"/>
      <c r="F120" s="247"/>
      <c r="G120" s="247"/>
      <c r="H120" s="247"/>
      <c r="I120" s="247"/>
    </row>
    <row r="121" spans="1:10">
      <c r="A121" s="243" t="s">
        <v>4</v>
      </c>
      <c r="B121" s="244"/>
      <c r="C121" s="183" t="s">
        <v>118</v>
      </c>
      <c r="D121" s="247"/>
      <c r="E121" s="247"/>
      <c r="F121" s="247"/>
      <c r="G121" s="247"/>
      <c r="H121" s="247"/>
      <c r="I121" s="247"/>
    </row>
    <row r="122" spans="1:10">
      <c r="A122" s="243" t="s">
        <v>6</v>
      </c>
      <c r="B122" s="244"/>
      <c r="C122" s="183" t="s">
        <v>145</v>
      </c>
      <c r="D122" s="247"/>
      <c r="E122" s="247"/>
      <c r="F122" s="247"/>
      <c r="G122" s="247"/>
      <c r="H122" s="247"/>
      <c r="I122" s="247"/>
    </row>
    <row r="123" spans="1:10">
      <c r="A123" s="215" t="s">
        <v>10</v>
      </c>
      <c r="B123" s="232"/>
      <c r="C123" s="232"/>
      <c r="D123" s="232"/>
      <c r="E123" s="232"/>
      <c r="F123" s="232"/>
      <c r="G123" s="232"/>
      <c r="H123" s="232"/>
      <c r="I123" s="232"/>
      <c r="J123" s="116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95" t="s">
        <v>79</v>
      </c>
    </row>
    <row r="125" spans="1:10" ht="51">
      <c r="A125" s="193" t="s">
        <v>146</v>
      </c>
      <c r="B125" s="193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193"/>
      <c r="B126" s="193"/>
      <c r="C126" s="77" t="s">
        <v>154</v>
      </c>
      <c r="D126" s="77" t="s">
        <v>155</v>
      </c>
      <c r="E126" s="77" t="s">
        <v>156</v>
      </c>
      <c r="F126" s="77" t="s">
        <v>127</v>
      </c>
      <c r="G126" s="77" t="s">
        <v>157</v>
      </c>
      <c r="H126" s="77" t="s">
        <v>158</v>
      </c>
      <c r="I126" s="77" t="s">
        <v>159</v>
      </c>
      <c r="J126" s="77" t="s">
        <v>159</v>
      </c>
    </row>
    <row r="127" spans="1:10" ht="28.5">
      <c r="A127" s="193"/>
      <c r="B127" s="193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09"/>
      <c r="B128" s="209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45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17">
        <f>$M$16</f>
        <v>1698009.2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46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17">
        <f t="shared" ref="F130:F143" si="12">$M$16</f>
        <v>1698009.2</v>
      </c>
      <c r="G130" s="48"/>
      <c r="H130" s="48"/>
      <c r="I130" s="15">
        <f t="shared" ref="I130:I143" si="13">((C130*D130*E130)*(F130-G130))-H130</f>
        <v>25857.284097600001</v>
      </c>
      <c r="J130" s="34">
        <f t="shared" ref="J130:J143" si="14">I130/(10^6)</f>
        <v>2.5857284097600002E-2</v>
      </c>
    </row>
    <row r="131" spans="1:10">
      <c r="A131" s="246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17">
        <f t="shared" si="12"/>
        <v>1698009.2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25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17">
        <f t="shared" si="12"/>
        <v>1698009.2</v>
      </c>
      <c r="G132" s="49"/>
      <c r="H132" s="49"/>
      <c r="I132" s="15">
        <f t="shared" si="13"/>
        <v>27507.749040000002</v>
      </c>
      <c r="J132" s="34">
        <f t="shared" si="14"/>
        <v>2.7507749040000001E-2</v>
      </c>
    </row>
    <row r="133" spans="1:10">
      <c r="A133" s="225"/>
      <c r="B133" s="53" t="s">
        <v>229</v>
      </c>
      <c r="C133" s="44">
        <v>0.54</v>
      </c>
      <c r="D133" s="46">
        <v>0.43</v>
      </c>
      <c r="E133" s="37">
        <v>0</v>
      </c>
      <c r="F133" s="117">
        <f t="shared" si="12"/>
        <v>1698009.2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25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17">
        <f t="shared" si="12"/>
        <v>1698009.2</v>
      </c>
      <c r="G134" s="49"/>
      <c r="H134" s="49"/>
      <c r="I134" s="15">
        <f t="shared" si="13"/>
        <v>11003.099615999998</v>
      </c>
      <c r="J134" s="34">
        <f t="shared" si="14"/>
        <v>1.1003099615999998E-2</v>
      </c>
    </row>
    <row r="135" spans="1:10">
      <c r="A135" s="225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17">
        <f t="shared" si="12"/>
        <v>1698009.2</v>
      </c>
      <c r="G135" s="49"/>
      <c r="H135" s="49"/>
      <c r="I135" s="15">
        <f t="shared" si="13"/>
        <v>978.05329919999986</v>
      </c>
      <c r="J135" s="34">
        <f t="shared" si="14"/>
        <v>9.7805329919999984E-4</v>
      </c>
    </row>
    <row r="136" spans="1:10">
      <c r="A136" s="225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17">
        <f t="shared" si="12"/>
        <v>1698009.2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25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17">
        <f t="shared" si="12"/>
        <v>1698009.2</v>
      </c>
      <c r="G137" s="49"/>
      <c r="H137" s="49"/>
      <c r="I137" s="15">
        <f t="shared" si="13"/>
        <v>9046.993017599998</v>
      </c>
      <c r="J137" s="34">
        <f t="shared" si="14"/>
        <v>9.0469930175999975E-3</v>
      </c>
    </row>
    <row r="138" spans="1:10">
      <c r="A138" s="225"/>
      <c r="B138" s="53" t="s">
        <v>229</v>
      </c>
      <c r="C138" s="44">
        <v>0.12</v>
      </c>
      <c r="D138" s="46">
        <v>0</v>
      </c>
      <c r="E138" s="37">
        <v>0</v>
      </c>
      <c r="F138" s="117">
        <f t="shared" si="12"/>
        <v>1698009.2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25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17">
        <f t="shared" si="12"/>
        <v>1698009.2</v>
      </c>
      <c r="G139" s="49"/>
      <c r="H139" s="49"/>
      <c r="I139" s="15">
        <f t="shared" si="13"/>
        <v>24247.571376000004</v>
      </c>
      <c r="J139" s="34">
        <f t="shared" si="14"/>
        <v>2.4247571376000004E-2</v>
      </c>
    </row>
    <row r="140" spans="1:10">
      <c r="A140" s="225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17">
        <f t="shared" si="12"/>
        <v>1698009.2</v>
      </c>
      <c r="G140" s="49"/>
      <c r="H140" s="49"/>
      <c r="I140" s="15">
        <f t="shared" si="13"/>
        <v>3463.938768</v>
      </c>
      <c r="J140" s="34">
        <f t="shared" si="14"/>
        <v>3.4639387680000001E-3</v>
      </c>
    </row>
    <row r="141" spans="1:10">
      <c r="A141" s="225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17">
        <f t="shared" si="12"/>
        <v>1698009.2</v>
      </c>
      <c r="G141" s="49"/>
      <c r="H141" s="49"/>
      <c r="I141" s="15">
        <f t="shared" si="13"/>
        <v>1039.1816303999999</v>
      </c>
      <c r="J141" s="34">
        <f t="shared" si="14"/>
        <v>1.0391816303999999E-3</v>
      </c>
    </row>
    <row r="142" spans="1:10">
      <c r="A142" s="225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17">
        <f t="shared" si="12"/>
        <v>1698009.2</v>
      </c>
      <c r="G142" s="49"/>
      <c r="H142" s="49"/>
      <c r="I142" s="15">
        <f t="shared" si="13"/>
        <v>18358.875470399998</v>
      </c>
      <c r="J142" s="34">
        <f t="shared" si="14"/>
        <v>1.8358875470399997E-2</v>
      </c>
    </row>
    <row r="143" spans="1:10">
      <c r="A143" s="225"/>
      <c r="B143" s="53" t="s">
        <v>229</v>
      </c>
      <c r="C143" s="44">
        <v>0.34</v>
      </c>
      <c r="D143" s="46">
        <v>0.2</v>
      </c>
      <c r="E143" s="37">
        <v>0</v>
      </c>
      <c r="F143" s="117">
        <f t="shared" si="12"/>
        <v>1698009.2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42" t="s">
        <v>300</v>
      </c>
      <c r="B144" s="242"/>
      <c r="C144" s="242"/>
      <c r="D144" s="242"/>
      <c r="E144" s="242"/>
      <c r="F144" s="242"/>
      <c r="G144" s="242"/>
      <c r="H144" s="242"/>
      <c r="I144" s="118">
        <f>SUM(I129:I143)</f>
        <v>121502.74631520001</v>
      </c>
      <c r="J144" s="119">
        <f>SUM(J129:J143)</f>
        <v>0.1215027463152</v>
      </c>
    </row>
    <row r="147" spans="1:10">
      <c r="A147" s="243" t="s">
        <v>0</v>
      </c>
      <c r="B147" s="244"/>
      <c r="C147" s="183" t="s">
        <v>1</v>
      </c>
      <c r="D147" s="247"/>
      <c r="E147" s="247"/>
      <c r="F147" s="247"/>
      <c r="G147" s="247"/>
      <c r="H147" s="247"/>
      <c r="I147" s="247"/>
    </row>
    <row r="148" spans="1:10">
      <c r="A148" s="243" t="s">
        <v>2</v>
      </c>
      <c r="B148" s="244"/>
      <c r="C148" s="183" t="s">
        <v>117</v>
      </c>
      <c r="D148" s="247"/>
      <c r="E148" s="247"/>
      <c r="F148" s="247"/>
      <c r="G148" s="247"/>
      <c r="H148" s="247"/>
      <c r="I148" s="247"/>
    </row>
    <row r="149" spans="1:10">
      <c r="A149" s="243" t="s">
        <v>4</v>
      </c>
      <c r="B149" s="244"/>
      <c r="C149" s="183" t="s">
        <v>118</v>
      </c>
      <c r="D149" s="247"/>
      <c r="E149" s="247"/>
      <c r="F149" s="247"/>
      <c r="G149" s="247"/>
      <c r="H149" s="247"/>
      <c r="I149" s="247"/>
    </row>
    <row r="150" spans="1:10">
      <c r="A150" s="243" t="s">
        <v>6</v>
      </c>
      <c r="B150" s="244"/>
      <c r="C150" s="183" t="s">
        <v>145</v>
      </c>
      <c r="D150" s="247"/>
      <c r="E150" s="247"/>
      <c r="F150" s="247"/>
      <c r="G150" s="247"/>
      <c r="H150" s="247"/>
      <c r="I150" s="247"/>
    </row>
    <row r="151" spans="1:10">
      <c r="A151" s="215" t="s">
        <v>10</v>
      </c>
      <c r="B151" s="232"/>
      <c r="C151" s="232"/>
      <c r="D151" s="232"/>
      <c r="E151" s="232"/>
      <c r="F151" s="232"/>
      <c r="G151" s="232"/>
      <c r="H151" s="232"/>
      <c r="I151" s="232"/>
      <c r="J151" s="116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95" t="s">
        <v>79</v>
      </c>
    </row>
    <row r="153" spans="1:10" ht="51">
      <c r="A153" s="193" t="s">
        <v>146</v>
      </c>
      <c r="B153" s="193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193"/>
      <c r="B154" s="193"/>
      <c r="C154" s="77" t="s">
        <v>154</v>
      </c>
      <c r="D154" s="77" t="s">
        <v>155</v>
      </c>
      <c r="E154" s="77" t="s">
        <v>156</v>
      </c>
      <c r="F154" s="77" t="s">
        <v>127</v>
      </c>
      <c r="G154" s="77" t="s">
        <v>157</v>
      </c>
      <c r="H154" s="77" t="s">
        <v>158</v>
      </c>
      <c r="I154" s="77" t="s">
        <v>159</v>
      </c>
      <c r="J154" s="77" t="s">
        <v>159</v>
      </c>
    </row>
    <row r="155" spans="1:10" ht="28.5">
      <c r="A155" s="193"/>
      <c r="B155" s="193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09"/>
      <c r="B156" s="209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45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17">
        <f>$M$17</f>
        <v>1785682.2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46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17">
        <f t="shared" ref="F158:F171" si="15">$M$17</f>
        <v>1785682.2</v>
      </c>
      <c r="G158" s="48"/>
      <c r="H158" s="48"/>
      <c r="I158" s="15">
        <f t="shared" ref="I158:I171" si="16">((C158*D158*E158)*(F158-G158))-H158</f>
        <v>27192.368541600001</v>
      </c>
      <c r="J158" s="34">
        <f t="shared" ref="J158:J171" si="17">I158/(10^6)</f>
        <v>2.7192368541600002E-2</v>
      </c>
    </row>
    <row r="159" spans="1:10">
      <c r="A159" s="246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17">
        <f t="shared" si="15"/>
        <v>1785682.2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25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17">
        <f t="shared" si="15"/>
        <v>1785682.2</v>
      </c>
      <c r="G160" s="49"/>
      <c r="H160" s="49"/>
      <c r="I160" s="15">
        <f t="shared" si="16"/>
        <v>28928.051640000005</v>
      </c>
      <c r="J160" s="34">
        <f t="shared" si="17"/>
        <v>2.8928051640000004E-2</v>
      </c>
    </row>
    <row r="161" spans="1:10">
      <c r="A161" s="225"/>
      <c r="B161" s="53" t="s">
        <v>229</v>
      </c>
      <c r="C161" s="44">
        <v>0.54</v>
      </c>
      <c r="D161" s="46">
        <v>0.43</v>
      </c>
      <c r="E161" s="37">
        <v>0</v>
      </c>
      <c r="F161" s="117">
        <f t="shared" si="15"/>
        <v>1785682.2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25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17">
        <f t="shared" si="15"/>
        <v>1785682.2</v>
      </c>
      <c r="G162" s="49"/>
      <c r="H162" s="49"/>
      <c r="I162" s="15">
        <f t="shared" si="16"/>
        <v>11571.220655999998</v>
      </c>
      <c r="J162" s="34">
        <f t="shared" si="17"/>
        <v>1.1571220655999997E-2</v>
      </c>
    </row>
    <row r="163" spans="1:10">
      <c r="A163" s="225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17">
        <f t="shared" si="15"/>
        <v>1785682.2</v>
      </c>
      <c r="G163" s="49"/>
      <c r="H163" s="49"/>
      <c r="I163" s="15">
        <f t="shared" si="16"/>
        <v>1028.5529471999998</v>
      </c>
      <c r="J163" s="34">
        <f t="shared" si="17"/>
        <v>1.0285529471999999E-3</v>
      </c>
    </row>
    <row r="164" spans="1:10">
      <c r="A164" s="225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17">
        <f t="shared" si="15"/>
        <v>1785682.2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25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17">
        <f t="shared" si="15"/>
        <v>1785682.2</v>
      </c>
      <c r="G165" s="49"/>
      <c r="H165" s="49"/>
      <c r="I165" s="15">
        <f t="shared" si="16"/>
        <v>9514.114761599998</v>
      </c>
      <c r="J165" s="34">
        <f t="shared" si="17"/>
        <v>9.5141147615999972E-3</v>
      </c>
    </row>
    <row r="166" spans="1:10">
      <c r="A166" s="225"/>
      <c r="B166" s="53" t="s">
        <v>229</v>
      </c>
      <c r="C166" s="44">
        <v>0.12</v>
      </c>
      <c r="D166" s="46">
        <v>0</v>
      </c>
      <c r="E166" s="37">
        <v>0</v>
      </c>
      <c r="F166" s="117">
        <f t="shared" si="15"/>
        <v>1785682.2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25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17">
        <f t="shared" si="15"/>
        <v>1785682.2</v>
      </c>
      <c r="G167" s="49"/>
      <c r="H167" s="49"/>
      <c r="I167" s="15">
        <f t="shared" si="16"/>
        <v>25499.541816000004</v>
      </c>
      <c r="J167" s="34">
        <f t="shared" si="17"/>
        <v>2.5499541816000004E-2</v>
      </c>
    </row>
    <row r="168" spans="1:10">
      <c r="A168" s="225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17">
        <f t="shared" si="15"/>
        <v>1785682.2</v>
      </c>
      <c r="G168" s="49"/>
      <c r="H168" s="49"/>
      <c r="I168" s="15">
        <f t="shared" si="16"/>
        <v>3642.7916880000002</v>
      </c>
      <c r="J168" s="34">
        <f t="shared" si="17"/>
        <v>3.6427916880000001E-3</v>
      </c>
    </row>
    <row r="169" spans="1:10">
      <c r="A169" s="225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17">
        <f t="shared" si="15"/>
        <v>1785682.2</v>
      </c>
      <c r="G169" s="49"/>
      <c r="H169" s="49"/>
      <c r="I169" s="15">
        <f t="shared" si="16"/>
        <v>1092.8375063999999</v>
      </c>
      <c r="J169" s="34">
        <f t="shared" si="17"/>
        <v>1.0928375064E-3</v>
      </c>
    </row>
    <row r="170" spans="1:10">
      <c r="A170" s="225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17">
        <f t="shared" si="15"/>
        <v>1785682.2</v>
      </c>
      <c r="G170" s="49"/>
      <c r="H170" s="49"/>
      <c r="I170" s="15">
        <f t="shared" si="16"/>
        <v>19306.795946400001</v>
      </c>
      <c r="J170" s="34">
        <f t="shared" si="17"/>
        <v>1.9306795946400002E-2</v>
      </c>
    </row>
    <row r="171" spans="1:10">
      <c r="A171" s="225"/>
      <c r="B171" s="53" t="s">
        <v>229</v>
      </c>
      <c r="C171" s="44">
        <v>0.34</v>
      </c>
      <c r="D171" s="46">
        <v>0.2</v>
      </c>
      <c r="E171" s="37">
        <v>0</v>
      </c>
      <c r="F171" s="117">
        <f t="shared" si="15"/>
        <v>1785682.2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42" t="s">
        <v>301</v>
      </c>
      <c r="B172" s="242"/>
      <c r="C172" s="242"/>
      <c r="D172" s="242"/>
      <c r="E172" s="242"/>
      <c r="F172" s="242"/>
      <c r="G172" s="242"/>
      <c r="H172" s="242"/>
      <c r="I172" s="118">
        <f>SUM(I157:I171)</f>
        <v>127776.2755032</v>
      </c>
      <c r="J172" s="119">
        <f>SUM(J157:J171)</f>
        <v>0.1277762755032</v>
      </c>
    </row>
    <row r="175" spans="1:10">
      <c r="A175" s="243" t="s">
        <v>0</v>
      </c>
      <c r="B175" s="244"/>
      <c r="C175" s="183" t="s">
        <v>1</v>
      </c>
      <c r="D175" s="247"/>
      <c r="E175" s="247"/>
      <c r="F175" s="247"/>
      <c r="G175" s="247"/>
      <c r="H175" s="247"/>
      <c r="I175" s="247"/>
    </row>
    <row r="176" spans="1:10">
      <c r="A176" s="243" t="s">
        <v>2</v>
      </c>
      <c r="B176" s="244"/>
      <c r="C176" s="183" t="s">
        <v>117</v>
      </c>
      <c r="D176" s="247"/>
      <c r="E176" s="247"/>
      <c r="F176" s="247"/>
      <c r="G176" s="247"/>
      <c r="H176" s="247"/>
      <c r="I176" s="247"/>
    </row>
    <row r="177" spans="1:10">
      <c r="A177" s="243" t="s">
        <v>4</v>
      </c>
      <c r="B177" s="244"/>
      <c r="C177" s="183" t="s">
        <v>118</v>
      </c>
      <c r="D177" s="247"/>
      <c r="E177" s="247"/>
      <c r="F177" s="247"/>
      <c r="G177" s="247"/>
      <c r="H177" s="247"/>
      <c r="I177" s="247"/>
    </row>
    <row r="178" spans="1:10">
      <c r="A178" s="243" t="s">
        <v>6</v>
      </c>
      <c r="B178" s="244"/>
      <c r="C178" s="183" t="s">
        <v>145</v>
      </c>
      <c r="D178" s="247"/>
      <c r="E178" s="247"/>
      <c r="F178" s="247"/>
      <c r="G178" s="247"/>
      <c r="H178" s="247"/>
      <c r="I178" s="247"/>
    </row>
    <row r="179" spans="1:10">
      <c r="A179" s="215" t="s">
        <v>10</v>
      </c>
      <c r="B179" s="232"/>
      <c r="C179" s="232"/>
      <c r="D179" s="232"/>
      <c r="E179" s="232"/>
      <c r="F179" s="232"/>
      <c r="G179" s="232"/>
      <c r="H179" s="232"/>
      <c r="I179" s="232"/>
      <c r="J179" s="116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95" t="s">
        <v>79</v>
      </c>
    </row>
    <row r="181" spans="1:10" ht="51">
      <c r="A181" s="193" t="s">
        <v>146</v>
      </c>
      <c r="B181" s="193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193"/>
      <c r="B182" s="193"/>
      <c r="C182" s="77" t="s">
        <v>154</v>
      </c>
      <c r="D182" s="77" t="s">
        <v>155</v>
      </c>
      <c r="E182" s="77" t="s">
        <v>156</v>
      </c>
      <c r="F182" s="77" t="s">
        <v>127</v>
      </c>
      <c r="G182" s="77" t="s">
        <v>157</v>
      </c>
      <c r="H182" s="77" t="s">
        <v>158</v>
      </c>
      <c r="I182" s="77" t="s">
        <v>159</v>
      </c>
      <c r="J182" s="77" t="s">
        <v>159</v>
      </c>
    </row>
    <row r="183" spans="1:10" ht="28.5">
      <c r="A183" s="193"/>
      <c r="B183" s="193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09"/>
      <c r="B184" s="209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45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17">
        <f>$M$18</f>
        <v>1841819.2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46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17">
        <f t="shared" ref="F186:F199" si="18">$M$18</f>
        <v>1841819.2</v>
      </c>
      <c r="G186" s="48"/>
      <c r="H186" s="48"/>
      <c r="I186" s="15">
        <f t="shared" ref="I186:I199" si="19">((C186*D186*E186)*(F186-G186))-H186</f>
        <v>28047.2227776</v>
      </c>
      <c r="J186" s="34">
        <f t="shared" ref="J186:J199" si="20">I186/(10^6)</f>
        <v>2.8047222777599998E-2</v>
      </c>
    </row>
    <row r="187" spans="1:10">
      <c r="A187" s="246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17">
        <f t="shared" si="18"/>
        <v>1841819.2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25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17">
        <f t="shared" si="18"/>
        <v>1841819.2</v>
      </c>
      <c r="G188" s="49"/>
      <c r="H188" s="49"/>
      <c r="I188" s="15">
        <f t="shared" si="19"/>
        <v>29837.471040000004</v>
      </c>
      <c r="J188" s="34">
        <f t="shared" si="20"/>
        <v>2.9837471040000004E-2</v>
      </c>
    </row>
    <row r="189" spans="1:10">
      <c r="A189" s="225"/>
      <c r="B189" s="53" t="s">
        <v>229</v>
      </c>
      <c r="C189" s="44">
        <v>0.54</v>
      </c>
      <c r="D189" s="46">
        <v>0.43</v>
      </c>
      <c r="E189" s="37">
        <v>0</v>
      </c>
      <c r="F189" s="117">
        <f t="shared" si="18"/>
        <v>1841819.2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25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17">
        <f t="shared" si="18"/>
        <v>1841819.2</v>
      </c>
      <c r="G190" s="49"/>
      <c r="H190" s="49"/>
      <c r="I190" s="15">
        <f t="shared" si="19"/>
        <v>11934.988415999998</v>
      </c>
      <c r="J190" s="34">
        <f t="shared" si="20"/>
        <v>1.1934988415999999E-2</v>
      </c>
    </row>
    <row r="191" spans="1:10">
      <c r="A191" s="225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17">
        <f t="shared" si="18"/>
        <v>1841819.2</v>
      </c>
      <c r="G191" s="49"/>
      <c r="H191" s="49"/>
      <c r="I191" s="15">
        <f t="shared" si="19"/>
        <v>1060.8878591999999</v>
      </c>
      <c r="J191" s="34">
        <f t="shared" si="20"/>
        <v>1.0608878591999999E-3</v>
      </c>
    </row>
    <row r="192" spans="1:10">
      <c r="A192" s="225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17">
        <f t="shared" si="18"/>
        <v>1841819.2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25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17">
        <f t="shared" si="18"/>
        <v>1841819.2</v>
      </c>
      <c r="G193" s="49"/>
      <c r="H193" s="49"/>
      <c r="I193" s="15">
        <f t="shared" si="19"/>
        <v>9813.2126975999981</v>
      </c>
      <c r="J193" s="34">
        <f t="shared" si="20"/>
        <v>9.8132126975999986E-3</v>
      </c>
    </row>
    <row r="194" spans="1:10">
      <c r="A194" s="225"/>
      <c r="B194" s="53" t="s">
        <v>229</v>
      </c>
      <c r="C194" s="44">
        <v>0.12</v>
      </c>
      <c r="D194" s="46">
        <v>0</v>
      </c>
      <c r="E194" s="37">
        <v>0</v>
      </c>
      <c r="F194" s="117">
        <f t="shared" si="18"/>
        <v>1841819.2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25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17">
        <f t="shared" si="18"/>
        <v>1841819.2</v>
      </c>
      <c r="G195" s="49"/>
      <c r="H195" s="49"/>
      <c r="I195" s="15">
        <f t="shared" si="19"/>
        <v>26301.178176000005</v>
      </c>
      <c r="J195" s="34">
        <f t="shared" si="20"/>
        <v>2.6301178176000004E-2</v>
      </c>
    </row>
    <row r="196" spans="1:10">
      <c r="A196" s="225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17">
        <f t="shared" si="18"/>
        <v>1841819.2</v>
      </c>
      <c r="G196" s="49"/>
      <c r="H196" s="49"/>
      <c r="I196" s="15">
        <f t="shared" si="19"/>
        <v>3757.3111680000002</v>
      </c>
      <c r="J196" s="34">
        <f t="shared" si="20"/>
        <v>3.7573111680000004E-3</v>
      </c>
    </row>
    <row r="197" spans="1:10">
      <c r="A197" s="225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17">
        <f t="shared" si="18"/>
        <v>1841819.2</v>
      </c>
      <c r="G197" s="49"/>
      <c r="H197" s="49"/>
      <c r="I197" s="15">
        <f t="shared" si="19"/>
        <v>1127.1933504000001</v>
      </c>
      <c r="J197" s="34">
        <f t="shared" si="20"/>
        <v>1.1271933504000001E-3</v>
      </c>
    </row>
    <row r="198" spans="1:10">
      <c r="A198" s="225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17">
        <f t="shared" si="18"/>
        <v>1841819.2</v>
      </c>
      <c r="G198" s="49"/>
      <c r="H198" s="49"/>
      <c r="I198" s="15">
        <f t="shared" si="19"/>
        <v>19913.749190400002</v>
      </c>
      <c r="J198" s="34">
        <f t="shared" si="20"/>
        <v>1.9913749190400003E-2</v>
      </c>
    </row>
    <row r="199" spans="1:10">
      <c r="A199" s="225"/>
      <c r="B199" s="53" t="s">
        <v>229</v>
      </c>
      <c r="C199" s="44">
        <v>0.34</v>
      </c>
      <c r="D199" s="46">
        <v>0.2</v>
      </c>
      <c r="E199" s="37">
        <v>0</v>
      </c>
      <c r="F199" s="117">
        <f t="shared" si="18"/>
        <v>1841819.2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42" t="s">
        <v>302</v>
      </c>
      <c r="B200" s="242"/>
      <c r="C200" s="242"/>
      <c r="D200" s="242"/>
      <c r="E200" s="242"/>
      <c r="F200" s="242"/>
      <c r="G200" s="242"/>
      <c r="H200" s="242"/>
      <c r="I200" s="118">
        <f>SUM(I185:I199)</f>
        <v>131793.2146752</v>
      </c>
      <c r="J200" s="119">
        <f>SUM(J185:J199)</f>
        <v>0.1317932146752</v>
      </c>
    </row>
    <row r="203" spans="1:10">
      <c r="A203" s="243" t="s">
        <v>0</v>
      </c>
      <c r="B203" s="244"/>
      <c r="C203" s="183" t="s">
        <v>1</v>
      </c>
      <c r="D203" s="247"/>
      <c r="E203" s="247"/>
      <c r="F203" s="247"/>
      <c r="G203" s="247"/>
      <c r="H203" s="247"/>
      <c r="I203" s="247"/>
    </row>
    <row r="204" spans="1:10">
      <c r="A204" s="243" t="s">
        <v>2</v>
      </c>
      <c r="B204" s="244"/>
      <c r="C204" s="183" t="s">
        <v>117</v>
      </c>
      <c r="D204" s="247"/>
      <c r="E204" s="247"/>
      <c r="F204" s="247"/>
      <c r="G204" s="247"/>
      <c r="H204" s="247"/>
      <c r="I204" s="247"/>
    </row>
    <row r="205" spans="1:10">
      <c r="A205" s="243" t="s">
        <v>4</v>
      </c>
      <c r="B205" s="244"/>
      <c r="C205" s="183" t="s">
        <v>118</v>
      </c>
      <c r="D205" s="247"/>
      <c r="E205" s="247"/>
      <c r="F205" s="247"/>
      <c r="G205" s="247"/>
      <c r="H205" s="247"/>
      <c r="I205" s="247"/>
    </row>
    <row r="206" spans="1:10">
      <c r="A206" s="243" t="s">
        <v>6</v>
      </c>
      <c r="B206" s="244"/>
      <c r="C206" s="183" t="s">
        <v>145</v>
      </c>
      <c r="D206" s="247"/>
      <c r="E206" s="247"/>
      <c r="F206" s="247"/>
      <c r="G206" s="247"/>
      <c r="H206" s="247"/>
      <c r="I206" s="247"/>
    </row>
    <row r="207" spans="1:10">
      <c r="A207" s="215" t="s">
        <v>10</v>
      </c>
      <c r="B207" s="232"/>
      <c r="C207" s="232"/>
      <c r="D207" s="232"/>
      <c r="E207" s="232"/>
      <c r="F207" s="232"/>
      <c r="G207" s="232"/>
      <c r="H207" s="232"/>
      <c r="I207" s="232"/>
      <c r="J207" s="116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95" t="s">
        <v>79</v>
      </c>
    </row>
    <row r="209" spans="1:10" ht="51">
      <c r="A209" s="193" t="s">
        <v>146</v>
      </c>
      <c r="B209" s="193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193"/>
      <c r="B210" s="193"/>
      <c r="C210" s="77" t="s">
        <v>154</v>
      </c>
      <c r="D210" s="77" t="s">
        <v>155</v>
      </c>
      <c r="E210" s="77" t="s">
        <v>156</v>
      </c>
      <c r="F210" s="77" t="s">
        <v>127</v>
      </c>
      <c r="G210" s="77" t="s">
        <v>157</v>
      </c>
      <c r="H210" s="77" t="s">
        <v>158</v>
      </c>
      <c r="I210" s="77" t="s">
        <v>159</v>
      </c>
      <c r="J210" s="77" t="s">
        <v>159</v>
      </c>
    </row>
    <row r="211" spans="1:10" ht="28.5">
      <c r="A211" s="193"/>
      <c r="B211" s="193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09"/>
      <c r="B212" s="209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45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17">
        <f>$M$19</f>
        <v>1898934.4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46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17">
        <f t="shared" ref="F214:F227" si="21">$M$19</f>
        <v>1898934.4</v>
      </c>
      <c r="G214" s="48"/>
      <c r="H214" s="48"/>
      <c r="I214" s="15">
        <f t="shared" ref="I214:I227" si="22">((C214*D214*E214)*(F214-G214))-H214</f>
        <v>28916.9730432</v>
      </c>
      <c r="J214" s="34">
        <f t="shared" ref="J214:J227" si="23">I214/(10^6)</f>
        <v>2.8916973043200001E-2</v>
      </c>
    </row>
    <row r="215" spans="1:10">
      <c r="A215" s="246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17">
        <f t="shared" si="21"/>
        <v>1898934.4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25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17">
        <f t="shared" si="21"/>
        <v>1898934.4</v>
      </c>
      <c r="G216" s="49"/>
      <c r="H216" s="49"/>
      <c r="I216" s="15">
        <f t="shared" si="22"/>
        <v>30762.737280000005</v>
      </c>
      <c r="J216" s="34">
        <f t="shared" si="23"/>
        <v>3.0762737280000004E-2</v>
      </c>
    </row>
    <row r="217" spans="1:10">
      <c r="A217" s="225"/>
      <c r="B217" s="53" t="s">
        <v>229</v>
      </c>
      <c r="C217" s="44">
        <v>0.54</v>
      </c>
      <c r="D217" s="46">
        <v>0.43</v>
      </c>
      <c r="E217" s="37">
        <v>0</v>
      </c>
      <c r="F217" s="117">
        <f t="shared" si="21"/>
        <v>1898934.4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25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17">
        <f t="shared" si="21"/>
        <v>1898934.4</v>
      </c>
      <c r="G218" s="49"/>
      <c r="H218" s="49"/>
      <c r="I218" s="15">
        <f t="shared" si="22"/>
        <v>12305.094911999997</v>
      </c>
      <c r="J218" s="34">
        <f t="shared" si="23"/>
        <v>1.2305094911999997E-2</v>
      </c>
    </row>
    <row r="219" spans="1:10">
      <c r="A219" s="225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17">
        <f t="shared" si="21"/>
        <v>1898934.4</v>
      </c>
      <c r="G219" s="49"/>
      <c r="H219" s="49"/>
      <c r="I219" s="15">
        <f t="shared" si="22"/>
        <v>1093.7862143999998</v>
      </c>
      <c r="J219" s="34">
        <f t="shared" si="23"/>
        <v>1.0937862143999997E-3</v>
      </c>
    </row>
    <row r="220" spans="1:10">
      <c r="A220" s="225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17">
        <f t="shared" si="21"/>
        <v>1898934.4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25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17">
        <f t="shared" si="21"/>
        <v>1898934.4</v>
      </c>
      <c r="G221" s="49"/>
      <c r="H221" s="49"/>
      <c r="I221" s="15">
        <f t="shared" si="22"/>
        <v>10117.522483199999</v>
      </c>
      <c r="J221" s="34">
        <f t="shared" si="23"/>
        <v>1.0117522483199998E-2</v>
      </c>
    </row>
    <row r="222" spans="1:10">
      <c r="A222" s="225"/>
      <c r="B222" s="53" t="s">
        <v>229</v>
      </c>
      <c r="C222" s="44">
        <v>0.12</v>
      </c>
      <c r="D222" s="46">
        <v>0</v>
      </c>
      <c r="E222" s="37">
        <v>0</v>
      </c>
      <c r="F222" s="117">
        <f t="shared" si="21"/>
        <v>1898934.4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25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17">
        <f t="shared" si="21"/>
        <v>1898934.4</v>
      </c>
      <c r="G223" s="49"/>
      <c r="H223" s="49"/>
      <c r="I223" s="15">
        <f t="shared" si="22"/>
        <v>27116.783232000005</v>
      </c>
      <c r="J223" s="34">
        <f t="shared" si="23"/>
        <v>2.7116783232000004E-2</v>
      </c>
    </row>
    <row r="224" spans="1:10">
      <c r="A224" s="225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17">
        <f t="shared" si="21"/>
        <v>1898934.4</v>
      </c>
      <c r="G224" s="49"/>
      <c r="H224" s="49"/>
      <c r="I224" s="15">
        <f t="shared" si="22"/>
        <v>3873.826176</v>
      </c>
      <c r="J224" s="34">
        <f t="shared" si="23"/>
        <v>3.8738261760000001E-3</v>
      </c>
    </row>
    <row r="225" spans="1:10">
      <c r="A225" s="225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17">
        <f t="shared" si="21"/>
        <v>1898934.4</v>
      </c>
      <c r="G225" s="49"/>
      <c r="H225" s="49"/>
      <c r="I225" s="15">
        <f t="shared" si="22"/>
        <v>1162.1478528</v>
      </c>
      <c r="J225" s="34">
        <f t="shared" si="23"/>
        <v>1.1621478528E-3</v>
      </c>
    </row>
    <row r="226" spans="1:10">
      <c r="A226" s="225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17">
        <f t="shared" si="21"/>
        <v>1898934.4</v>
      </c>
      <c r="G226" s="49"/>
      <c r="H226" s="49"/>
      <c r="I226" s="15">
        <f t="shared" si="22"/>
        <v>20531.278732800001</v>
      </c>
      <c r="J226" s="34">
        <f t="shared" si="23"/>
        <v>2.0531278732800001E-2</v>
      </c>
    </row>
    <row r="227" spans="1:10">
      <c r="A227" s="225"/>
      <c r="B227" s="53" t="s">
        <v>229</v>
      </c>
      <c r="C227" s="44">
        <v>0.34</v>
      </c>
      <c r="D227" s="46">
        <v>0.2</v>
      </c>
      <c r="E227" s="37">
        <v>0</v>
      </c>
      <c r="F227" s="117">
        <f t="shared" si="21"/>
        <v>1898934.4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42" t="s">
        <v>303</v>
      </c>
      <c r="B228" s="242"/>
      <c r="C228" s="242"/>
      <c r="D228" s="242"/>
      <c r="E228" s="242"/>
      <c r="F228" s="242"/>
      <c r="G228" s="242"/>
      <c r="H228" s="242"/>
      <c r="I228" s="118">
        <f>SUM(I213:I227)</f>
        <v>135880.14992640002</v>
      </c>
      <c r="J228" s="119">
        <f>SUM(J213:J227)</f>
        <v>0.13588014992640002</v>
      </c>
    </row>
    <row r="231" spans="1:10">
      <c r="A231" s="243" t="s">
        <v>0</v>
      </c>
      <c r="B231" s="244"/>
      <c r="C231" s="183" t="s">
        <v>1</v>
      </c>
      <c r="D231" s="247"/>
      <c r="E231" s="247"/>
      <c r="F231" s="247"/>
      <c r="G231" s="247"/>
      <c r="H231" s="247"/>
      <c r="I231" s="247"/>
    </row>
    <row r="232" spans="1:10">
      <c r="A232" s="243" t="s">
        <v>2</v>
      </c>
      <c r="B232" s="244"/>
      <c r="C232" s="183" t="s">
        <v>117</v>
      </c>
      <c r="D232" s="247"/>
      <c r="E232" s="247"/>
      <c r="F232" s="247"/>
      <c r="G232" s="247"/>
      <c r="H232" s="247"/>
      <c r="I232" s="247"/>
    </row>
    <row r="233" spans="1:10">
      <c r="A233" s="243" t="s">
        <v>4</v>
      </c>
      <c r="B233" s="244"/>
      <c r="C233" s="183" t="s">
        <v>118</v>
      </c>
      <c r="D233" s="247"/>
      <c r="E233" s="247"/>
      <c r="F233" s="247"/>
      <c r="G233" s="247"/>
      <c r="H233" s="247"/>
      <c r="I233" s="247"/>
    </row>
    <row r="234" spans="1:10">
      <c r="A234" s="243" t="s">
        <v>6</v>
      </c>
      <c r="B234" s="244"/>
      <c r="C234" s="183" t="s">
        <v>145</v>
      </c>
      <c r="D234" s="247"/>
      <c r="E234" s="247"/>
      <c r="F234" s="247"/>
      <c r="G234" s="247"/>
      <c r="H234" s="247"/>
      <c r="I234" s="247"/>
    </row>
    <row r="235" spans="1:10">
      <c r="A235" s="215" t="s">
        <v>10</v>
      </c>
      <c r="B235" s="232"/>
      <c r="C235" s="232"/>
      <c r="D235" s="232"/>
      <c r="E235" s="232"/>
      <c r="F235" s="232"/>
      <c r="G235" s="232"/>
      <c r="H235" s="232"/>
      <c r="I235" s="232"/>
      <c r="J235" s="116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95" t="s">
        <v>79</v>
      </c>
    </row>
    <row r="237" spans="1:10" ht="51">
      <c r="A237" s="193" t="s">
        <v>146</v>
      </c>
      <c r="B237" s="193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193"/>
      <c r="B238" s="193"/>
      <c r="C238" s="77" t="s">
        <v>154</v>
      </c>
      <c r="D238" s="77" t="s">
        <v>155</v>
      </c>
      <c r="E238" s="77" t="s">
        <v>156</v>
      </c>
      <c r="F238" s="77" t="s">
        <v>127</v>
      </c>
      <c r="G238" s="77" t="s">
        <v>157</v>
      </c>
      <c r="H238" s="77" t="s">
        <v>158</v>
      </c>
      <c r="I238" s="77" t="s">
        <v>159</v>
      </c>
      <c r="J238" s="77" t="s">
        <v>159</v>
      </c>
    </row>
    <row r="239" spans="1:10" ht="28.5">
      <c r="A239" s="193"/>
      <c r="B239" s="193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09"/>
      <c r="B240" s="209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45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17">
        <f>$M$20</f>
        <v>1956794.2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46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17">
        <f t="shared" ref="F242:F255" si="24">$M$20</f>
        <v>1956794.2</v>
      </c>
      <c r="G242" s="48"/>
      <c r="H242" s="48"/>
      <c r="I242" s="15">
        <f t="shared" ref="I242:I255" si="25">((C242*D242*E242)*(F242-G242))-H242</f>
        <v>29798.0620776</v>
      </c>
      <c r="J242" s="34">
        <f t="shared" ref="J242:J255" si="26">I242/(10^6)</f>
        <v>2.97980620776E-2</v>
      </c>
    </row>
    <row r="243" spans="1:10">
      <c r="A243" s="246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17">
        <f t="shared" si="24"/>
        <v>1956794.2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25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17">
        <f t="shared" si="24"/>
        <v>1956794.2</v>
      </c>
      <c r="G244" s="49"/>
      <c r="H244" s="49"/>
      <c r="I244" s="15">
        <f t="shared" si="25"/>
        <v>31700.066040000005</v>
      </c>
      <c r="J244" s="34">
        <f t="shared" si="26"/>
        <v>3.1700066040000002E-2</v>
      </c>
    </row>
    <row r="245" spans="1:10">
      <c r="A245" s="225"/>
      <c r="B245" s="53" t="s">
        <v>229</v>
      </c>
      <c r="C245" s="44">
        <v>0.54</v>
      </c>
      <c r="D245" s="46">
        <v>0.43</v>
      </c>
      <c r="E245" s="37">
        <v>0</v>
      </c>
      <c r="F245" s="117">
        <f t="shared" si="24"/>
        <v>1956794.2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25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17">
        <f t="shared" si="24"/>
        <v>1956794.2</v>
      </c>
      <c r="G246" s="49"/>
      <c r="H246" s="49"/>
      <c r="I246" s="15">
        <f t="shared" si="25"/>
        <v>12680.026415999997</v>
      </c>
      <c r="J246" s="34">
        <f t="shared" si="26"/>
        <v>1.2680026415999997E-2</v>
      </c>
    </row>
    <row r="247" spans="1:10">
      <c r="A247" s="225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17">
        <f t="shared" si="24"/>
        <v>1956794.2</v>
      </c>
      <c r="G247" s="49"/>
      <c r="H247" s="49"/>
      <c r="I247" s="15">
        <f t="shared" si="25"/>
        <v>1127.1134591999999</v>
      </c>
      <c r="J247" s="34">
        <f t="shared" si="26"/>
        <v>1.1271134591999998E-3</v>
      </c>
    </row>
    <row r="248" spans="1:10">
      <c r="A248" s="225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17">
        <f t="shared" si="24"/>
        <v>1956794.2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25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17">
        <f t="shared" si="24"/>
        <v>1956794.2</v>
      </c>
      <c r="G249" s="49"/>
      <c r="H249" s="49"/>
      <c r="I249" s="15">
        <f t="shared" si="25"/>
        <v>10425.799497599999</v>
      </c>
      <c r="J249" s="34">
        <f t="shared" si="26"/>
        <v>1.0425799497599999E-2</v>
      </c>
    </row>
    <row r="250" spans="1:10">
      <c r="A250" s="225"/>
      <c r="B250" s="53" t="s">
        <v>229</v>
      </c>
      <c r="C250" s="44">
        <v>0.12</v>
      </c>
      <c r="D250" s="46">
        <v>0</v>
      </c>
      <c r="E250" s="37">
        <v>0</v>
      </c>
      <c r="F250" s="117">
        <f t="shared" si="24"/>
        <v>1956794.2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25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17">
        <f t="shared" si="24"/>
        <v>1956794.2</v>
      </c>
      <c r="G251" s="49"/>
      <c r="H251" s="49"/>
      <c r="I251" s="15">
        <f t="shared" si="25"/>
        <v>27943.021176000006</v>
      </c>
      <c r="J251" s="34">
        <f t="shared" si="26"/>
        <v>2.7943021176000005E-2</v>
      </c>
    </row>
    <row r="252" spans="1:10">
      <c r="A252" s="225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17">
        <f t="shared" si="24"/>
        <v>1956794.2</v>
      </c>
      <c r="G252" s="49"/>
      <c r="H252" s="49"/>
      <c r="I252" s="15">
        <f t="shared" si="25"/>
        <v>3991.8601680000002</v>
      </c>
      <c r="J252" s="34">
        <f t="shared" si="26"/>
        <v>3.991860168E-3</v>
      </c>
    </row>
    <row r="253" spans="1:10">
      <c r="A253" s="225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17">
        <f t="shared" si="24"/>
        <v>1956794.2</v>
      </c>
      <c r="G253" s="49"/>
      <c r="H253" s="49"/>
      <c r="I253" s="15">
        <f t="shared" si="25"/>
        <v>1197.5580504</v>
      </c>
      <c r="J253" s="34">
        <f t="shared" si="26"/>
        <v>1.1975580504E-3</v>
      </c>
    </row>
    <row r="254" spans="1:10">
      <c r="A254" s="225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17">
        <f t="shared" si="24"/>
        <v>1956794.2</v>
      </c>
      <c r="G254" s="49"/>
      <c r="H254" s="49"/>
      <c r="I254" s="15">
        <f t="shared" si="25"/>
        <v>21156.858890399999</v>
      </c>
      <c r="J254" s="34">
        <f t="shared" si="26"/>
        <v>2.1156858890399997E-2</v>
      </c>
    </row>
    <row r="255" spans="1:10">
      <c r="A255" s="225"/>
      <c r="B255" s="53" t="s">
        <v>229</v>
      </c>
      <c r="C255" s="44">
        <v>0.34</v>
      </c>
      <c r="D255" s="46">
        <v>0.2</v>
      </c>
      <c r="E255" s="37">
        <v>0</v>
      </c>
      <c r="F255" s="117">
        <f t="shared" si="24"/>
        <v>1956794.2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42" t="s">
        <v>304</v>
      </c>
      <c r="B256" s="242"/>
      <c r="C256" s="242"/>
      <c r="D256" s="242"/>
      <c r="E256" s="242"/>
      <c r="F256" s="242"/>
      <c r="G256" s="242"/>
      <c r="H256" s="242"/>
      <c r="I256" s="118">
        <f>SUM(I241:I255)</f>
        <v>140020.36577520001</v>
      </c>
      <c r="J256" s="119">
        <f>SUM(J241:J255)</f>
        <v>0.1400203657752</v>
      </c>
    </row>
    <row r="259" spans="1:10">
      <c r="A259" s="243" t="s">
        <v>0</v>
      </c>
      <c r="B259" s="244"/>
      <c r="C259" s="183" t="s">
        <v>1</v>
      </c>
      <c r="D259" s="247"/>
      <c r="E259" s="247"/>
      <c r="F259" s="247"/>
      <c r="G259" s="247"/>
      <c r="H259" s="247"/>
      <c r="I259" s="247"/>
    </row>
    <row r="260" spans="1:10">
      <c r="A260" s="243" t="s">
        <v>2</v>
      </c>
      <c r="B260" s="244"/>
      <c r="C260" s="183" t="s">
        <v>117</v>
      </c>
      <c r="D260" s="247"/>
      <c r="E260" s="247"/>
      <c r="F260" s="247"/>
      <c r="G260" s="247"/>
      <c r="H260" s="247"/>
      <c r="I260" s="247"/>
    </row>
    <row r="261" spans="1:10">
      <c r="A261" s="243" t="s">
        <v>4</v>
      </c>
      <c r="B261" s="244"/>
      <c r="C261" s="183" t="s">
        <v>118</v>
      </c>
      <c r="D261" s="247"/>
      <c r="E261" s="247"/>
      <c r="F261" s="247"/>
      <c r="G261" s="247"/>
      <c r="H261" s="247"/>
      <c r="I261" s="247"/>
    </row>
    <row r="262" spans="1:10">
      <c r="A262" s="243" t="s">
        <v>6</v>
      </c>
      <c r="B262" s="244"/>
      <c r="C262" s="183" t="s">
        <v>145</v>
      </c>
      <c r="D262" s="247"/>
      <c r="E262" s="247"/>
      <c r="F262" s="247"/>
      <c r="G262" s="247"/>
      <c r="H262" s="247"/>
      <c r="I262" s="247"/>
    </row>
    <row r="263" spans="1:10">
      <c r="A263" s="215" t="s">
        <v>10</v>
      </c>
      <c r="B263" s="232"/>
      <c r="C263" s="232"/>
      <c r="D263" s="232"/>
      <c r="E263" s="232"/>
      <c r="F263" s="232"/>
      <c r="G263" s="232"/>
      <c r="H263" s="232"/>
      <c r="I263" s="232"/>
      <c r="J263" s="116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95" t="s">
        <v>79</v>
      </c>
    </row>
    <row r="265" spans="1:10" ht="51">
      <c r="A265" s="193" t="s">
        <v>146</v>
      </c>
      <c r="B265" s="193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193"/>
      <c r="B266" s="193"/>
      <c r="C266" s="77" t="s">
        <v>154</v>
      </c>
      <c r="D266" s="77" t="s">
        <v>155</v>
      </c>
      <c r="E266" s="77" t="s">
        <v>156</v>
      </c>
      <c r="F266" s="77" t="s">
        <v>127</v>
      </c>
      <c r="G266" s="77" t="s">
        <v>157</v>
      </c>
      <c r="H266" s="77" t="s">
        <v>158</v>
      </c>
      <c r="I266" s="77" t="s">
        <v>159</v>
      </c>
      <c r="J266" s="77" t="s">
        <v>159</v>
      </c>
    </row>
    <row r="267" spans="1:10" ht="28.5">
      <c r="A267" s="193"/>
      <c r="B267" s="193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09"/>
      <c r="B268" s="209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45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17">
        <f>$M$21</f>
        <v>2015106.5999999999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46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17">
        <f t="shared" ref="F270:F283" si="27">$M$21</f>
        <v>2015106.5999999999</v>
      </c>
      <c r="G270" s="48"/>
      <c r="H270" s="48"/>
      <c r="I270" s="15">
        <f t="shared" ref="I270:I283" si="28">((C270*D270*E270)*(F270-G270))-H270</f>
        <v>30686.043304799998</v>
      </c>
      <c r="J270" s="34">
        <f t="shared" ref="J270:J283" si="29">I270/(10^6)</f>
        <v>3.0686043304799997E-2</v>
      </c>
    </row>
    <row r="271" spans="1:10">
      <c r="A271" s="246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17">
        <f t="shared" si="27"/>
        <v>2015106.5999999999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25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17">
        <f t="shared" si="27"/>
        <v>2015106.5999999999</v>
      </c>
      <c r="G272" s="49"/>
      <c r="H272" s="49"/>
      <c r="I272" s="15">
        <f t="shared" si="28"/>
        <v>32644.726920000005</v>
      </c>
      <c r="J272" s="34">
        <f t="shared" si="29"/>
        <v>3.2644726920000006E-2</v>
      </c>
    </row>
    <row r="273" spans="1:10">
      <c r="A273" s="225"/>
      <c r="B273" s="53" t="s">
        <v>229</v>
      </c>
      <c r="C273" s="44">
        <v>0.54</v>
      </c>
      <c r="D273" s="46">
        <v>0.43</v>
      </c>
      <c r="E273" s="37">
        <v>0</v>
      </c>
      <c r="F273" s="117">
        <f t="shared" si="27"/>
        <v>2015106.5999999999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25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17">
        <f t="shared" si="27"/>
        <v>2015106.5999999999</v>
      </c>
      <c r="G274" s="49"/>
      <c r="H274" s="49"/>
      <c r="I274" s="15">
        <f t="shared" si="28"/>
        <v>13057.890767999997</v>
      </c>
      <c r="J274" s="34">
        <f t="shared" si="29"/>
        <v>1.3057890767999998E-2</v>
      </c>
    </row>
    <row r="275" spans="1:10">
      <c r="A275" s="225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17">
        <f t="shared" si="27"/>
        <v>2015106.5999999999</v>
      </c>
      <c r="G275" s="49"/>
      <c r="H275" s="49"/>
      <c r="I275" s="15">
        <f t="shared" si="28"/>
        <v>1160.7014015999998</v>
      </c>
      <c r="J275" s="34">
        <f t="shared" si="29"/>
        <v>1.1607014015999999E-3</v>
      </c>
    </row>
    <row r="276" spans="1:10">
      <c r="A276" s="225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17">
        <f t="shared" si="27"/>
        <v>2015106.5999999999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25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17">
        <f t="shared" si="27"/>
        <v>2015106.5999999999</v>
      </c>
      <c r="G277" s="49"/>
      <c r="H277" s="49"/>
      <c r="I277" s="15">
        <f t="shared" si="28"/>
        <v>10736.487964799999</v>
      </c>
      <c r="J277" s="34">
        <f t="shared" si="29"/>
        <v>1.0736487964799998E-2</v>
      </c>
    </row>
    <row r="278" spans="1:10">
      <c r="A278" s="225"/>
      <c r="B278" s="53" t="s">
        <v>229</v>
      </c>
      <c r="C278" s="44">
        <v>0.12</v>
      </c>
      <c r="D278" s="46">
        <v>0</v>
      </c>
      <c r="E278" s="37">
        <v>0</v>
      </c>
      <c r="F278" s="117">
        <f t="shared" si="27"/>
        <v>2015106.5999999999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25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17">
        <f t="shared" si="27"/>
        <v>2015106.5999999999</v>
      </c>
      <c r="G279" s="49"/>
      <c r="H279" s="49"/>
      <c r="I279" s="15">
        <f t="shared" si="28"/>
        <v>28775.722248000002</v>
      </c>
      <c r="J279" s="34">
        <f t="shared" si="29"/>
        <v>2.8775722248000003E-2</v>
      </c>
    </row>
    <row r="280" spans="1:10">
      <c r="A280" s="225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17">
        <f t="shared" si="27"/>
        <v>2015106.5999999999</v>
      </c>
      <c r="G280" s="49"/>
      <c r="H280" s="49"/>
      <c r="I280" s="15">
        <f t="shared" si="28"/>
        <v>4110.8174639999997</v>
      </c>
      <c r="J280" s="34">
        <f t="shared" si="29"/>
        <v>4.110817464E-3</v>
      </c>
    </row>
    <row r="281" spans="1:10">
      <c r="A281" s="225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17">
        <f t="shared" si="27"/>
        <v>2015106.5999999999</v>
      </c>
      <c r="G281" s="49"/>
      <c r="H281" s="49"/>
      <c r="I281" s="15">
        <f t="shared" si="28"/>
        <v>1233.2452392</v>
      </c>
      <c r="J281" s="34">
        <f t="shared" si="29"/>
        <v>1.2332452392000001E-3</v>
      </c>
    </row>
    <row r="282" spans="1:10">
      <c r="A282" s="225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17">
        <f t="shared" si="27"/>
        <v>2015106.5999999999</v>
      </c>
      <c r="G282" s="49"/>
      <c r="H282" s="49"/>
      <c r="I282" s="15">
        <f t="shared" si="28"/>
        <v>21787.3325592</v>
      </c>
      <c r="J282" s="34">
        <f t="shared" si="29"/>
        <v>2.1787332559200002E-2</v>
      </c>
    </row>
    <row r="283" spans="1:10">
      <c r="A283" s="225"/>
      <c r="B283" s="53" t="s">
        <v>229</v>
      </c>
      <c r="C283" s="44">
        <v>0.34</v>
      </c>
      <c r="D283" s="46">
        <v>0.2</v>
      </c>
      <c r="E283" s="37">
        <v>0</v>
      </c>
      <c r="F283" s="117">
        <f t="shared" si="27"/>
        <v>2015106.5999999999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42" t="s">
        <v>305</v>
      </c>
      <c r="B284" s="242"/>
      <c r="C284" s="242"/>
      <c r="D284" s="242"/>
      <c r="E284" s="242"/>
      <c r="F284" s="242"/>
      <c r="G284" s="242"/>
      <c r="H284" s="242"/>
      <c r="I284" s="118">
        <f>SUM(I269:I283)</f>
        <v>144192.96786959999</v>
      </c>
      <c r="J284" s="119">
        <f>SUM(J269:J283)</f>
        <v>0.14419296786960001</v>
      </c>
    </row>
    <row r="287" spans="1:10">
      <c r="A287" s="243" t="s">
        <v>0</v>
      </c>
      <c r="B287" s="244"/>
      <c r="C287" s="183" t="s">
        <v>1</v>
      </c>
      <c r="D287" s="247"/>
      <c r="E287" s="247"/>
      <c r="F287" s="247"/>
      <c r="G287" s="247"/>
      <c r="H287" s="247"/>
      <c r="I287" s="247"/>
    </row>
    <row r="288" spans="1:10">
      <c r="A288" s="243" t="s">
        <v>2</v>
      </c>
      <c r="B288" s="244"/>
      <c r="C288" s="183" t="s">
        <v>117</v>
      </c>
      <c r="D288" s="247"/>
      <c r="E288" s="247"/>
      <c r="F288" s="247"/>
      <c r="G288" s="247"/>
      <c r="H288" s="247"/>
      <c r="I288" s="247"/>
    </row>
    <row r="289" spans="1:10">
      <c r="A289" s="243" t="s">
        <v>4</v>
      </c>
      <c r="B289" s="244"/>
      <c r="C289" s="183" t="s">
        <v>118</v>
      </c>
      <c r="D289" s="247"/>
      <c r="E289" s="247"/>
      <c r="F289" s="247"/>
      <c r="G289" s="247"/>
      <c r="H289" s="247"/>
      <c r="I289" s="247"/>
    </row>
    <row r="290" spans="1:10">
      <c r="A290" s="243" t="s">
        <v>6</v>
      </c>
      <c r="B290" s="244"/>
      <c r="C290" s="183" t="s">
        <v>145</v>
      </c>
      <c r="D290" s="247"/>
      <c r="E290" s="247"/>
      <c r="F290" s="247"/>
      <c r="G290" s="247"/>
      <c r="H290" s="247"/>
      <c r="I290" s="247"/>
    </row>
    <row r="291" spans="1:10">
      <c r="A291" s="215" t="s">
        <v>10</v>
      </c>
      <c r="B291" s="232"/>
      <c r="C291" s="232"/>
      <c r="D291" s="232"/>
      <c r="E291" s="232"/>
      <c r="F291" s="232"/>
      <c r="G291" s="232"/>
      <c r="H291" s="232"/>
      <c r="I291" s="232"/>
      <c r="J291" s="116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95" t="s">
        <v>79</v>
      </c>
    </row>
    <row r="293" spans="1:10" ht="51">
      <c r="A293" s="193" t="s">
        <v>146</v>
      </c>
      <c r="B293" s="193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193"/>
      <c r="B294" s="193"/>
      <c r="C294" s="77" t="s">
        <v>154</v>
      </c>
      <c r="D294" s="77" t="s">
        <v>155</v>
      </c>
      <c r="E294" s="77" t="s">
        <v>156</v>
      </c>
      <c r="F294" s="77" t="s">
        <v>127</v>
      </c>
      <c r="G294" s="77" t="s">
        <v>157</v>
      </c>
      <c r="H294" s="77" t="s">
        <v>158</v>
      </c>
      <c r="I294" s="77" t="s">
        <v>159</v>
      </c>
      <c r="J294" s="77" t="s">
        <v>159</v>
      </c>
    </row>
    <row r="295" spans="1:10" ht="28.5">
      <c r="A295" s="193"/>
      <c r="B295" s="193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09"/>
      <c r="B296" s="209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45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17">
        <f>$M$22</f>
        <v>2097771.7999999998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46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17">
        <f t="shared" ref="F298:F311" si="30">$M$22</f>
        <v>2097771.7999999998</v>
      </c>
      <c r="G298" s="48"/>
      <c r="H298" s="48"/>
      <c r="I298" s="15">
        <f t="shared" ref="I298:I311" si="31">((C298*D298*E298)*(F298-G298))-H298</f>
        <v>31944.868970399999</v>
      </c>
      <c r="J298" s="34">
        <f t="shared" ref="J298:J311" si="32">I298/(10^6)</f>
        <v>3.1944868970399998E-2</v>
      </c>
    </row>
    <row r="299" spans="1:10">
      <c r="A299" s="246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17">
        <f t="shared" si="30"/>
        <v>2097771.7999999998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25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17">
        <f t="shared" si="30"/>
        <v>2097771.7999999998</v>
      </c>
      <c r="G300" s="49"/>
      <c r="H300" s="49"/>
      <c r="I300" s="15">
        <f t="shared" si="31"/>
        <v>33983.903160000002</v>
      </c>
      <c r="J300" s="34">
        <f t="shared" si="32"/>
        <v>3.3983903160000002E-2</v>
      </c>
    </row>
    <row r="301" spans="1:10">
      <c r="A301" s="225"/>
      <c r="B301" s="53" t="s">
        <v>229</v>
      </c>
      <c r="C301" s="44">
        <v>0.54</v>
      </c>
      <c r="D301" s="46">
        <v>0.43</v>
      </c>
      <c r="E301" s="37">
        <v>0</v>
      </c>
      <c r="F301" s="117">
        <f t="shared" si="30"/>
        <v>2097771.7999999998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25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17">
        <f t="shared" si="30"/>
        <v>2097771.7999999998</v>
      </c>
      <c r="G302" s="49"/>
      <c r="H302" s="49"/>
      <c r="I302" s="15">
        <f t="shared" si="31"/>
        <v>13593.561263999996</v>
      </c>
      <c r="J302" s="34">
        <f t="shared" si="32"/>
        <v>1.3593561263999996E-2</v>
      </c>
    </row>
    <row r="303" spans="1:10">
      <c r="A303" s="225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17">
        <f t="shared" si="30"/>
        <v>2097771.7999999998</v>
      </c>
      <c r="G303" s="49"/>
      <c r="H303" s="49"/>
      <c r="I303" s="15">
        <f t="shared" si="31"/>
        <v>1208.3165567999997</v>
      </c>
      <c r="J303" s="34">
        <f t="shared" si="32"/>
        <v>1.2083165567999996E-3</v>
      </c>
    </row>
    <row r="304" spans="1:10">
      <c r="A304" s="225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17">
        <f t="shared" si="30"/>
        <v>2097771.7999999998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25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17">
        <f t="shared" si="30"/>
        <v>2097771.7999999998</v>
      </c>
      <c r="G305" s="49"/>
      <c r="H305" s="49"/>
      <c r="I305" s="15">
        <f t="shared" si="31"/>
        <v>11176.928150399997</v>
      </c>
      <c r="J305" s="34">
        <f t="shared" si="32"/>
        <v>1.1176928150399997E-2</v>
      </c>
    </row>
    <row r="306" spans="1:10">
      <c r="A306" s="225"/>
      <c r="B306" s="53" t="s">
        <v>229</v>
      </c>
      <c r="C306" s="44">
        <v>0.12</v>
      </c>
      <c r="D306" s="46">
        <v>0</v>
      </c>
      <c r="E306" s="37">
        <v>0</v>
      </c>
      <c r="F306" s="117">
        <f t="shared" si="30"/>
        <v>2097771.7999999998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25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17">
        <f t="shared" si="30"/>
        <v>2097771.7999999998</v>
      </c>
      <c r="G307" s="49"/>
      <c r="H307" s="49"/>
      <c r="I307" s="15">
        <f t="shared" si="31"/>
        <v>29956.181304000002</v>
      </c>
      <c r="J307" s="34">
        <f t="shared" si="32"/>
        <v>2.9956181304000001E-2</v>
      </c>
    </row>
    <row r="308" spans="1:10">
      <c r="A308" s="225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17">
        <f t="shared" si="30"/>
        <v>2097771.7999999998</v>
      </c>
      <c r="G308" s="49"/>
      <c r="H308" s="49"/>
      <c r="I308" s="15">
        <f t="shared" si="31"/>
        <v>4279.4544720000004</v>
      </c>
      <c r="J308" s="34">
        <f t="shared" si="32"/>
        <v>4.2794544720000001E-3</v>
      </c>
    </row>
    <row r="309" spans="1:10">
      <c r="A309" s="225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17">
        <f t="shared" si="30"/>
        <v>2097771.7999999998</v>
      </c>
      <c r="G309" s="49"/>
      <c r="H309" s="49"/>
      <c r="I309" s="15">
        <f t="shared" si="31"/>
        <v>1283.8363416</v>
      </c>
      <c r="J309" s="34">
        <f t="shared" si="32"/>
        <v>1.2838363416E-3</v>
      </c>
    </row>
    <row r="310" spans="1:10">
      <c r="A310" s="225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17">
        <f t="shared" si="30"/>
        <v>2097771.7999999998</v>
      </c>
      <c r="G310" s="49"/>
      <c r="H310" s="49"/>
      <c r="I310" s="15">
        <f t="shared" si="31"/>
        <v>22681.108701599998</v>
      </c>
      <c r="J310" s="34">
        <f t="shared" si="32"/>
        <v>2.2681108701599999E-2</v>
      </c>
    </row>
    <row r="311" spans="1:10">
      <c r="A311" s="225"/>
      <c r="B311" s="53" t="s">
        <v>229</v>
      </c>
      <c r="C311" s="44">
        <v>0.34</v>
      </c>
      <c r="D311" s="46">
        <v>0.2</v>
      </c>
      <c r="E311" s="37">
        <v>0</v>
      </c>
      <c r="F311" s="117">
        <f t="shared" si="30"/>
        <v>2097771.7999999998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42" t="s">
        <v>306</v>
      </c>
      <c r="B312" s="242"/>
      <c r="C312" s="242"/>
      <c r="D312" s="242"/>
      <c r="E312" s="242"/>
      <c r="F312" s="242"/>
      <c r="G312" s="242"/>
      <c r="H312" s="242"/>
      <c r="I312" s="118">
        <f>SUM(I297:I311)</f>
        <v>150108.15892079999</v>
      </c>
      <c r="J312" s="119">
        <f>SUM(J297:J311)</f>
        <v>0.15010815892080001</v>
      </c>
    </row>
  </sheetData>
  <mergeCells count="170"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opLeftCell="A8" zoomScaleNormal="100" workbookViewId="0">
      <selection activeCell="J14" sqref="J14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6" t="s">
        <v>0</v>
      </c>
      <c r="B2" s="183" t="s">
        <v>1</v>
      </c>
      <c r="C2" s="183"/>
      <c r="D2" s="183"/>
      <c r="E2" s="183"/>
      <c r="F2" s="183"/>
      <c r="G2" s="183"/>
      <c r="H2" s="183"/>
    </row>
    <row r="3" spans="1:8">
      <c r="A3" s="76" t="s">
        <v>2</v>
      </c>
      <c r="B3" s="183" t="s">
        <v>117</v>
      </c>
      <c r="C3" s="183"/>
      <c r="D3" s="183"/>
      <c r="E3" s="183"/>
      <c r="F3" s="183"/>
      <c r="G3" s="183"/>
      <c r="H3" s="183"/>
    </row>
    <row r="4" spans="1:8">
      <c r="A4" s="76" t="s">
        <v>4</v>
      </c>
      <c r="B4" s="183" t="s">
        <v>118</v>
      </c>
      <c r="C4" s="183"/>
      <c r="D4" s="183"/>
      <c r="E4" s="183"/>
      <c r="F4" s="183"/>
      <c r="G4" s="183"/>
      <c r="H4" s="183"/>
    </row>
    <row r="5" spans="1:8">
      <c r="A5" s="76" t="s">
        <v>6</v>
      </c>
      <c r="B5" s="183" t="s">
        <v>167</v>
      </c>
      <c r="C5" s="183"/>
      <c r="D5" s="183"/>
      <c r="E5" s="183"/>
      <c r="F5" s="183"/>
      <c r="G5" s="183"/>
      <c r="H5" s="183"/>
    </row>
    <row r="6" spans="1:8">
      <c r="A6" s="122"/>
      <c r="B6" s="249"/>
      <c r="C6" s="249"/>
      <c r="D6" s="249"/>
      <c r="E6" s="249"/>
      <c r="F6" s="249"/>
      <c r="G6" s="249"/>
      <c r="H6" s="249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2000</v>
      </c>
      <c r="B12" s="123">
        <f>'4C1_Amount_Waste_OpenBurned'!B12</f>
        <v>99679</v>
      </c>
      <c r="C12" s="124">
        <v>21.14</v>
      </c>
      <c r="D12" s="10">
        <v>0.16</v>
      </c>
      <c r="E12" s="10">
        <v>1.1000000000000001</v>
      </c>
      <c r="F12" s="10">
        <v>1.25</v>
      </c>
      <c r="G12" s="10">
        <v>0</v>
      </c>
      <c r="H12" s="125">
        <f>(B12*C12*D12*E12*F12)-G12</f>
        <v>463587.09320000012</v>
      </c>
    </row>
    <row r="13" spans="1:8">
      <c r="A13" s="10">
        <f>'4B_N2O emission'!B13</f>
        <v>2001</v>
      </c>
      <c r="B13" s="123">
        <f>'4C1_Amount_Waste_OpenBurned'!B13</f>
        <v>106813</v>
      </c>
      <c r="C13" s="124">
        <v>21.14</v>
      </c>
      <c r="D13" s="10">
        <v>0.16</v>
      </c>
      <c r="E13" s="10">
        <v>1.1000000000000001</v>
      </c>
      <c r="F13" s="10">
        <v>1.25</v>
      </c>
      <c r="G13" s="10">
        <v>0</v>
      </c>
      <c r="H13" s="125">
        <f t="shared" ref="H13:H32" si="0">(B13*C13*D13*E13*F13)-G13</f>
        <v>496765.90040000004</v>
      </c>
    </row>
    <row r="14" spans="1:8">
      <c r="A14" s="10">
        <f>'4B_N2O emission'!B14</f>
        <v>2002</v>
      </c>
      <c r="B14" s="123">
        <f>'4C1_Amount_Waste_OpenBurned'!B14</f>
        <v>105696</v>
      </c>
      <c r="C14" s="124">
        <v>21.14</v>
      </c>
      <c r="D14" s="10">
        <v>0.16</v>
      </c>
      <c r="E14" s="10">
        <v>1.1000000000000001</v>
      </c>
      <c r="F14" s="10">
        <v>1.25</v>
      </c>
      <c r="G14" s="10">
        <v>0</v>
      </c>
      <c r="H14" s="125">
        <f t="shared" si="0"/>
        <v>491570.95679999999</v>
      </c>
    </row>
    <row r="15" spans="1:8">
      <c r="A15" s="10">
        <f>'4B_N2O emission'!B15</f>
        <v>2003</v>
      </c>
      <c r="B15" s="123">
        <f>'4C1_Amount_Waste_OpenBurned'!B15</f>
        <v>113270</v>
      </c>
      <c r="C15" s="124">
        <v>21.14</v>
      </c>
      <c r="D15" s="10">
        <v>0.16</v>
      </c>
      <c r="E15" s="10">
        <v>1.1000000000000001</v>
      </c>
      <c r="F15" s="10">
        <v>1.25</v>
      </c>
      <c r="G15" s="10">
        <v>0</v>
      </c>
      <c r="H15" s="125">
        <f t="shared" si="0"/>
        <v>526796.11600000015</v>
      </c>
    </row>
    <row r="16" spans="1:8">
      <c r="A16" s="10">
        <f>'4B_N2O emission'!B16</f>
        <v>2004</v>
      </c>
      <c r="B16" s="123">
        <f>'4C1_Amount_Waste_OpenBurned'!B16</f>
        <v>116302</v>
      </c>
      <c r="C16" s="124">
        <v>21.14</v>
      </c>
      <c r="D16" s="10">
        <v>0.16</v>
      </c>
      <c r="E16" s="10">
        <v>1.1000000000000001</v>
      </c>
      <c r="F16" s="10">
        <v>1.25</v>
      </c>
      <c r="G16" s="10">
        <v>0</v>
      </c>
      <c r="H16" s="125">
        <f t="shared" si="0"/>
        <v>540897.34160000016</v>
      </c>
    </row>
    <row r="17" spans="1:8">
      <c r="A17" s="10">
        <f>'4B_N2O emission'!B17</f>
        <v>2005</v>
      </c>
      <c r="B17" s="123">
        <f>'4C1_Amount_Waste_OpenBurned'!B17</f>
        <v>122307</v>
      </c>
      <c r="C17" s="124">
        <v>21.14</v>
      </c>
      <c r="D17" s="10">
        <v>0.16</v>
      </c>
      <c r="E17" s="10">
        <v>1.1000000000000001</v>
      </c>
      <c r="F17" s="10">
        <v>1.25</v>
      </c>
      <c r="G17" s="10">
        <v>0</v>
      </c>
      <c r="H17" s="125">
        <f t="shared" si="0"/>
        <v>568825.39560000016</v>
      </c>
    </row>
    <row r="18" spans="1:8">
      <c r="A18" s="10">
        <f>'4B_N2O emission'!B18</f>
        <v>2006</v>
      </c>
      <c r="B18" s="123">
        <f>'4C1_Amount_Waste_OpenBurned'!B18</f>
        <v>126152</v>
      </c>
      <c r="C18" s="124">
        <v>21.14</v>
      </c>
      <c r="D18" s="10">
        <v>0.16</v>
      </c>
      <c r="E18" s="10">
        <v>1.1000000000000001</v>
      </c>
      <c r="F18" s="10">
        <v>1.25</v>
      </c>
      <c r="G18" s="10">
        <v>0</v>
      </c>
      <c r="H18" s="125">
        <f t="shared" si="0"/>
        <v>586707.72160000016</v>
      </c>
    </row>
    <row r="19" spans="1:8">
      <c r="A19" s="10">
        <f>'4B_N2O emission'!B19</f>
        <v>2007</v>
      </c>
      <c r="B19" s="123">
        <f>'4C1_Amount_Waste_OpenBurned'!B19</f>
        <v>130064</v>
      </c>
      <c r="C19" s="124">
        <v>21.14</v>
      </c>
      <c r="D19" s="10">
        <v>0.16</v>
      </c>
      <c r="E19" s="10">
        <v>1.1000000000000001</v>
      </c>
      <c r="F19" s="10">
        <v>1.25</v>
      </c>
      <c r="G19" s="10">
        <v>0</v>
      </c>
      <c r="H19" s="125">
        <f t="shared" si="0"/>
        <v>604901.65120000008</v>
      </c>
    </row>
    <row r="20" spans="1:8">
      <c r="A20" s="10">
        <f>'4B_N2O emission'!B20</f>
        <v>2008</v>
      </c>
      <c r="B20" s="123">
        <f>'4C1_Amount_Waste_OpenBurned'!B20</f>
        <v>134027</v>
      </c>
      <c r="C20" s="124">
        <v>21.14</v>
      </c>
      <c r="D20" s="10">
        <v>0.16</v>
      </c>
      <c r="E20" s="10">
        <v>1.1000000000000001</v>
      </c>
      <c r="F20" s="10">
        <v>1.25</v>
      </c>
      <c r="G20" s="10">
        <v>0</v>
      </c>
      <c r="H20" s="125">
        <f t="shared" si="0"/>
        <v>623332.77160000009</v>
      </c>
    </row>
    <row r="21" spans="1:8">
      <c r="A21" s="10">
        <f>'4B_N2O emission'!B21</f>
        <v>2009</v>
      </c>
      <c r="B21" s="123">
        <f>'4C1_Amount_Waste_OpenBurned'!B21</f>
        <v>138021</v>
      </c>
      <c r="C21" s="124">
        <v>21.14</v>
      </c>
      <c r="D21" s="10">
        <v>0.16</v>
      </c>
      <c r="E21" s="10">
        <v>1.1000000000000001</v>
      </c>
      <c r="F21" s="10">
        <v>1.25</v>
      </c>
      <c r="G21" s="10">
        <v>0</v>
      </c>
      <c r="H21" s="125">
        <f t="shared" si="0"/>
        <v>641908.06680000015</v>
      </c>
    </row>
    <row r="22" spans="1:8">
      <c r="A22" s="10">
        <f>'4B_N2O emission'!B22</f>
        <v>2010</v>
      </c>
      <c r="B22" s="123">
        <f>'4C1_Amount_Waste_OpenBurned'!B22</f>
        <v>143683</v>
      </c>
      <c r="C22" s="124">
        <v>21.14</v>
      </c>
      <c r="D22" s="10">
        <v>0.16</v>
      </c>
      <c r="E22" s="10">
        <v>1.1000000000000001</v>
      </c>
      <c r="F22" s="10">
        <v>1.25</v>
      </c>
      <c r="G22" s="10">
        <v>0</v>
      </c>
      <c r="H22" s="125">
        <f t="shared" si="0"/>
        <v>668240.89640000009</v>
      </c>
    </row>
    <row r="23" spans="1:8">
      <c r="A23" s="10">
        <f>'4B_N2O emission'!B23</f>
        <v>0</v>
      </c>
      <c r="B23" s="123">
        <f>'4C1_Amount_Waste_OpenBurned'!B23</f>
        <v>0</v>
      </c>
      <c r="C23" s="124">
        <v>21.14</v>
      </c>
      <c r="D23" s="10">
        <v>0.16</v>
      </c>
      <c r="E23" s="10">
        <v>1.1000000000000001</v>
      </c>
      <c r="F23" s="10">
        <v>1.25</v>
      </c>
      <c r="G23" s="10">
        <v>0</v>
      </c>
      <c r="H23" s="125">
        <f t="shared" si="0"/>
        <v>0</v>
      </c>
    </row>
    <row r="24" spans="1:8">
      <c r="A24" s="10">
        <f>'4B_N2O emission'!B24</f>
        <v>0</v>
      </c>
      <c r="B24" s="123">
        <f>'4C1_Amount_Waste_OpenBurned'!B24</f>
        <v>0</v>
      </c>
      <c r="C24" s="124">
        <v>21.14</v>
      </c>
      <c r="D24" s="10">
        <v>0.16</v>
      </c>
      <c r="E24" s="10">
        <v>1.1000000000000001</v>
      </c>
      <c r="F24" s="10">
        <v>1.25</v>
      </c>
      <c r="G24" s="10">
        <v>0</v>
      </c>
      <c r="H24" s="125">
        <f t="shared" si="0"/>
        <v>0</v>
      </c>
    </row>
    <row r="25" spans="1:8">
      <c r="A25" s="10">
        <f>'4B_N2O emission'!B25</f>
        <v>0</v>
      </c>
      <c r="B25" s="123">
        <f>'4C1_Amount_Waste_OpenBurned'!B25</f>
        <v>0</v>
      </c>
      <c r="C25" s="124">
        <v>21.14</v>
      </c>
      <c r="D25" s="10">
        <v>0.16</v>
      </c>
      <c r="E25" s="10">
        <v>1.1000000000000001</v>
      </c>
      <c r="F25" s="10">
        <v>1.25</v>
      </c>
      <c r="G25" s="10">
        <v>0</v>
      </c>
      <c r="H25" s="125">
        <f t="shared" si="0"/>
        <v>0</v>
      </c>
    </row>
    <row r="26" spans="1:8">
      <c r="A26" s="10">
        <f>'4B_N2O emission'!B26</f>
        <v>0</v>
      </c>
      <c r="B26" s="123">
        <f>'4C1_Amount_Waste_OpenBurned'!B26</f>
        <v>0</v>
      </c>
      <c r="C26" s="124">
        <v>21.14</v>
      </c>
      <c r="D26" s="10">
        <v>0.16</v>
      </c>
      <c r="E26" s="10">
        <v>1.1000000000000001</v>
      </c>
      <c r="F26" s="10">
        <v>1.25</v>
      </c>
      <c r="G26" s="10">
        <v>0</v>
      </c>
      <c r="H26" s="125">
        <f t="shared" si="0"/>
        <v>0</v>
      </c>
    </row>
    <row r="27" spans="1:8">
      <c r="A27" s="10">
        <f>'4B_N2O emission'!B27</f>
        <v>0</v>
      </c>
      <c r="B27" s="123">
        <f>'4C1_Amount_Waste_OpenBurned'!B27</f>
        <v>0</v>
      </c>
      <c r="C27" s="124">
        <v>21.14</v>
      </c>
      <c r="D27" s="10">
        <v>0.16</v>
      </c>
      <c r="E27" s="10">
        <v>1.1000000000000001</v>
      </c>
      <c r="F27" s="10">
        <v>1.25</v>
      </c>
      <c r="G27" s="10">
        <v>0</v>
      </c>
      <c r="H27" s="125">
        <f t="shared" si="0"/>
        <v>0</v>
      </c>
    </row>
    <row r="28" spans="1:8">
      <c r="A28" s="10">
        <f>'4B_N2O emission'!B28</f>
        <v>0</v>
      </c>
      <c r="B28" s="123">
        <f>'4C1_Amount_Waste_OpenBurned'!B28</f>
        <v>0</v>
      </c>
      <c r="C28" s="124">
        <v>21.14</v>
      </c>
      <c r="D28" s="10">
        <v>0.16</v>
      </c>
      <c r="E28" s="10">
        <v>1.1000000000000001</v>
      </c>
      <c r="F28" s="10">
        <v>1.25</v>
      </c>
      <c r="G28" s="10">
        <v>0</v>
      </c>
      <c r="H28" s="125">
        <f t="shared" si="0"/>
        <v>0</v>
      </c>
    </row>
    <row r="29" spans="1:8">
      <c r="A29" s="10">
        <f>'4B_N2O emission'!B29</f>
        <v>0</v>
      </c>
      <c r="B29" s="123">
        <f>'4C1_Amount_Waste_OpenBurned'!B29</f>
        <v>0</v>
      </c>
      <c r="C29" s="124">
        <v>21.14</v>
      </c>
      <c r="D29" s="10">
        <v>0.16</v>
      </c>
      <c r="E29" s="10">
        <v>1.1000000000000001</v>
      </c>
      <c r="F29" s="10">
        <v>1.25</v>
      </c>
      <c r="G29" s="10">
        <v>0</v>
      </c>
      <c r="H29" s="125">
        <f t="shared" si="0"/>
        <v>0</v>
      </c>
    </row>
    <row r="30" spans="1:8">
      <c r="A30" s="10">
        <f>'4B_N2O emission'!B30</f>
        <v>0</v>
      </c>
      <c r="B30" s="123">
        <f>'4C1_Amount_Waste_OpenBurned'!B30</f>
        <v>0</v>
      </c>
      <c r="C30" s="124">
        <v>21.14</v>
      </c>
      <c r="D30" s="10">
        <v>0.16</v>
      </c>
      <c r="E30" s="10">
        <v>1.1000000000000001</v>
      </c>
      <c r="F30" s="10">
        <v>1.25</v>
      </c>
      <c r="G30" s="10">
        <v>0</v>
      </c>
      <c r="H30" s="125">
        <f t="shared" si="0"/>
        <v>0</v>
      </c>
    </row>
    <row r="31" spans="1:8">
      <c r="A31" s="10">
        <f>'4B_N2O emission'!B31</f>
        <v>0</v>
      </c>
      <c r="B31" s="123">
        <f>'4C1_Amount_Waste_OpenBurned'!B31</f>
        <v>0</v>
      </c>
      <c r="C31" s="124">
        <v>21.14</v>
      </c>
      <c r="D31" s="10">
        <v>0.16</v>
      </c>
      <c r="E31" s="10">
        <v>1.1000000000000001</v>
      </c>
      <c r="F31" s="10">
        <v>1.25</v>
      </c>
      <c r="G31" s="10">
        <v>0</v>
      </c>
      <c r="H31" s="125">
        <f t="shared" si="0"/>
        <v>0</v>
      </c>
    </row>
    <row r="32" spans="1:8">
      <c r="A32" s="10">
        <f>'4B_N2O emission'!B32</f>
        <v>0</v>
      </c>
      <c r="B32" s="123">
        <f>'4C1_Amount_Waste_OpenBurned'!B32</f>
        <v>0</v>
      </c>
      <c r="C32" s="124">
        <v>21.14</v>
      </c>
      <c r="D32" s="10">
        <v>0.16</v>
      </c>
      <c r="E32" s="10">
        <v>1.1000000000000001</v>
      </c>
      <c r="F32" s="10">
        <v>1.25</v>
      </c>
      <c r="G32" s="10">
        <v>0</v>
      </c>
      <c r="H32" s="125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6" zoomScale="85" zoomScaleNormal="85" workbookViewId="0">
      <selection activeCell="G11" sqref="G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6" t="s">
        <v>0</v>
      </c>
      <c r="B2" s="250" t="s">
        <v>1</v>
      </c>
      <c r="C2" s="251"/>
      <c r="D2" s="251"/>
      <c r="E2" s="251"/>
      <c r="F2" s="251"/>
      <c r="G2" s="252"/>
    </row>
    <row r="3" spans="1:7" ht="16.5" customHeight="1">
      <c r="A3" s="76" t="s">
        <v>2</v>
      </c>
      <c r="B3" s="250" t="s">
        <v>117</v>
      </c>
      <c r="C3" s="251"/>
      <c r="D3" s="251"/>
      <c r="E3" s="251"/>
      <c r="F3" s="251"/>
      <c r="G3" s="252"/>
    </row>
    <row r="4" spans="1:7" ht="16.5" customHeight="1">
      <c r="A4" s="76" t="s">
        <v>4</v>
      </c>
      <c r="B4" s="250" t="s">
        <v>118</v>
      </c>
      <c r="C4" s="251"/>
      <c r="D4" s="251"/>
      <c r="E4" s="251"/>
      <c r="F4" s="251"/>
      <c r="G4" s="252"/>
    </row>
    <row r="5" spans="1:7" ht="16.5" customHeight="1">
      <c r="A5" s="76" t="s">
        <v>6</v>
      </c>
      <c r="B5" s="250" t="s">
        <v>188</v>
      </c>
      <c r="C5" s="251"/>
      <c r="D5" s="251"/>
      <c r="E5" s="251"/>
      <c r="F5" s="251"/>
      <c r="G5" s="252"/>
    </row>
    <row r="6" spans="1:7">
      <c r="A6" s="122"/>
      <c r="B6" s="249"/>
      <c r="C6" s="249"/>
      <c r="D6" s="249"/>
      <c r="E6" s="249"/>
      <c r="F6" s="249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95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26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2000</v>
      </c>
      <c r="B11" s="127">
        <f>'4D1_N_effluent'!H12</f>
        <v>463587.09320000012</v>
      </c>
      <c r="C11" s="127">
        <v>5.0000000000000001E-3</v>
      </c>
      <c r="D11" s="128">
        <f>44/28</f>
        <v>1.5714285714285714</v>
      </c>
      <c r="E11" s="129">
        <v>0</v>
      </c>
      <c r="F11" s="128">
        <f>(B11*C11*D11)-E11</f>
        <v>3642.4700180000013</v>
      </c>
      <c r="G11" s="130">
        <f>F11/(10^6)</f>
        <v>3.6424700180000013E-3</v>
      </c>
    </row>
    <row r="12" spans="1:7">
      <c r="A12" s="10">
        <f>'4B_N2O emission'!B13</f>
        <v>2001</v>
      </c>
      <c r="B12" s="131">
        <f>'4D1_N_effluent'!H13</f>
        <v>496765.90040000004</v>
      </c>
      <c r="C12" s="131">
        <v>5.0000000000000001E-3</v>
      </c>
      <c r="D12" s="132">
        <f t="shared" ref="D12:D31" si="0">44/28</f>
        <v>1.5714285714285714</v>
      </c>
      <c r="E12" s="133">
        <v>0</v>
      </c>
      <c r="F12" s="132">
        <f t="shared" ref="F12:F31" si="1">(B12*C12*D12)-E12</f>
        <v>3903.1606459999998</v>
      </c>
      <c r="G12" s="134">
        <f t="shared" ref="G12:G31" si="2">F12/(10^6)</f>
        <v>3.9031606459999997E-3</v>
      </c>
    </row>
    <row r="13" spans="1:7">
      <c r="A13" s="10">
        <f>'4B_N2O emission'!B14</f>
        <v>2002</v>
      </c>
      <c r="B13" s="131">
        <f>'4D1_N_effluent'!H14</f>
        <v>491570.95679999999</v>
      </c>
      <c r="C13" s="131">
        <v>5.0000000000000001E-3</v>
      </c>
      <c r="D13" s="132">
        <f t="shared" si="0"/>
        <v>1.5714285714285714</v>
      </c>
      <c r="E13" s="133">
        <v>0</v>
      </c>
      <c r="F13" s="132">
        <f t="shared" si="1"/>
        <v>3862.3432320000002</v>
      </c>
      <c r="G13" s="134">
        <f t="shared" si="2"/>
        <v>3.8623432320000002E-3</v>
      </c>
    </row>
    <row r="14" spans="1:7">
      <c r="A14" s="10">
        <f>'4B_N2O emission'!B15</f>
        <v>2003</v>
      </c>
      <c r="B14" s="131">
        <f>'4D1_N_effluent'!H15</f>
        <v>526796.11600000015</v>
      </c>
      <c r="C14" s="131">
        <v>5.0000000000000001E-3</v>
      </c>
      <c r="D14" s="132">
        <f t="shared" si="0"/>
        <v>1.5714285714285714</v>
      </c>
      <c r="E14" s="133">
        <v>0</v>
      </c>
      <c r="F14" s="132">
        <f t="shared" si="1"/>
        <v>4139.1123400000015</v>
      </c>
      <c r="G14" s="134">
        <f t="shared" si="2"/>
        <v>4.1391123400000016E-3</v>
      </c>
    </row>
    <row r="15" spans="1:7">
      <c r="A15" s="10">
        <f>'4B_N2O emission'!B16</f>
        <v>2004</v>
      </c>
      <c r="B15" s="131">
        <f>'4D1_N_effluent'!H16</f>
        <v>540897.34160000016</v>
      </c>
      <c r="C15" s="131">
        <v>5.0000000000000001E-3</v>
      </c>
      <c r="D15" s="132">
        <f t="shared" si="0"/>
        <v>1.5714285714285714</v>
      </c>
      <c r="E15" s="133">
        <v>0</v>
      </c>
      <c r="F15" s="132">
        <f t="shared" si="1"/>
        <v>4249.9076840000016</v>
      </c>
      <c r="G15" s="134">
        <f t="shared" si="2"/>
        <v>4.2499076840000014E-3</v>
      </c>
    </row>
    <row r="16" spans="1:7">
      <c r="A16" s="10">
        <f>'4B_N2O emission'!B17</f>
        <v>2005</v>
      </c>
      <c r="B16" s="131">
        <f>'4D1_N_effluent'!H17</f>
        <v>568825.39560000016</v>
      </c>
      <c r="C16" s="131">
        <v>5.0000000000000001E-3</v>
      </c>
      <c r="D16" s="132">
        <f t="shared" si="0"/>
        <v>1.5714285714285714</v>
      </c>
      <c r="E16" s="133">
        <v>0</v>
      </c>
      <c r="F16" s="132">
        <f t="shared" si="1"/>
        <v>4469.3423940000011</v>
      </c>
      <c r="G16" s="134">
        <f t="shared" si="2"/>
        <v>4.4693423940000013E-3</v>
      </c>
    </row>
    <row r="17" spans="1:7">
      <c r="A17" s="10">
        <f>'4B_N2O emission'!B18</f>
        <v>2006</v>
      </c>
      <c r="B17" s="131">
        <f>'4D1_N_effluent'!H18</f>
        <v>586707.72160000016</v>
      </c>
      <c r="C17" s="131">
        <v>5.0000000000000001E-3</v>
      </c>
      <c r="D17" s="132">
        <f t="shared" si="0"/>
        <v>1.5714285714285714</v>
      </c>
      <c r="E17" s="133">
        <v>0</v>
      </c>
      <c r="F17" s="132">
        <f t="shared" si="1"/>
        <v>4609.8463840000013</v>
      </c>
      <c r="G17" s="134">
        <f t="shared" si="2"/>
        <v>4.609846384000001E-3</v>
      </c>
    </row>
    <row r="18" spans="1:7">
      <c r="A18" s="10">
        <f>'4B_N2O emission'!B19</f>
        <v>2007</v>
      </c>
      <c r="B18" s="131">
        <f>'4D1_N_effluent'!H19</f>
        <v>604901.65120000008</v>
      </c>
      <c r="C18" s="131">
        <v>5.0000000000000001E-3</v>
      </c>
      <c r="D18" s="132">
        <f t="shared" si="0"/>
        <v>1.5714285714285714</v>
      </c>
      <c r="E18" s="133">
        <v>0</v>
      </c>
      <c r="F18" s="132">
        <f t="shared" si="1"/>
        <v>4752.7986880000008</v>
      </c>
      <c r="G18" s="134">
        <f t="shared" si="2"/>
        <v>4.7527986880000006E-3</v>
      </c>
    </row>
    <row r="19" spans="1:7">
      <c r="A19" s="10">
        <f>'4B_N2O emission'!B20</f>
        <v>2008</v>
      </c>
      <c r="B19" s="131">
        <f>'4D1_N_effluent'!H20</f>
        <v>623332.77160000009</v>
      </c>
      <c r="C19" s="131">
        <v>5.0000000000000001E-3</v>
      </c>
      <c r="D19" s="132">
        <f t="shared" si="0"/>
        <v>1.5714285714285714</v>
      </c>
      <c r="E19" s="133">
        <v>0</v>
      </c>
      <c r="F19" s="132">
        <f t="shared" si="1"/>
        <v>4897.6146340000005</v>
      </c>
      <c r="G19" s="134">
        <f t="shared" si="2"/>
        <v>4.8976146340000007E-3</v>
      </c>
    </row>
    <row r="20" spans="1:7">
      <c r="A20" s="10">
        <f>'4B_N2O emission'!B21</f>
        <v>2009</v>
      </c>
      <c r="B20" s="131">
        <f>'4D1_N_effluent'!H21</f>
        <v>641908.06680000015</v>
      </c>
      <c r="C20" s="131">
        <v>5.0000000000000001E-3</v>
      </c>
      <c r="D20" s="132">
        <f t="shared" si="0"/>
        <v>1.5714285714285714</v>
      </c>
      <c r="E20" s="133">
        <v>0</v>
      </c>
      <c r="F20" s="132">
        <f t="shared" si="1"/>
        <v>5043.5633820000012</v>
      </c>
      <c r="G20" s="134">
        <f t="shared" si="2"/>
        <v>5.0435633820000011E-3</v>
      </c>
    </row>
    <row r="21" spans="1:7">
      <c r="A21" s="10">
        <f>'4B_N2O emission'!B22</f>
        <v>2010</v>
      </c>
      <c r="B21" s="131">
        <f>'4D1_N_effluent'!H22</f>
        <v>668240.89640000009</v>
      </c>
      <c r="C21" s="131">
        <v>5.0000000000000001E-3</v>
      </c>
      <c r="D21" s="132">
        <f t="shared" si="0"/>
        <v>1.5714285714285714</v>
      </c>
      <c r="E21" s="133">
        <v>0</v>
      </c>
      <c r="F21" s="132">
        <f t="shared" si="1"/>
        <v>5250.4641860000011</v>
      </c>
      <c r="G21" s="134">
        <f t="shared" si="2"/>
        <v>5.2504641860000008E-3</v>
      </c>
    </row>
    <row r="22" spans="1:7">
      <c r="A22" s="10">
        <f>'4B_N2O emission'!B23</f>
        <v>0</v>
      </c>
      <c r="B22" s="131">
        <f>'4D1_N_effluent'!H23</f>
        <v>0</v>
      </c>
      <c r="C22" s="131">
        <v>5.0000000000000001E-3</v>
      </c>
      <c r="D22" s="132">
        <f t="shared" si="0"/>
        <v>1.5714285714285714</v>
      </c>
      <c r="E22" s="133">
        <v>0</v>
      </c>
      <c r="F22" s="132">
        <f t="shared" si="1"/>
        <v>0</v>
      </c>
      <c r="G22" s="134">
        <f t="shared" si="2"/>
        <v>0</v>
      </c>
    </row>
    <row r="23" spans="1:7">
      <c r="A23" s="10">
        <f>'4B_N2O emission'!B24</f>
        <v>0</v>
      </c>
      <c r="B23" s="131">
        <f>'4D1_N_effluent'!H24</f>
        <v>0</v>
      </c>
      <c r="C23" s="131">
        <v>5.0000000000000001E-3</v>
      </c>
      <c r="D23" s="132">
        <f t="shared" si="0"/>
        <v>1.5714285714285714</v>
      </c>
      <c r="E23" s="133">
        <v>0</v>
      </c>
      <c r="F23" s="132">
        <f t="shared" si="1"/>
        <v>0</v>
      </c>
      <c r="G23" s="134">
        <f t="shared" si="2"/>
        <v>0</v>
      </c>
    </row>
    <row r="24" spans="1:7">
      <c r="A24" s="10">
        <f>'4B_N2O emission'!B25</f>
        <v>0</v>
      </c>
      <c r="B24" s="131">
        <f>'4D1_N_effluent'!H25</f>
        <v>0</v>
      </c>
      <c r="C24" s="131">
        <v>5.0000000000000001E-3</v>
      </c>
      <c r="D24" s="132">
        <f t="shared" si="0"/>
        <v>1.5714285714285714</v>
      </c>
      <c r="E24" s="133">
        <v>0</v>
      </c>
      <c r="F24" s="132">
        <f t="shared" si="1"/>
        <v>0</v>
      </c>
      <c r="G24" s="134">
        <f t="shared" si="2"/>
        <v>0</v>
      </c>
    </row>
    <row r="25" spans="1:7">
      <c r="A25" s="10">
        <f>'4B_N2O emission'!B26</f>
        <v>0</v>
      </c>
      <c r="B25" s="131">
        <f>'4D1_N_effluent'!H26</f>
        <v>0</v>
      </c>
      <c r="C25" s="131">
        <v>5.0000000000000001E-3</v>
      </c>
      <c r="D25" s="132">
        <f t="shared" si="0"/>
        <v>1.5714285714285714</v>
      </c>
      <c r="E25" s="133">
        <v>0</v>
      </c>
      <c r="F25" s="132">
        <f t="shared" si="1"/>
        <v>0</v>
      </c>
      <c r="G25" s="134">
        <f t="shared" si="2"/>
        <v>0</v>
      </c>
    </row>
    <row r="26" spans="1:7">
      <c r="A26" s="10">
        <f>'4B_N2O emission'!B27</f>
        <v>0</v>
      </c>
      <c r="B26" s="131">
        <f>'4D1_N_effluent'!H27</f>
        <v>0</v>
      </c>
      <c r="C26" s="131">
        <v>5.0000000000000001E-3</v>
      </c>
      <c r="D26" s="132">
        <f t="shared" si="0"/>
        <v>1.5714285714285714</v>
      </c>
      <c r="E26" s="133">
        <v>0</v>
      </c>
      <c r="F26" s="132">
        <f t="shared" si="1"/>
        <v>0</v>
      </c>
      <c r="G26" s="134">
        <f t="shared" si="2"/>
        <v>0</v>
      </c>
    </row>
    <row r="27" spans="1:7">
      <c r="A27" s="10">
        <f>'4B_N2O emission'!B28</f>
        <v>0</v>
      </c>
      <c r="B27" s="131">
        <f>'4D1_N_effluent'!H28</f>
        <v>0</v>
      </c>
      <c r="C27" s="131">
        <v>5.0000000000000001E-3</v>
      </c>
      <c r="D27" s="132">
        <f t="shared" si="0"/>
        <v>1.5714285714285714</v>
      </c>
      <c r="E27" s="133">
        <v>0</v>
      </c>
      <c r="F27" s="132">
        <f t="shared" si="1"/>
        <v>0</v>
      </c>
      <c r="G27" s="134">
        <f t="shared" si="2"/>
        <v>0</v>
      </c>
    </row>
    <row r="28" spans="1:7">
      <c r="A28" s="10">
        <f>'4B_N2O emission'!B29</f>
        <v>0</v>
      </c>
      <c r="B28" s="131">
        <f>'4D1_N_effluent'!H29</f>
        <v>0</v>
      </c>
      <c r="C28" s="131">
        <v>5.0000000000000001E-3</v>
      </c>
      <c r="D28" s="132">
        <f t="shared" si="0"/>
        <v>1.5714285714285714</v>
      </c>
      <c r="E28" s="133">
        <v>0</v>
      </c>
      <c r="F28" s="132">
        <f t="shared" si="1"/>
        <v>0</v>
      </c>
      <c r="G28" s="134">
        <f t="shared" si="2"/>
        <v>0</v>
      </c>
    </row>
    <row r="29" spans="1:7">
      <c r="A29" s="10">
        <f>'4B_N2O emission'!B30</f>
        <v>0</v>
      </c>
      <c r="B29" s="131">
        <f>'4D1_N_effluent'!H30</f>
        <v>0</v>
      </c>
      <c r="C29" s="131">
        <v>5.0000000000000001E-3</v>
      </c>
      <c r="D29" s="132">
        <f t="shared" si="0"/>
        <v>1.5714285714285714</v>
      </c>
      <c r="E29" s="133">
        <v>0</v>
      </c>
      <c r="F29" s="132">
        <f t="shared" si="1"/>
        <v>0</v>
      </c>
      <c r="G29" s="134">
        <f t="shared" si="2"/>
        <v>0</v>
      </c>
    </row>
    <row r="30" spans="1:7">
      <c r="A30" s="10">
        <f>'4B_N2O emission'!B31</f>
        <v>0</v>
      </c>
      <c r="B30" s="131">
        <f>'4D1_N_effluent'!H31</f>
        <v>0</v>
      </c>
      <c r="C30" s="131">
        <v>5.0000000000000001E-3</v>
      </c>
      <c r="D30" s="132">
        <f t="shared" si="0"/>
        <v>1.5714285714285714</v>
      </c>
      <c r="E30" s="133">
        <v>0</v>
      </c>
      <c r="F30" s="132">
        <f t="shared" si="1"/>
        <v>0</v>
      </c>
      <c r="G30" s="134">
        <f t="shared" si="2"/>
        <v>0</v>
      </c>
    </row>
    <row r="31" spans="1:7">
      <c r="A31" s="10">
        <f>'4B_N2O emission'!B32</f>
        <v>0</v>
      </c>
      <c r="B31" s="131">
        <f>'4D1_N_effluent'!H32</f>
        <v>0</v>
      </c>
      <c r="C31" s="131">
        <v>5.0000000000000001E-3</v>
      </c>
      <c r="D31" s="132">
        <f t="shared" si="0"/>
        <v>1.5714285714285714</v>
      </c>
      <c r="E31" s="133">
        <v>0</v>
      </c>
      <c r="F31" s="132">
        <f t="shared" si="1"/>
        <v>0</v>
      </c>
      <c r="G31" s="134">
        <f t="shared" si="2"/>
        <v>0</v>
      </c>
    </row>
    <row r="32" spans="1:7">
      <c r="C32" s="135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3"/>
  <sheetViews>
    <sheetView tabSelected="1" zoomScaleNormal="100" workbookViewId="0">
      <selection activeCell="D16" sqref="D16"/>
    </sheetView>
  </sheetViews>
  <sheetFormatPr defaultRowHeight="12.75"/>
  <cols>
    <col min="1" max="1" width="9.140625" style="6"/>
    <col min="2" max="2" width="11.42578125" style="6" bestFit="1" customWidth="1"/>
    <col min="3" max="3" width="9.140625" style="6"/>
    <col min="4" max="4" width="12.28515625" style="6" bestFit="1" customWidth="1"/>
    <col min="5" max="16384" width="9.140625" style="6"/>
  </cols>
  <sheetData>
    <row r="2" spans="1:6" ht="13.5" thickBot="1">
      <c r="A2" s="136" t="s">
        <v>271</v>
      </c>
    </row>
    <row r="3" spans="1:6" ht="16.5" customHeight="1" thickBot="1">
      <c r="A3" s="263" t="s">
        <v>259</v>
      </c>
      <c r="B3" s="265" t="s">
        <v>270</v>
      </c>
      <c r="C3" s="266"/>
      <c r="D3" s="266"/>
      <c r="E3" s="266"/>
      <c r="F3" s="267"/>
    </row>
    <row r="4" spans="1:6" ht="14.25" thickBot="1">
      <c r="A4" s="264"/>
      <c r="B4" s="265" t="s">
        <v>272</v>
      </c>
      <c r="C4" s="267"/>
      <c r="D4" s="265" t="s">
        <v>273</v>
      </c>
      <c r="E4" s="267"/>
      <c r="F4" s="259" t="s">
        <v>275</v>
      </c>
    </row>
    <row r="5" spans="1:6" ht="13.5">
      <c r="A5" s="264"/>
      <c r="B5" s="137" t="s">
        <v>276</v>
      </c>
      <c r="C5" s="137" t="s">
        <v>277</v>
      </c>
      <c r="D5" s="137" t="s">
        <v>278</v>
      </c>
      <c r="E5" s="137" t="s">
        <v>277</v>
      </c>
      <c r="F5" s="260"/>
    </row>
    <row r="6" spans="1:6">
      <c r="A6" s="138">
        <f>'4B_N2O emission'!B12</f>
        <v>2000</v>
      </c>
      <c r="B6" s="166">
        <f>'4B_CH4 emissions'!G12</f>
        <v>1.1841865200000001E-3</v>
      </c>
      <c r="C6" s="139">
        <f>B6*21</f>
        <v>2.4867916920000004E-2</v>
      </c>
      <c r="D6" s="167">
        <f>'4B_N2O emission'!E12</f>
        <v>8.881398900000001E-5</v>
      </c>
      <c r="E6" s="139">
        <f>D6*310</f>
        <v>2.7532336590000005E-2</v>
      </c>
      <c r="F6" s="140">
        <f>E6+C6</f>
        <v>5.2400253510000008E-2</v>
      </c>
    </row>
    <row r="7" spans="1:6">
      <c r="A7" s="138">
        <f>'4B_N2O emission'!B13</f>
        <v>2001</v>
      </c>
      <c r="B7" s="166">
        <f>'4B_CH4 emissions'!G13</f>
        <v>1.26893844E-3</v>
      </c>
      <c r="C7" s="139">
        <f t="shared" ref="C7:C16" si="0">B7*21</f>
        <v>2.6647707240000002E-2</v>
      </c>
      <c r="D7" s="167">
        <f>'4B_N2O emission'!E13</f>
        <v>9.5170383000000013E-5</v>
      </c>
      <c r="E7" s="139">
        <f t="shared" ref="E7:E16" si="1">D7*310</f>
        <v>2.9502818730000005E-2</v>
      </c>
      <c r="F7" s="140">
        <f t="shared" ref="F7:F16" si="2">E7+C7</f>
        <v>5.6150525970000004E-2</v>
      </c>
    </row>
    <row r="8" spans="1:6">
      <c r="A8" s="138">
        <f>'4B_N2O emission'!B14</f>
        <v>2002</v>
      </c>
      <c r="B8" s="166">
        <f>'4B_CH4 emissions'!G14</f>
        <v>1.25566848E-3</v>
      </c>
      <c r="C8" s="139">
        <f t="shared" si="0"/>
        <v>2.6369038080000001E-2</v>
      </c>
      <c r="D8" s="167">
        <f>'4B_N2O emission'!E14</f>
        <v>9.4175135999999997E-5</v>
      </c>
      <c r="E8" s="139">
        <f t="shared" si="1"/>
        <v>2.919429216E-2</v>
      </c>
      <c r="F8" s="140">
        <f t="shared" si="2"/>
        <v>5.556333024E-2</v>
      </c>
    </row>
    <row r="9" spans="1:6">
      <c r="A9" s="138">
        <f>'4B_N2O emission'!B15</f>
        <v>2003</v>
      </c>
      <c r="B9" s="166">
        <f>'4B_CH4 emissions'!G15</f>
        <v>1.3456476000000002E-3</v>
      </c>
      <c r="C9" s="139">
        <f t="shared" si="0"/>
        <v>2.8258599600000003E-2</v>
      </c>
      <c r="D9" s="167">
        <f>'4B_N2O emission'!E15</f>
        <v>1.0092357000000001E-4</v>
      </c>
      <c r="E9" s="139">
        <f t="shared" si="1"/>
        <v>3.1286306700000002E-2</v>
      </c>
      <c r="F9" s="140">
        <f t="shared" si="2"/>
        <v>5.9544906300000006E-2</v>
      </c>
    </row>
    <row r="10" spans="1:6">
      <c r="A10" s="138">
        <f>'4B_N2O emission'!B16</f>
        <v>2004</v>
      </c>
      <c r="B10" s="166">
        <f>'4B_CH4 emissions'!G16</f>
        <v>1.3816677600000001E-3</v>
      </c>
      <c r="C10" s="139">
        <f t="shared" si="0"/>
        <v>2.9015022960000001E-2</v>
      </c>
      <c r="D10" s="167">
        <f>'4B_N2O emission'!E16</f>
        <v>1.03625082E-4</v>
      </c>
      <c r="E10" s="139">
        <f t="shared" si="1"/>
        <v>3.212377542E-2</v>
      </c>
      <c r="F10" s="140">
        <f t="shared" si="2"/>
        <v>6.1138798379999998E-2</v>
      </c>
    </row>
    <row r="11" spans="1:6">
      <c r="A11" s="138">
        <f>'4B_N2O emission'!B17</f>
        <v>2005</v>
      </c>
      <c r="B11" s="166">
        <f>'4B_CH4 emissions'!G17</f>
        <v>1.4530071600000001E-3</v>
      </c>
      <c r="C11" s="139">
        <f t="shared" si="0"/>
        <v>3.0513150360000001E-2</v>
      </c>
      <c r="D11" s="167">
        <f>'4B_N2O emission'!E17</f>
        <v>1.08975537E-4</v>
      </c>
      <c r="E11" s="139">
        <f t="shared" si="1"/>
        <v>3.378241647E-2</v>
      </c>
      <c r="F11" s="140">
        <f t="shared" si="2"/>
        <v>6.4295566829999998E-2</v>
      </c>
    </row>
    <row r="12" spans="1:6">
      <c r="A12" s="138">
        <f>'4B_N2O emission'!B18</f>
        <v>2006</v>
      </c>
      <c r="B12" s="166">
        <f>'4B_CH4 emissions'!G18</f>
        <v>1.4986857599999998E-3</v>
      </c>
      <c r="C12" s="139">
        <f t="shared" si="0"/>
        <v>3.1472400959999994E-2</v>
      </c>
      <c r="D12" s="167">
        <f>'4B_N2O emission'!E18</f>
        <v>1.1240143199999998E-4</v>
      </c>
      <c r="E12" s="139">
        <f t="shared" si="1"/>
        <v>3.4844443919999996E-2</v>
      </c>
      <c r="F12" s="140">
        <f t="shared" si="2"/>
        <v>6.6316844879999989E-2</v>
      </c>
    </row>
    <row r="13" spans="1:6">
      <c r="A13" s="138">
        <f>'4B_N2O emission'!B19</f>
        <v>2007</v>
      </c>
      <c r="B13" s="166">
        <f>'4B_CH4 emissions'!G19</f>
        <v>1.5451603200000001E-3</v>
      </c>
      <c r="C13" s="139">
        <f t="shared" si="0"/>
        <v>3.2448366720000003E-2</v>
      </c>
      <c r="D13" s="167">
        <f>'4B_N2O emission'!E19</f>
        <v>1.1588702400000001E-4</v>
      </c>
      <c r="E13" s="139">
        <f t="shared" si="1"/>
        <v>3.5924977440000005E-2</v>
      </c>
      <c r="F13" s="140">
        <f t="shared" si="2"/>
        <v>6.8373344160000016E-2</v>
      </c>
    </row>
    <row r="14" spans="1:6">
      <c r="A14" s="138">
        <f>'4B_N2O emission'!B20</f>
        <v>2008</v>
      </c>
      <c r="B14" s="166">
        <f>'4B_CH4 emissions'!G20</f>
        <v>1.59224076E-3</v>
      </c>
      <c r="C14" s="139">
        <f t="shared" si="0"/>
        <v>3.3437055959999996E-2</v>
      </c>
      <c r="D14" s="167">
        <f>'4B_N2O emission'!E20</f>
        <v>1.1941805699999999E-4</v>
      </c>
      <c r="E14" s="139">
        <f t="shared" si="1"/>
        <v>3.7019597669999994E-2</v>
      </c>
      <c r="F14" s="140">
        <f t="shared" si="2"/>
        <v>7.0456653629999991E-2</v>
      </c>
    </row>
    <row r="15" spans="1:6">
      <c r="A15" s="138">
        <f>'4B_N2O emission'!B21</f>
        <v>2009</v>
      </c>
      <c r="B15" s="166">
        <f>'4B_CH4 emissions'!G21</f>
        <v>1.63968948E-3</v>
      </c>
      <c r="C15" s="139">
        <f t="shared" si="0"/>
        <v>3.4433479080000003E-2</v>
      </c>
      <c r="D15" s="167">
        <f>'4B_N2O emission'!E21</f>
        <v>1.2297671099999999E-4</v>
      </c>
      <c r="E15" s="139">
        <f t="shared" si="1"/>
        <v>3.8122780409999994E-2</v>
      </c>
      <c r="F15" s="140">
        <f t="shared" si="2"/>
        <v>7.2556259489999997E-2</v>
      </c>
    </row>
    <row r="16" spans="1:6">
      <c r="A16" s="138">
        <f>'4B_N2O emission'!B22</f>
        <v>2010</v>
      </c>
      <c r="B16" s="166">
        <f>'4B_CH4 emissions'!G22</f>
        <v>1.7069540399999997E-3</v>
      </c>
      <c r="C16" s="139">
        <f t="shared" si="0"/>
        <v>3.5846034839999992E-2</v>
      </c>
      <c r="D16" s="167">
        <f>'4B_N2O emission'!E22</f>
        <v>1.2802155299999999E-4</v>
      </c>
      <c r="E16" s="139">
        <f t="shared" si="1"/>
        <v>3.9686681429999995E-2</v>
      </c>
      <c r="F16" s="140">
        <f t="shared" si="2"/>
        <v>7.5532716269999994E-2</v>
      </c>
    </row>
    <row r="19" spans="1:7" ht="13.5" thickBot="1">
      <c r="A19" s="141" t="s">
        <v>282</v>
      </c>
    </row>
    <row r="20" spans="1:7" ht="16.5" customHeight="1" thickBot="1">
      <c r="A20" s="268" t="s">
        <v>259</v>
      </c>
      <c r="B20" s="270" t="s">
        <v>269</v>
      </c>
      <c r="C20" s="271"/>
      <c r="D20" s="271"/>
      <c r="E20" s="271"/>
      <c r="F20" s="271"/>
      <c r="G20" s="272"/>
    </row>
    <row r="21" spans="1:7" ht="14.25" customHeight="1" thickBot="1">
      <c r="A21" s="269"/>
      <c r="B21" s="270" t="s">
        <v>272</v>
      </c>
      <c r="C21" s="272"/>
      <c r="D21" s="270" t="s">
        <v>273</v>
      </c>
      <c r="E21" s="272"/>
      <c r="F21" s="164" t="s">
        <v>274</v>
      </c>
      <c r="G21" s="261" t="s">
        <v>275</v>
      </c>
    </row>
    <row r="22" spans="1:7" ht="13.5">
      <c r="A22" s="269"/>
      <c r="B22" s="142" t="s">
        <v>276</v>
      </c>
      <c r="C22" s="142" t="s">
        <v>277</v>
      </c>
      <c r="D22" s="142" t="s">
        <v>278</v>
      </c>
      <c r="E22" s="142" t="s">
        <v>277</v>
      </c>
      <c r="F22" s="142" t="s">
        <v>279</v>
      </c>
      <c r="G22" s="262"/>
    </row>
    <row r="23" spans="1:7">
      <c r="A23" s="138">
        <f>A6</f>
        <v>2000</v>
      </c>
      <c r="B23" s="165">
        <f>'4C2_CH4_OpenBurning'!D11</f>
        <v>1.0150556285155E-2</v>
      </c>
      <c r="C23" s="139">
        <f>B23*21</f>
        <v>0.213161681988255</v>
      </c>
      <c r="D23" s="165">
        <f>'4C2_N2O_OpenBurning'!D12</f>
        <v>2.3424360658049999E-4</v>
      </c>
      <c r="E23" s="139">
        <f>D23*310</f>
        <v>7.2615518039955002E-2</v>
      </c>
      <c r="F23" s="143">
        <f>'4C2_CO2_OpenBurning'!M13</f>
        <v>0.27068245675548974</v>
      </c>
      <c r="G23" s="140">
        <f>C23+E23+F23</f>
        <v>0.55645965678369969</v>
      </c>
    </row>
    <row r="24" spans="1:7" ht="12.75" customHeight="1">
      <c r="A24" s="138">
        <f t="shared" ref="A24:A33" si="3">A7</f>
        <v>2001</v>
      </c>
      <c r="B24" s="165">
        <f>'4C2_CH4_OpenBurning'!D12</f>
        <v>1.0877028947785E-2</v>
      </c>
      <c r="C24" s="139">
        <f t="shared" ref="C24:C33" si="4">B24*21</f>
        <v>0.228417607903485</v>
      </c>
      <c r="D24" s="165">
        <f>'4C2_N2O_OpenBurning'!D13</f>
        <v>2.5100836033349996E-4</v>
      </c>
      <c r="E24" s="139">
        <f t="shared" ref="E24:E33" si="5">D24*310</f>
        <v>7.781259170338499E-2</v>
      </c>
      <c r="F24" s="143">
        <f>'4C2_CO2_OpenBurning'!M14</f>
        <v>0.29005512949993606</v>
      </c>
      <c r="G24" s="140">
        <f t="shared" ref="G24:G33" si="6">C24+E24+F24</f>
        <v>0.59628532910680598</v>
      </c>
    </row>
    <row r="25" spans="1:7" ht="13.5" customHeight="1">
      <c r="A25" s="138">
        <f t="shared" si="3"/>
        <v>2002</v>
      </c>
      <c r="B25" s="165">
        <f>'4C2_CH4_OpenBurning'!D13</f>
        <v>1.0763282106719998E-2</v>
      </c>
      <c r="C25" s="139">
        <f t="shared" si="4"/>
        <v>0.22602892424111995</v>
      </c>
      <c r="D25" s="165">
        <f>'4C2_N2O_OpenBurning'!D14</f>
        <v>2.4838343323199999E-4</v>
      </c>
      <c r="E25" s="139">
        <f t="shared" si="5"/>
        <v>7.6998864301920003E-2</v>
      </c>
      <c r="F25" s="143">
        <f>'4C2_CO2_OpenBurning'!M15</f>
        <v>0.28702186969400018</v>
      </c>
      <c r="G25" s="140">
        <f t="shared" si="6"/>
        <v>0.59004965823704014</v>
      </c>
    </row>
    <row r="26" spans="1:7">
      <c r="A26" s="138">
        <f t="shared" si="3"/>
        <v>2003</v>
      </c>
      <c r="B26" s="165">
        <f>'4C2_CH4_OpenBurning'!D14</f>
        <v>1.1534561045150001E-2</v>
      </c>
      <c r="C26" s="139">
        <f t="shared" si="4"/>
        <v>0.24222578194815</v>
      </c>
      <c r="D26" s="165">
        <f>'4C2_N2O_OpenBurning'!D15</f>
        <v>2.66182177965E-4</v>
      </c>
      <c r="E26" s="139">
        <f t="shared" si="5"/>
        <v>8.2516475169150005E-2</v>
      </c>
      <c r="F26" s="143">
        <f>'4C2_CO2_OpenBurning'!M16</f>
        <v>0.30758938067892266</v>
      </c>
      <c r="G26" s="140">
        <f t="shared" si="6"/>
        <v>0.6323316377962227</v>
      </c>
    </row>
    <row r="27" spans="1:7">
      <c r="A27" s="138">
        <f t="shared" si="3"/>
        <v>2004</v>
      </c>
      <c r="B27" s="165">
        <f>'4C2_CH4_OpenBurning'!D15</f>
        <v>1.1843317018390002E-2</v>
      </c>
      <c r="C27" s="139">
        <f t="shared" si="4"/>
        <v>0.24870965738619005</v>
      </c>
      <c r="D27" s="165">
        <f>'4C2_N2O_OpenBurning'!D16</f>
        <v>2.7330731580900002E-4</v>
      </c>
      <c r="E27" s="139">
        <f t="shared" si="5"/>
        <v>8.4725267900790005E-2</v>
      </c>
      <c r="F27" s="143">
        <f>'4C2_CO2_OpenBurning'!M17</f>
        <v>0.31582290237238519</v>
      </c>
      <c r="G27" s="140">
        <f t="shared" si="6"/>
        <v>0.64925782765936524</v>
      </c>
    </row>
    <row r="28" spans="1:7">
      <c r="A28" s="138">
        <f t="shared" si="3"/>
        <v>2005</v>
      </c>
      <c r="B28" s="165">
        <f>'4C2_CH4_OpenBurning'!D16</f>
        <v>1.2454820850614999E-2</v>
      </c>
      <c r="C28" s="139">
        <f t="shared" si="4"/>
        <v>0.26155123786291495</v>
      </c>
      <c r="D28" s="165">
        <f>'4C2_N2O_OpenBurning'!D17</f>
        <v>2.874189427065E-4</v>
      </c>
      <c r="E28" s="139">
        <f t="shared" si="5"/>
        <v>8.9099872239014999E-2</v>
      </c>
      <c r="F28" s="143">
        <f>'4C2_CO2_OpenBurning'!M18</f>
        <v>0.33212972881342795</v>
      </c>
      <c r="G28" s="140">
        <f t="shared" si="6"/>
        <v>0.6827808389153579</v>
      </c>
    </row>
    <row r="29" spans="1:7">
      <c r="A29" s="138">
        <f t="shared" si="3"/>
        <v>2006</v>
      </c>
      <c r="B29" s="165">
        <f>'4C2_CH4_OpenBurning'!D17</f>
        <v>1.2846366601639998E-2</v>
      </c>
      <c r="C29" s="139">
        <f t="shared" si="4"/>
        <v>0.26977369863443995</v>
      </c>
      <c r="D29" s="165">
        <f>'4C2_N2O_OpenBurning'!D18</f>
        <v>2.9645461388399998E-4</v>
      </c>
      <c r="E29" s="139">
        <f t="shared" si="5"/>
        <v>9.1900930304039993E-2</v>
      </c>
      <c r="F29" s="143">
        <f>'4C2_CO2_OpenBurning'!M19</f>
        <v>0.34257098571031552</v>
      </c>
      <c r="G29" s="140">
        <f t="shared" si="6"/>
        <v>0.70424561464879543</v>
      </c>
    </row>
    <row r="30" spans="1:7">
      <c r="A30" s="138">
        <f t="shared" si="3"/>
        <v>2007</v>
      </c>
      <c r="B30" s="165">
        <f>'4C2_CH4_OpenBurning'!D18</f>
        <v>1.3244735126480001E-2</v>
      </c>
      <c r="C30" s="139">
        <f t="shared" si="4"/>
        <v>0.27813943765608001</v>
      </c>
      <c r="D30" s="165">
        <f>'4C2_N2O_OpenBurning'!D19</f>
        <v>3.0564773368799999E-4</v>
      </c>
      <c r="E30" s="139">
        <f t="shared" si="5"/>
        <v>9.4750797443279994E-2</v>
      </c>
      <c r="F30" s="143">
        <f>'4C2_CO2_OpenBurning'!M20</f>
        <v>0.35319418388473023</v>
      </c>
      <c r="G30" s="140">
        <f t="shared" si="6"/>
        <v>0.72608441898409026</v>
      </c>
    </row>
    <row r="31" spans="1:7">
      <c r="A31" s="138">
        <f t="shared" si="3"/>
        <v>2008</v>
      </c>
      <c r="B31" s="165">
        <f>'4C2_CH4_OpenBurning'!D19</f>
        <v>1.3648297106014999E-2</v>
      </c>
      <c r="C31" s="139">
        <f t="shared" si="4"/>
        <v>0.28661423922631496</v>
      </c>
      <c r="D31" s="165">
        <f>'4C2_N2O_OpenBurning'!D20</f>
        <v>3.1496070244649998E-4</v>
      </c>
      <c r="E31" s="139">
        <f t="shared" si="5"/>
        <v>9.7637817758414999E-2</v>
      </c>
      <c r="F31" s="143">
        <f>'4C2_CO2_OpenBurning'!M21</f>
        <v>0.36395587467338181</v>
      </c>
      <c r="G31" s="140">
        <f t="shared" si="6"/>
        <v>0.74820793165811184</v>
      </c>
    </row>
    <row r="32" spans="1:7">
      <c r="A32" s="138">
        <f t="shared" si="3"/>
        <v>2009</v>
      </c>
      <c r="B32" s="165">
        <f>'4C2_CH4_OpenBurning'!D20</f>
        <v>1.4055015891344998E-2</v>
      </c>
      <c r="C32" s="139">
        <f t="shared" si="4"/>
        <v>0.29515533371824498</v>
      </c>
      <c r="D32" s="165">
        <f>'4C2_N2O_OpenBurning'!D21</f>
        <v>3.2434652056949993E-4</v>
      </c>
      <c r="E32" s="139">
        <f t="shared" si="5"/>
        <v>0.10054742137654497</v>
      </c>
      <c r="F32" s="143">
        <f>'4C2_CO2_OpenBurning'!M22</f>
        <v>0.37480174724715787</v>
      </c>
      <c r="G32" s="140">
        <f t="shared" si="6"/>
        <v>0.77050450234194789</v>
      </c>
    </row>
    <row r="33" spans="1:7">
      <c r="A33" s="138">
        <f t="shared" si="3"/>
        <v>2010</v>
      </c>
      <c r="B33" s="165">
        <f>'4C2_CH4_OpenBurning'!D21</f>
        <v>1.4631591194935003E-2</v>
      </c>
      <c r="C33" s="139">
        <f t="shared" si="4"/>
        <v>0.30726341509363508</v>
      </c>
      <c r="D33" s="165">
        <f>'4C2_N2O_OpenBurning'!D22</f>
        <v>3.3765210449850005E-4</v>
      </c>
      <c r="E33" s="139">
        <f t="shared" si="5"/>
        <v>0.10467215239453502</v>
      </c>
      <c r="F33" s="143">
        <f>'4C2_CO2_OpenBurning'!M23</f>
        <v>0.3901771429689207</v>
      </c>
      <c r="G33" s="140">
        <f t="shared" si="6"/>
        <v>0.80211271045709087</v>
      </c>
    </row>
    <row r="36" spans="1:7" ht="14.25">
      <c r="A36" s="144"/>
      <c r="B36" s="145"/>
      <c r="C36" s="146"/>
      <c r="D36" s="145"/>
      <c r="E36" s="146"/>
      <c r="F36" s="146"/>
    </row>
    <row r="37" spans="1:7" ht="14.25">
      <c r="A37" s="144"/>
      <c r="B37" s="145"/>
      <c r="C37" s="146"/>
      <c r="D37" s="145"/>
      <c r="E37" s="146"/>
      <c r="F37" s="146"/>
    </row>
    <row r="38" spans="1:7" ht="15" thickBot="1">
      <c r="A38" s="147" t="s">
        <v>280</v>
      </c>
      <c r="B38" s="146"/>
      <c r="C38" s="145"/>
      <c r="D38" s="146"/>
    </row>
    <row r="39" spans="1:7" ht="14.25" customHeight="1" thickBot="1">
      <c r="A39" s="253" t="s">
        <v>259</v>
      </c>
      <c r="B39" s="255" t="s">
        <v>260</v>
      </c>
      <c r="C39" s="256"/>
      <c r="D39" s="148" t="s">
        <v>261</v>
      </c>
      <c r="E39" s="149"/>
      <c r="F39" s="150" t="s">
        <v>239</v>
      </c>
    </row>
    <row r="40" spans="1:7" ht="63.75" thickBot="1">
      <c r="A40" s="254"/>
      <c r="B40" s="151" t="s">
        <v>262</v>
      </c>
      <c r="C40" s="151" t="s">
        <v>263</v>
      </c>
      <c r="D40" s="152" t="s">
        <v>264</v>
      </c>
      <c r="E40" s="152" t="s">
        <v>265</v>
      </c>
      <c r="F40" s="153" t="s">
        <v>281</v>
      </c>
    </row>
    <row r="41" spans="1:7" ht="13.5" thickBot="1">
      <c r="A41" s="254"/>
      <c r="B41" s="257" t="s">
        <v>11</v>
      </c>
      <c r="C41" s="154" t="s">
        <v>12</v>
      </c>
      <c r="D41" s="155" t="s">
        <v>13</v>
      </c>
      <c r="E41" s="156" t="s">
        <v>14</v>
      </c>
      <c r="F41" s="157" t="s">
        <v>15</v>
      </c>
    </row>
    <row r="42" spans="1:7" ht="25.5">
      <c r="A42" s="254"/>
      <c r="B42" s="258"/>
      <c r="C42" s="158" t="s">
        <v>266</v>
      </c>
      <c r="D42" s="159"/>
      <c r="E42" s="160" t="s">
        <v>267</v>
      </c>
      <c r="F42" s="161" t="s">
        <v>268</v>
      </c>
    </row>
    <row r="43" spans="1:7">
      <c r="A43" s="138">
        <f>A23</f>
        <v>2000</v>
      </c>
      <c r="B43" s="168">
        <f>'4D1_CH4_Domestic_Wastewater'!N12</f>
        <v>0.1041364056504</v>
      </c>
      <c r="C43" s="139">
        <f>B43*21</f>
        <v>2.1868645186584001</v>
      </c>
      <c r="D43" s="162">
        <f>'4D1_Indirect_N2O'!G11</f>
        <v>3.6424700180000013E-3</v>
      </c>
      <c r="E43" s="139">
        <f>D43*310</f>
        <v>1.1291657055800004</v>
      </c>
      <c r="F43" s="163">
        <f>C43+E43</f>
        <v>3.3160302242384008</v>
      </c>
    </row>
    <row r="44" spans="1:7">
      <c r="A44" s="138">
        <f t="shared" ref="A44:A53" si="7">A24</f>
        <v>2001</v>
      </c>
      <c r="B44" s="168">
        <f>'4D1_CH4_Domestic_Wastewater'!N13</f>
        <v>0.11158942100880001</v>
      </c>
      <c r="C44" s="139">
        <f t="shared" ref="C44:C63" si="8">B44*21</f>
        <v>2.3433778411848003</v>
      </c>
      <c r="D44" s="162">
        <f>'4D1_Indirect_N2O'!G12</f>
        <v>3.9031606459999997E-3</v>
      </c>
      <c r="E44" s="139">
        <f t="shared" ref="E44:E63" si="9">D44*310</f>
        <v>1.20997980026</v>
      </c>
      <c r="F44" s="163">
        <f t="shared" ref="F44:F63" si="10">C44+E44</f>
        <v>3.5533576414448005</v>
      </c>
    </row>
    <row r="45" spans="1:7">
      <c r="A45" s="138">
        <f t="shared" si="7"/>
        <v>2002</v>
      </c>
      <c r="B45" s="168">
        <f>'4D1_CH4_Domestic_Wastewater'!N14</f>
        <v>0.11042247144959999</v>
      </c>
      <c r="C45" s="139">
        <f t="shared" si="8"/>
        <v>2.3188719004415996</v>
      </c>
      <c r="D45" s="162">
        <f>'4D1_Indirect_N2O'!G13</f>
        <v>3.8623432320000002E-3</v>
      </c>
      <c r="E45" s="139">
        <f t="shared" si="9"/>
        <v>1.1973264019200001</v>
      </c>
      <c r="F45" s="163">
        <f t="shared" si="10"/>
        <v>3.5161983023615999</v>
      </c>
    </row>
    <row r="46" spans="1:7">
      <c r="A46" s="138">
        <f t="shared" si="7"/>
        <v>2003</v>
      </c>
      <c r="B46" s="168">
        <f>'4D1_CH4_Domestic_Wastewater'!N15</f>
        <v>0.118335162552</v>
      </c>
      <c r="C46" s="139">
        <f t="shared" si="8"/>
        <v>2.4850384135920001</v>
      </c>
      <c r="D46" s="162">
        <f>'4D1_Indirect_N2O'!G14</f>
        <v>4.1391123400000016E-3</v>
      </c>
      <c r="E46" s="139">
        <f t="shared" si="9"/>
        <v>1.2831248254000005</v>
      </c>
      <c r="F46" s="163">
        <f t="shared" si="10"/>
        <v>3.7681632389920008</v>
      </c>
    </row>
    <row r="47" spans="1:7">
      <c r="A47" s="138">
        <f t="shared" si="7"/>
        <v>2004</v>
      </c>
      <c r="B47" s="168">
        <f>'4D1_CH4_Domestic_Wastewater'!N16</f>
        <v>0.1215027463152</v>
      </c>
      <c r="C47" s="139">
        <f t="shared" si="8"/>
        <v>2.5515576726192002</v>
      </c>
      <c r="D47" s="162">
        <f>'4D1_Indirect_N2O'!G15</f>
        <v>4.2499076840000014E-3</v>
      </c>
      <c r="E47" s="139">
        <f t="shared" si="9"/>
        <v>1.3174713820400004</v>
      </c>
      <c r="F47" s="163">
        <f t="shared" si="10"/>
        <v>3.8690290546592006</v>
      </c>
    </row>
    <row r="48" spans="1:7">
      <c r="A48" s="138">
        <f t="shared" si="7"/>
        <v>2005</v>
      </c>
      <c r="B48" s="168">
        <f>'4D1_CH4_Domestic_Wastewater'!N17</f>
        <v>0.1277762755032</v>
      </c>
      <c r="C48" s="139">
        <f t="shared" si="8"/>
        <v>2.6833017855671999</v>
      </c>
      <c r="D48" s="162">
        <f>'4D1_Indirect_N2O'!G16</f>
        <v>4.4693423940000013E-3</v>
      </c>
      <c r="E48" s="139">
        <f t="shared" si="9"/>
        <v>1.3854961421400005</v>
      </c>
      <c r="F48" s="163">
        <f t="shared" si="10"/>
        <v>4.0687979277071999</v>
      </c>
    </row>
    <row r="49" spans="1:6">
      <c r="A49" s="138">
        <f t="shared" si="7"/>
        <v>2006</v>
      </c>
      <c r="B49" s="168">
        <f>'4D1_CH4_Domestic_Wastewater'!N18</f>
        <v>0.1317932146752</v>
      </c>
      <c r="C49" s="139">
        <f t="shared" si="8"/>
        <v>2.7676575081791999</v>
      </c>
      <c r="D49" s="162">
        <f>'4D1_Indirect_N2O'!G17</f>
        <v>4.609846384000001E-3</v>
      </c>
      <c r="E49" s="139">
        <f t="shared" si="9"/>
        <v>1.4290523790400003</v>
      </c>
      <c r="F49" s="163">
        <f t="shared" si="10"/>
        <v>4.1967098872191997</v>
      </c>
    </row>
    <row r="50" spans="1:6">
      <c r="A50" s="138">
        <f t="shared" si="7"/>
        <v>2007</v>
      </c>
      <c r="B50" s="168">
        <f>'4D1_CH4_Domestic_Wastewater'!N19</f>
        <v>0.13588014992640002</v>
      </c>
      <c r="C50" s="139">
        <f t="shared" si="8"/>
        <v>2.8534831484544005</v>
      </c>
      <c r="D50" s="162">
        <f>'4D1_Indirect_N2O'!G18</f>
        <v>4.7527986880000006E-3</v>
      </c>
      <c r="E50" s="139">
        <f t="shared" si="9"/>
        <v>1.4733675932800001</v>
      </c>
      <c r="F50" s="163">
        <f t="shared" si="10"/>
        <v>4.3268507417344004</v>
      </c>
    </row>
    <row r="51" spans="1:6">
      <c r="A51" s="138">
        <f t="shared" si="7"/>
        <v>2008</v>
      </c>
      <c r="B51" s="168">
        <f>'4D1_CH4_Domestic_Wastewater'!N20</f>
        <v>0.1400203657752</v>
      </c>
      <c r="C51" s="139">
        <f t="shared" si="8"/>
        <v>2.9404276812791998</v>
      </c>
      <c r="D51" s="162">
        <f>'4D1_Indirect_N2O'!G19</f>
        <v>4.8976146340000007E-3</v>
      </c>
      <c r="E51" s="139">
        <f t="shared" si="9"/>
        <v>1.5182605365400001</v>
      </c>
      <c r="F51" s="163">
        <f t="shared" si="10"/>
        <v>4.4586882178191996</v>
      </c>
    </row>
    <row r="52" spans="1:6">
      <c r="A52" s="138">
        <f t="shared" si="7"/>
        <v>2009</v>
      </c>
      <c r="B52" s="168">
        <f>'4D1_CH4_Domestic_Wastewater'!N21</f>
        <v>0.14419296786960001</v>
      </c>
      <c r="C52" s="139">
        <f t="shared" si="8"/>
        <v>3.0280523252616001</v>
      </c>
      <c r="D52" s="162">
        <f>'4D1_Indirect_N2O'!G20</f>
        <v>5.0435633820000011E-3</v>
      </c>
      <c r="E52" s="139">
        <f t="shared" si="9"/>
        <v>1.5635046484200004</v>
      </c>
      <c r="F52" s="163">
        <f t="shared" si="10"/>
        <v>4.5915569736816</v>
      </c>
    </row>
    <row r="53" spans="1:6">
      <c r="A53" s="138">
        <f t="shared" si="7"/>
        <v>2010</v>
      </c>
      <c r="B53" s="168">
        <f>'4D1_CH4_Domestic_Wastewater'!N22</f>
        <v>0.15010815892080001</v>
      </c>
      <c r="C53" s="139">
        <f t="shared" si="8"/>
        <v>3.1522713373368001</v>
      </c>
      <c r="D53" s="162">
        <f>'4D1_Indirect_N2O'!G21</f>
        <v>5.2504641860000008E-3</v>
      </c>
      <c r="E53" s="139">
        <f t="shared" si="9"/>
        <v>1.6276438976600003</v>
      </c>
      <c r="F53" s="163">
        <f t="shared" si="10"/>
        <v>4.7799152349968006</v>
      </c>
    </row>
    <row r="54" spans="1:6">
      <c r="A54" s="138"/>
      <c r="B54" s="168">
        <f>'4D1_CH4_Domestic_Wastewater'!N23</f>
        <v>0</v>
      </c>
      <c r="C54" s="139">
        <f t="shared" si="8"/>
        <v>0</v>
      </c>
      <c r="D54" s="162">
        <f>'4D1_Indirect_N2O'!G22</f>
        <v>0</v>
      </c>
      <c r="E54" s="139">
        <f t="shared" si="9"/>
        <v>0</v>
      </c>
      <c r="F54" s="163">
        <f t="shared" si="10"/>
        <v>0</v>
      </c>
    </row>
    <row r="55" spans="1:6">
      <c r="A55" s="138"/>
      <c r="B55" s="168">
        <f>'4D1_CH4_Domestic_Wastewater'!N24</f>
        <v>0</v>
      </c>
      <c r="C55" s="139">
        <f t="shared" si="8"/>
        <v>0</v>
      </c>
      <c r="D55" s="162">
        <f>'4D1_Indirect_N2O'!G23</f>
        <v>0</v>
      </c>
      <c r="E55" s="139">
        <f t="shared" si="9"/>
        <v>0</v>
      </c>
      <c r="F55" s="163">
        <f t="shared" si="10"/>
        <v>0</v>
      </c>
    </row>
    <row r="56" spans="1:6">
      <c r="A56" s="138"/>
      <c r="B56" s="168">
        <f>'4D1_CH4_Domestic_Wastewater'!N25</f>
        <v>0</v>
      </c>
      <c r="C56" s="139">
        <f t="shared" si="8"/>
        <v>0</v>
      </c>
      <c r="D56" s="162">
        <f>'4D1_Indirect_N2O'!G24</f>
        <v>0</v>
      </c>
      <c r="E56" s="139">
        <f t="shared" si="9"/>
        <v>0</v>
      </c>
      <c r="F56" s="163">
        <f t="shared" si="10"/>
        <v>0</v>
      </c>
    </row>
    <row r="57" spans="1:6">
      <c r="A57" s="138"/>
      <c r="B57" s="168">
        <f>'4D1_CH4_Domestic_Wastewater'!N26</f>
        <v>0</v>
      </c>
      <c r="C57" s="139">
        <f t="shared" si="8"/>
        <v>0</v>
      </c>
      <c r="D57" s="162">
        <f>'4D1_Indirect_N2O'!G25</f>
        <v>0</v>
      </c>
      <c r="E57" s="139">
        <f t="shared" si="9"/>
        <v>0</v>
      </c>
      <c r="F57" s="163">
        <f t="shared" si="10"/>
        <v>0</v>
      </c>
    </row>
    <row r="58" spans="1:6">
      <c r="A58" s="138"/>
      <c r="B58" s="168">
        <f>'4D1_CH4_Domestic_Wastewater'!N27</f>
        <v>0</v>
      </c>
      <c r="C58" s="139">
        <f t="shared" si="8"/>
        <v>0</v>
      </c>
      <c r="D58" s="162">
        <f>'4D1_Indirect_N2O'!G26</f>
        <v>0</v>
      </c>
      <c r="E58" s="139">
        <f t="shared" si="9"/>
        <v>0</v>
      </c>
      <c r="F58" s="163">
        <f t="shared" si="10"/>
        <v>0</v>
      </c>
    </row>
    <row r="59" spans="1:6">
      <c r="A59" s="138"/>
      <c r="B59" s="168">
        <f>'4D1_CH4_Domestic_Wastewater'!N28</f>
        <v>0</v>
      </c>
      <c r="C59" s="139">
        <f t="shared" si="8"/>
        <v>0</v>
      </c>
      <c r="D59" s="162">
        <f>'4D1_Indirect_N2O'!G27</f>
        <v>0</v>
      </c>
      <c r="E59" s="139">
        <f t="shared" si="9"/>
        <v>0</v>
      </c>
      <c r="F59" s="163">
        <f t="shared" si="10"/>
        <v>0</v>
      </c>
    </row>
    <row r="60" spans="1:6">
      <c r="A60" s="138"/>
      <c r="B60" s="168">
        <f>'4D1_CH4_Domestic_Wastewater'!N29</f>
        <v>0</v>
      </c>
      <c r="C60" s="139">
        <f t="shared" si="8"/>
        <v>0</v>
      </c>
      <c r="D60" s="162">
        <f>'4D1_Indirect_N2O'!G28</f>
        <v>0</v>
      </c>
      <c r="E60" s="139">
        <f t="shared" si="9"/>
        <v>0</v>
      </c>
      <c r="F60" s="163">
        <f t="shared" si="10"/>
        <v>0</v>
      </c>
    </row>
    <row r="61" spans="1:6">
      <c r="A61" s="138"/>
      <c r="B61" s="168">
        <f>'4D1_CH4_Domestic_Wastewater'!N30</f>
        <v>0</v>
      </c>
      <c r="C61" s="139">
        <f t="shared" si="8"/>
        <v>0</v>
      </c>
      <c r="D61" s="162">
        <f>'4D1_Indirect_N2O'!G29</f>
        <v>0</v>
      </c>
      <c r="E61" s="139">
        <f t="shared" si="9"/>
        <v>0</v>
      </c>
      <c r="F61" s="163">
        <f t="shared" si="10"/>
        <v>0</v>
      </c>
    </row>
    <row r="62" spans="1:6">
      <c r="A62" s="138"/>
      <c r="B62" s="168">
        <f>'4D1_CH4_Domestic_Wastewater'!N31</f>
        <v>0</v>
      </c>
      <c r="C62" s="139">
        <f t="shared" si="8"/>
        <v>0</v>
      </c>
      <c r="D62" s="162">
        <f>'4D1_Indirect_N2O'!G30</f>
        <v>0</v>
      </c>
      <c r="E62" s="139">
        <f t="shared" si="9"/>
        <v>0</v>
      </c>
      <c r="F62" s="163">
        <f t="shared" si="10"/>
        <v>0</v>
      </c>
    </row>
    <row r="63" spans="1:6">
      <c r="A63" s="138"/>
      <c r="B63" s="168">
        <f>'4D1_CH4_Domestic_Wastewater'!N32</f>
        <v>0</v>
      </c>
      <c r="C63" s="139">
        <f t="shared" si="8"/>
        <v>0</v>
      </c>
      <c r="D63" s="162">
        <f>'4D1_Indirect_N2O'!G31</f>
        <v>0</v>
      </c>
      <c r="E63" s="139">
        <f t="shared" si="9"/>
        <v>0</v>
      </c>
      <c r="F63" s="163">
        <f t="shared" si="10"/>
        <v>0</v>
      </c>
    </row>
  </sheetData>
  <mergeCells count="13">
    <mergeCell ref="A39:A42"/>
    <mergeCell ref="B39:C39"/>
    <mergeCell ref="B41:B42"/>
    <mergeCell ref="F4:F5"/>
    <mergeCell ref="G21:G22"/>
    <mergeCell ref="A3:A5"/>
    <mergeCell ref="B3:F3"/>
    <mergeCell ref="B4:C4"/>
    <mergeCell ref="D4:E4"/>
    <mergeCell ref="A20:A22"/>
    <mergeCell ref="B20:G20"/>
    <mergeCell ref="B21:C21"/>
    <mergeCell ref="D21:E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A7" zoomScaleNormal="100" workbookViewId="0">
      <selection activeCell="C12" sqref="C12:C22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181"/>
      <c r="B1" s="181"/>
      <c r="C1" s="181"/>
      <c r="D1" s="181"/>
      <c r="E1" s="181"/>
      <c r="F1" s="181"/>
      <c r="G1" s="181"/>
    </row>
    <row r="2" spans="1:7">
      <c r="A2" s="182" t="s">
        <v>0</v>
      </c>
      <c r="B2" s="182"/>
      <c r="C2" s="183" t="s">
        <v>1</v>
      </c>
      <c r="D2" s="183"/>
      <c r="E2" s="183"/>
      <c r="F2" s="183"/>
      <c r="G2" s="183"/>
    </row>
    <row r="3" spans="1:7">
      <c r="A3" s="182" t="s">
        <v>2</v>
      </c>
      <c r="B3" s="182"/>
      <c r="C3" s="183" t="s">
        <v>3</v>
      </c>
      <c r="D3" s="183"/>
      <c r="E3" s="183"/>
      <c r="F3" s="183"/>
      <c r="G3" s="183"/>
    </row>
    <row r="4" spans="1:7">
      <c r="A4" s="182" t="s">
        <v>4</v>
      </c>
      <c r="B4" s="182"/>
      <c r="C4" s="183" t="s">
        <v>5</v>
      </c>
      <c r="D4" s="183"/>
      <c r="E4" s="183"/>
      <c r="F4" s="183"/>
      <c r="G4" s="183"/>
    </row>
    <row r="5" spans="1:7" ht="14.25" customHeight="1">
      <c r="A5" s="182" t="s">
        <v>6</v>
      </c>
      <c r="B5" s="182"/>
      <c r="C5" s="183" t="s">
        <v>7</v>
      </c>
      <c r="D5" s="183"/>
      <c r="E5" s="183"/>
      <c r="F5" s="183"/>
      <c r="G5" s="183"/>
    </row>
    <row r="6" spans="1:7">
      <c r="A6" s="56"/>
      <c r="B6" s="57"/>
      <c r="C6" s="58" t="s">
        <v>8</v>
      </c>
      <c r="D6" s="199" t="s">
        <v>9</v>
      </c>
      <c r="E6" s="200"/>
      <c r="F6" s="201" t="s">
        <v>10</v>
      </c>
      <c r="G6" s="200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187" t="s">
        <v>16</v>
      </c>
      <c r="B8" s="193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188"/>
      <c r="B9" s="194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189"/>
      <c r="B10" s="195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196" t="s">
        <v>27</v>
      </c>
      <c r="B12" s="10">
        <v>2000</v>
      </c>
      <c r="C12" s="169">
        <f>'[1]Fraksi pengelolaan sampah BaU'!D30</f>
        <v>0.29604663000000003</v>
      </c>
      <c r="D12" s="64">
        <v>4</v>
      </c>
      <c r="E12" s="65">
        <f>C12*D12/1000</f>
        <v>1.1841865200000001E-3</v>
      </c>
      <c r="F12" s="66">
        <v>0</v>
      </c>
      <c r="G12" s="65">
        <f>E12-F12</f>
        <v>1.1841865200000001E-3</v>
      </c>
    </row>
    <row r="13" spans="1:7">
      <c r="A13" s="197"/>
      <c r="B13" s="10">
        <v>2001</v>
      </c>
      <c r="C13" s="169">
        <f>'[1]Fraksi pengelolaan sampah BaU'!D31</f>
        <v>0.31723461000000003</v>
      </c>
      <c r="D13" s="64">
        <v>4</v>
      </c>
      <c r="E13" s="65">
        <f t="shared" ref="E13:E32" si="0">C13*D13/1000</f>
        <v>1.26893844E-3</v>
      </c>
      <c r="F13" s="66">
        <v>0</v>
      </c>
      <c r="G13" s="65">
        <f t="shared" ref="G13:G32" si="1">E13-F13</f>
        <v>1.26893844E-3</v>
      </c>
    </row>
    <row r="14" spans="1:7">
      <c r="A14" s="197"/>
      <c r="B14" s="10">
        <v>2002</v>
      </c>
      <c r="C14" s="169">
        <f>'[1]Fraksi pengelolaan sampah BaU'!D32</f>
        <v>0.31391711999999999</v>
      </c>
      <c r="D14" s="64">
        <v>4</v>
      </c>
      <c r="E14" s="65">
        <f t="shared" si="0"/>
        <v>1.25566848E-3</v>
      </c>
      <c r="F14" s="66">
        <v>0</v>
      </c>
      <c r="G14" s="65">
        <f t="shared" si="1"/>
        <v>1.25566848E-3</v>
      </c>
    </row>
    <row r="15" spans="1:7">
      <c r="A15" s="197"/>
      <c r="B15" s="10">
        <v>2003</v>
      </c>
      <c r="C15" s="169">
        <f>'[1]Fraksi pengelolaan sampah BaU'!D33</f>
        <v>0.33641190000000004</v>
      </c>
      <c r="D15" s="64">
        <v>4</v>
      </c>
      <c r="E15" s="65">
        <f t="shared" si="0"/>
        <v>1.3456476000000002E-3</v>
      </c>
      <c r="F15" s="66">
        <v>0</v>
      </c>
      <c r="G15" s="65">
        <f t="shared" si="1"/>
        <v>1.3456476000000002E-3</v>
      </c>
    </row>
    <row r="16" spans="1:7">
      <c r="A16" s="197"/>
      <c r="B16" s="10">
        <v>2004</v>
      </c>
      <c r="C16" s="169">
        <f>'[1]Fraksi pengelolaan sampah BaU'!D34</f>
        <v>0.34541694000000001</v>
      </c>
      <c r="D16" s="64">
        <v>4</v>
      </c>
      <c r="E16" s="65">
        <f t="shared" si="0"/>
        <v>1.3816677600000001E-3</v>
      </c>
      <c r="F16" s="66">
        <v>0</v>
      </c>
      <c r="G16" s="65">
        <f t="shared" si="1"/>
        <v>1.3816677600000001E-3</v>
      </c>
    </row>
    <row r="17" spans="1:7">
      <c r="A17" s="197"/>
      <c r="B17" s="10">
        <v>2005</v>
      </c>
      <c r="C17" s="169">
        <f>'[1]Fraksi pengelolaan sampah BaU'!D35</f>
        <v>0.36325179000000002</v>
      </c>
      <c r="D17" s="64">
        <v>4</v>
      </c>
      <c r="E17" s="65">
        <f t="shared" si="0"/>
        <v>1.4530071600000001E-3</v>
      </c>
      <c r="F17" s="66">
        <v>0</v>
      </c>
      <c r="G17" s="65">
        <f t="shared" si="1"/>
        <v>1.4530071600000001E-3</v>
      </c>
    </row>
    <row r="18" spans="1:7">
      <c r="A18" s="197"/>
      <c r="B18" s="10">
        <v>2006</v>
      </c>
      <c r="C18" s="169">
        <f>'[1]Fraksi pengelolaan sampah BaU'!D36</f>
        <v>0.37467143999999997</v>
      </c>
      <c r="D18" s="64">
        <v>4</v>
      </c>
      <c r="E18" s="65">
        <f t="shared" si="0"/>
        <v>1.4986857599999998E-3</v>
      </c>
      <c r="F18" s="66">
        <v>0</v>
      </c>
      <c r="G18" s="65">
        <f t="shared" si="1"/>
        <v>1.4986857599999998E-3</v>
      </c>
    </row>
    <row r="19" spans="1:7">
      <c r="A19" s="197"/>
      <c r="B19" s="10">
        <v>2007</v>
      </c>
      <c r="C19" s="169">
        <f>'[1]Fraksi pengelolaan sampah BaU'!D37</f>
        <v>0.38629008000000004</v>
      </c>
      <c r="D19" s="64">
        <v>4</v>
      </c>
      <c r="E19" s="65">
        <f t="shared" si="0"/>
        <v>1.5451603200000001E-3</v>
      </c>
      <c r="F19" s="66">
        <v>0</v>
      </c>
      <c r="G19" s="65">
        <f t="shared" si="1"/>
        <v>1.5451603200000001E-3</v>
      </c>
    </row>
    <row r="20" spans="1:7">
      <c r="A20" s="197"/>
      <c r="B20" s="10">
        <v>2008</v>
      </c>
      <c r="C20" s="169">
        <f>'[1]Fraksi pengelolaan sampah BaU'!D38</f>
        <v>0.39806018999999998</v>
      </c>
      <c r="D20" s="64">
        <v>4</v>
      </c>
      <c r="E20" s="65">
        <f t="shared" si="0"/>
        <v>1.59224076E-3</v>
      </c>
      <c r="F20" s="66">
        <v>0</v>
      </c>
      <c r="G20" s="65">
        <f t="shared" si="1"/>
        <v>1.59224076E-3</v>
      </c>
    </row>
    <row r="21" spans="1:7">
      <c r="A21" s="197"/>
      <c r="B21" s="10">
        <v>2009</v>
      </c>
      <c r="C21" s="169">
        <f>'[1]Fraksi pengelolaan sampah BaU'!D39</f>
        <v>0.40992236999999998</v>
      </c>
      <c r="D21" s="64">
        <v>4</v>
      </c>
      <c r="E21" s="65">
        <f t="shared" si="0"/>
        <v>1.63968948E-3</v>
      </c>
      <c r="F21" s="66">
        <v>0</v>
      </c>
      <c r="G21" s="65">
        <f t="shared" si="1"/>
        <v>1.63968948E-3</v>
      </c>
    </row>
    <row r="22" spans="1:7">
      <c r="A22" s="197"/>
      <c r="B22" s="10">
        <v>2010</v>
      </c>
      <c r="C22" s="169">
        <f>'[1]Fraksi pengelolaan sampah BaU'!D40</f>
        <v>0.42673850999999996</v>
      </c>
      <c r="D22" s="64">
        <v>4</v>
      </c>
      <c r="E22" s="65">
        <f t="shared" si="0"/>
        <v>1.7069540399999997E-3</v>
      </c>
      <c r="F22" s="66">
        <v>0</v>
      </c>
      <c r="G22" s="65">
        <f t="shared" si="1"/>
        <v>1.7069540399999997E-3</v>
      </c>
    </row>
    <row r="23" spans="1:7">
      <c r="A23" s="197"/>
      <c r="B23" s="62"/>
      <c r="C23" s="67"/>
      <c r="D23" s="64">
        <v>4</v>
      </c>
      <c r="E23" s="65">
        <f t="shared" si="0"/>
        <v>0</v>
      </c>
      <c r="F23" s="66">
        <v>0</v>
      </c>
      <c r="G23" s="65">
        <f t="shared" si="1"/>
        <v>0</v>
      </c>
    </row>
    <row r="24" spans="1:7">
      <c r="A24" s="197"/>
      <c r="B24" s="62"/>
      <c r="C24" s="67"/>
      <c r="D24" s="64">
        <v>4</v>
      </c>
      <c r="E24" s="65">
        <f t="shared" si="0"/>
        <v>0</v>
      </c>
      <c r="F24" s="66">
        <v>0</v>
      </c>
      <c r="G24" s="65">
        <f t="shared" si="1"/>
        <v>0</v>
      </c>
    </row>
    <row r="25" spans="1:7">
      <c r="A25" s="197"/>
      <c r="B25" s="62"/>
      <c r="C25" s="67"/>
      <c r="D25" s="64">
        <v>4</v>
      </c>
      <c r="E25" s="65">
        <f t="shared" si="0"/>
        <v>0</v>
      </c>
      <c r="F25" s="66">
        <v>0</v>
      </c>
      <c r="G25" s="65">
        <f t="shared" si="1"/>
        <v>0</v>
      </c>
    </row>
    <row r="26" spans="1:7">
      <c r="A26" s="197"/>
      <c r="B26" s="62"/>
      <c r="C26" s="67"/>
      <c r="D26" s="64">
        <v>4</v>
      </c>
      <c r="E26" s="65">
        <f t="shared" si="0"/>
        <v>0</v>
      </c>
      <c r="F26" s="66">
        <v>0</v>
      </c>
      <c r="G26" s="65">
        <f t="shared" si="1"/>
        <v>0</v>
      </c>
    </row>
    <row r="27" spans="1:7">
      <c r="A27" s="197"/>
      <c r="B27" s="62"/>
      <c r="C27" s="67"/>
      <c r="D27" s="64">
        <v>4</v>
      </c>
      <c r="E27" s="65">
        <f t="shared" si="0"/>
        <v>0</v>
      </c>
      <c r="F27" s="66">
        <v>0</v>
      </c>
      <c r="G27" s="65">
        <f t="shared" si="1"/>
        <v>0</v>
      </c>
    </row>
    <row r="28" spans="1:7">
      <c r="A28" s="197"/>
      <c r="B28" s="62"/>
      <c r="C28" s="67"/>
      <c r="D28" s="64">
        <v>4</v>
      </c>
      <c r="E28" s="65">
        <f t="shared" si="0"/>
        <v>0</v>
      </c>
      <c r="F28" s="66">
        <v>0</v>
      </c>
      <c r="G28" s="65">
        <f t="shared" si="1"/>
        <v>0</v>
      </c>
    </row>
    <row r="29" spans="1:7">
      <c r="A29" s="197"/>
      <c r="B29" s="62"/>
      <c r="C29" s="67"/>
      <c r="D29" s="64">
        <v>4</v>
      </c>
      <c r="E29" s="65">
        <f t="shared" si="0"/>
        <v>0</v>
      </c>
      <c r="F29" s="66">
        <v>0</v>
      </c>
      <c r="G29" s="65">
        <f t="shared" si="1"/>
        <v>0</v>
      </c>
    </row>
    <row r="30" spans="1:7">
      <c r="A30" s="197"/>
      <c r="B30" s="62"/>
      <c r="C30" s="67"/>
      <c r="D30" s="64">
        <v>4</v>
      </c>
      <c r="E30" s="65">
        <f t="shared" si="0"/>
        <v>0</v>
      </c>
      <c r="F30" s="66">
        <v>0</v>
      </c>
      <c r="G30" s="65">
        <f t="shared" si="1"/>
        <v>0</v>
      </c>
    </row>
    <row r="31" spans="1:7">
      <c r="A31" s="197"/>
      <c r="B31" s="62"/>
      <c r="C31" s="67"/>
      <c r="D31" s="64">
        <v>4</v>
      </c>
      <c r="E31" s="65">
        <f t="shared" si="0"/>
        <v>0</v>
      </c>
      <c r="F31" s="66">
        <v>0</v>
      </c>
      <c r="G31" s="65">
        <f t="shared" si="1"/>
        <v>0</v>
      </c>
    </row>
    <row r="32" spans="1:7">
      <c r="A32" s="198"/>
      <c r="B32" s="62"/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184"/>
      <c r="B37" s="185"/>
      <c r="C37" s="185"/>
      <c r="D37" s="185"/>
      <c r="E37" s="185"/>
      <c r="F37" s="186"/>
      <c r="G37" s="68"/>
    </row>
    <row r="38" spans="1:7" ht="24.75" customHeight="1">
      <c r="A38" s="202" t="s">
        <v>49</v>
      </c>
      <c r="B38" s="203"/>
      <c r="C38" s="203"/>
      <c r="D38" s="203"/>
      <c r="E38" s="203"/>
      <c r="F38" s="203"/>
      <c r="G38" s="204"/>
    </row>
    <row r="39" spans="1:7" ht="13.5" customHeight="1">
      <c r="A39" s="205" t="s">
        <v>50</v>
      </c>
      <c r="B39" s="206"/>
      <c r="C39" s="206"/>
      <c r="D39" s="206"/>
      <c r="E39" s="206"/>
      <c r="F39" s="206"/>
      <c r="G39" s="207"/>
    </row>
    <row r="40" spans="1:7" ht="13.5" customHeight="1">
      <c r="A40" s="190" t="s">
        <v>51</v>
      </c>
      <c r="B40" s="191"/>
      <c r="C40" s="191"/>
      <c r="D40" s="191"/>
      <c r="E40" s="191"/>
      <c r="F40" s="191"/>
      <c r="G40" s="192"/>
    </row>
  </sheetData>
  <mergeCells count="18"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  <mergeCell ref="A1:G1"/>
    <mergeCell ref="A2:B2"/>
    <mergeCell ref="C2:G2"/>
    <mergeCell ref="A3:B3"/>
    <mergeCell ref="C3:G3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topLeftCell="A4" zoomScaleNormal="100" workbookViewId="0">
      <selection activeCell="C12" sqref="C12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182" t="s">
        <v>0</v>
      </c>
      <c r="B2" s="182"/>
      <c r="C2" s="183" t="s">
        <v>1</v>
      </c>
      <c r="D2" s="183"/>
      <c r="E2" s="183"/>
    </row>
    <row r="3" spans="1:5" ht="13.5" customHeight="1">
      <c r="A3" s="182" t="s">
        <v>2</v>
      </c>
      <c r="B3" s="182"/>
      <c r="C3" s="183" t="s">
        <v>3</v>
      </c>
      <c r="D3" s="183"/>
      <c r="E3" s="183"/>
    </row>
    <row r="4" spans="1:5">
      <c r="A4" s="182" t="s">
        <v>4</v>
      </c>
      <c r="B4" s="182"/>
      <c r="C4" s="183" t="s">
        <v>5</v>
      </c>
      <c r="D4" s="183"/>
      <c r="E4" s="183"/>
    </row>
    <row r="5" spans="1:5" ht="15.75" customHeight="1">
      <c r="A5" s="182" t="s">
        <v>6</v>
      </c>
      <c r="B5" s="182"/>
      <c r="C5" s="183" t="s">
        <v>29</v>
      </c>
      <c r="D5" s="183"/>
      <c r="E5" s="183"/>
    </row>
    <row r="6" spans="1:5">
      <c r="A6" s="69"/>
      <c r="B6" s="70"/>
      <c r="C6" s="70" t="s">
        <v>8</v>
      </c>
      <c r="D6" s="208" t="s">
        <v>9</v>
      </c>
      <c r="E6" s="208"/>
    </row>
    <row r="7" spans="1:5">
      <c r="A7" s="3"/>
      <c r="B7" s="71"/>
      <c r="C7" s="10" t="s">
        <v>11</v>
      </c>
      <c r="D7" s="10" t="s">
        <v>12</v>
      </c>
      <c r="E7" s="10" t="s">
        <v>13</v>
      </c>
    </row>
    <row r="8" spans="1:5" ht="30" customHeight="1">
      <c r="A8" s="193" t="s">
        <v>16</v>
      </c>
      <c r="B8" s="193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193"/>
      <c r="B9" s="193"/>
      <c r="C9" s="1" t="s">
        <v>22</v>
      </c>
      <c r="D9" s="1" t="s">
        <v>32</v>
      </c>
      <c r="E9" s="1" t="s">
        <v>33</v>
      </c>
    </row>
    <row r="10" spans="1:5" ht="15" thickBot="1">
      <c r="A10" s="209"/>
      <c r="B10" s="209"/>
      <c r="C10" s="11"/>
      <c r="D10" s="11"/>
      <c r="E10" s="72" t="s">
        <v>202</v>
      </c>
    </row>
    <row r="11" spans="1:5" ht="14.25" customHeight="1" thickTop="1" thickBot="1">
      <c r="B11" s="60"/>
      <c r="C11" s="60"/>
      <c r="D11" s="60"/>
      <c r="E11" s="73" t="s">
        <v>230</v>
      </c>
    </row>
    <row r="12" spans="1:5" ht="13.5" thickTop="1">
      <c r="A12" s="210" t="s">
        <v>27</v>
      </c>
      <c r="B12" s="75">
        <f>'4B_CH4 emissions'!B12</f>
        <v>2000</v>
      </c>
      <c r="C12" s="65">
        <f>'4B_CH4 emissions'!C12</f>
        <v>0.29604663000000003</v>
      </c>
      <c r="D12" s="65">
        <v>0.3</v>
      </c>
      <c r="E12" s="65">
        <f>C12*D12/1000</f>
        <v>8.881398900000001E-5</v>
      </c>
    </row>
    <row r="13" spans="1:5">
      <c r="A13" s="211"/>
      <c r="B13" s="75">
        <f>'4B_CH4 emissions'!B13</f>
        <v>2001</v>
      </c>
      <c r="C13" s="65">
        <f>'4B_CH4 emissions'!C13</f>
        <v>0.31723461000000003</v>
      </c>
      <c r="D13" s="65">
        <v>0.3</v>
      </c>
      <c r="E13" s="65">
        <f t="shared" ref="E13:E32" si="0">C13*D13/1000</f>
        <v>9.5170383000000013E-5</v>
      </c>
    </row>
    <row r="14" spans="1:5">
      <c r="A14" s="211"/>
      <c r="B14" s="75">
        <f>'4B_CH4 emissions'!B14</f>
        <v>2002</v>
      </c>
      <c r="C14" s="65">
        <f>'4B_CH4 emissions'!C14</f>
        <v>0.31391711999999999</v>
      </c>
      <c r="D14" s="65">
        <v>0.3</v>
      </c>
      <c r="E14" s="65">
        <f t="shared" si="0"/>
        <v>9.4175135999999997E-5</v>
      </c>
    </row>
    <row r="15" spans="1:5">
      <c r="A15" s="211"/>
      <c r="B15" s="75">
        <f>'4B_CH4 emissions'!B15</f>
        <v>2003</v>
      </c>
      <c r="C15" s="65">
        <f>'4B_CH4 emissions'!C15</f>
        <v>0.33641190000000004</v>
      </c>
      <c r="D15" s="65">
        <v>0.3</v>
      </c>
      <c r="E15" s="65">
        <f t="shared" si="0"/>
        <v>1.0092357000000001E-4</v>
      </c>
    </row>
    <row r="16" spans="1:5">
      <c r="A16" s="211"/>
      <c r="B16" s="75">
        <f>'4B_CH4 emissions'!B16</f>
        <v>2004</v>
      </c>
      <c r="C16" s="65">
        <f>'4B_CH4 emissions'!C16</f>
        <v>0.34541694000000001</v>
      </c>
      <c r="D16" s="65">
        <v>0.3</v>
      </c>
      <c r="E16" s="65">
        <f t="shared" si="0"/>
        <v>1.03625082E-4</v>
      </c>
    </row>
    <row r="17" spans="1:5">
      <c r="A17" s="211"/>
      <c r="B17" s="75">
        <f>'4B_CH4 emissions'!B17</f>
        <v>2005</v>
      </c>
      <c r="C17" s="65">
        <f>'4B_CH4 emissions'!C17</f>
        <v>0.36325179000000002</v>
      </c>
      <c r="D17" s="65">
        <v>0.3</v>
      </c>
      <c r="E17" s="65">
        <f t="shared" si="0"/>
        <v>1.08975537E-4</v>
      </c>
    </row>
    <row r="18" spans="1:5">
      <c r="A18" s="211"/>
      <c r="B18" s="75">
        <f>'4B_CH4 emissions'!B18</f>
        <v>2006</v>
      </c>
      <c r="C18" s="65">
        <f>'4B_CH4 emissions'!C18</f>
        <v>0.37467143999999997</v>
      </c>
      <c r="D18" s="65">
        <v>0.3</v>
      </c>
      <c r="E18" s="65">
        <f t="shared" si="0"/>
        <v>1.1240143199999998E-4</v>
      </c>
    </row>
    <row r="19" spans="1:5">
      <c r="A19" s="211"/>
      <c r="B19" s="75">
        <f>'4B_CH4 emissions'!B19</f>
        <v>2007</v>
      </c>
      <c r="C19" s="65">
        <f>'4B_CH4 emissions'!C19</f>
        <v>0.38629008000000004</v>
      </c>
      <c r="D19" s="65">
        <v>0.3</v>
      </c>
      <c r="E19" s="65">
        <f t="shared" si="0"/>
        <v>1.1588702400000001E-4</v>
      </c>
    </row>
    <row r="20" spans="1:5">
      <c r="A20" s="211"/>
      <c r="B20" s="75">
        <f>'4B_CH4 emissions'!B20</f>
        <v>2008</v>
      </c>
      <c r="C20" s="65">
        <f>'4B_CH4 emissions'!C20</f>
        <v>0.39806018999999998</v>
      </c>
      <c r="D20" s="65">
        <v>0.3</v>
      </c>
      <c r="E20" s="65">
        <f t="shared" si="0"/>
        <v>1.1941805699999999E-4</v>
      </c>
    </row>
    <row r="21" spans="1:5">
      <c r="A21" s="211"/>
      <c r="B21" s="75">
        <f>'4B_CH4 emissions'!B21</f>
        <v>2009</v>
      </c>
      <c r="C21" s="65">
        <f>'4B_CH4 emissions'!C21</f>
        <v>0.40992236999999998</v>
      </c>
      <c r="D21" s="65">
        <v>0.3</v>
      </c>
      <c r="E21" s="65">
        <f t="shared" si="0"/>
        <v>1.2297671099999999E-4</v>
      </c>
    </row>
    <row r="22" spans="1:5">
      <c r="A22" s="211"/>
      <c r="B22" s="75">
        <f>'4B_CH4 emissions'!B22</f>
        <v>2010</v>
      </c>
      <c r="C22" s="65">
        <f>'4B_CH4 emissions'!C22</f>
        <v>0.42673850999999996</v>
      </c>
      <c r="D22" s="65">
        <v>0.3</v>
      </c>
      <c r="E22" s="65">
        <f t="shared" si="0"/>
        <v>1.2802155299999999E-4</v>
      </c>
    </row>
    <row r="23" spans="1:5">
      <c r="A23" s="211"/>
      <c r="B23" s="75">
        <f>'4B_CH4 emissions'!B23</f>
        <v>0</v>
      </c>
      <c r="C23" s="65">
        <f>'4B_CH4 emissions'!C23</f>
        <v>0</v>
      </c>
      <c r="D23" s="65">
        <v>0.3</v>
      </c>
      <c r="E23" s="65">
        <f t="shared" si="0"/>
        <v>0</v>
      </c>
    </row>
    <row r="24" spans="1:5">
      <c r="A24" s="211"/>
      <c r="B24" s="75">
        <f>'4B_CH4 emissions'!B24</f>
        <v>0</v>
      </c>
      <c r="C24" s="65">
        <f>'4B_CH4 emissions'!C24</f>
        <v>0</v>
      </c>
      <c r="D24" s="65">
        <v>0.3</v>
      </c>
      <c r="E24" s="65">
        <f t="shared" si="0"/>
        <v>0</v>
      </c>
    </row>
    <row r="25" spans="1:5">
      <c r="A25" s="211"/>
      <c r="B25" s="75">
        <f>'4B_CH4 emissions'!B25</f>
        <v>0</v>
      </c>
      <c r="C25" s="65">
        <f>'4B_CH4 emissions'!C25</f>
        <v>0</v>
      </c>
      <c r="D25" s="65">
        <v>0.3</v>
      </c>
      <c r="E25" s="65">
        <f t="shared" si="0"/>
        <v>0</v>
      </c>
    </row>
    <row r="26" spans="1:5">
      <c r="A26" s="211"/>
      <c r="B26" s="75">
        <f>'4B_CH4 emissions'!B26</f>
        <v>0</v>
      </c>
      <c r="C26" s="65">
        <f>'4B_CH4 emissions'!C26</f>
        <v>0</v>
      </c>
      <c r="D26" s="65">
        <v>0.3</v>
      </c>
      <c r="E26" s="65">
        <f t="shared" si="0"/>
        <v>0</v>
      </c>
    </row>
    <row r="27" spans="1:5">
      <c r="A27" s="211"/>
      <c r="B27" s="75">
        <f>'4B_CH4 emissions'!B27</f>
        <v>0</v>
      </c>
      <c r="C27" s="65">
        <f>'4B_CH4 emissions'!C27</f>
        <v>0</v>
      </c>
      <c r="D27" s="65">
        <v>0.3</v>
      </c>
      <c r="E27" s="65">
        <f t="shared" si="0"/>
        <v>0</v>
      </c>
    </row>
    <row r="28" spans="1:5">
      <c r="A28" s="211"/>
      <c r="B28" s="75">
        <f>'4B_CH4 emissions'!B28</f>
        <v>0</v>
      </c>
      <c r="C28" s="65">
        <f>'4B_CH4 emissions'!C28</f>
        <v>0</v>
      </c>
      <c r="D28" s="65">
        <v>0.3</v>
      </c>
      <c r="E28" s="65">
        <f t="shared" si="0"/>
        <v>0</v>
      </c>
    </row>
    <row r="29" spans="1:5">
      <c r="A29" s="211"/>
      <c r="B29" s="75">
        <f>'4B_CH4 emissions'!B29</f>
        <v>0</v>
      </c>
      <c r="C29" s="65">
        <f>'4B_CH4 emissions'!C29</f>
        <v>0</v>
      </c>
      <c r="D29" s="65">
        <v>0.3</v>
      </c>
      <c r="E29" s="65">
        <f t="shared" si="0"/>
        <v>0</v>
      </c>
    </row>
    <row r="30" spans="1:5">
      <c r="A30" s="211"/>
      <c r="B30" s="75">
        <f>'4B_CH4 emissions'!B30</f>
        <v>0</v>
      </c>
      <c r="C30" s="65">
        <f>'4B_CH4 emissions'!C30</f>
        <v>0</v>
      </c>
      <c r="D30" s="65">
        <v>0.3</v>
      </c>
      <c r="E30" s="65">
        <f t="shared" si="0"/>
        <v>0</v>
      </c>
    </row>
    <row r="31" spans="1:5">
      <c r="A31" s="211"/>
      <c r="B31" s="75">
        <f>'4B_CH4 emissions'!B31</f>
        <v>0</v>
      </c>
      <c r="C31" s="65">
        <f>'4B_CH4 emissions'!C31</f>
        <v>0</v>
      </c>
      <c r="D31" s="65">
        <v>0.3</v>
      </c>
      <c r="E31" s="65">
        <f t="shared" si="0"/>
        <v>0</v>
      </c>
    </row>
    <row r="32" spans="1:5">
      <c r="A32" s="212"/>
      <c r="B32" s="4">
        <f>'4B_CH4 emissions'!B32</f>
        <v>0</v>
      </c>
      <c r="C32" s="65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184"/>
      <c r="B38" s="185"/>
      <c r="C38" s="185"/>
      <c r="D38" s="186"/>
      <c r="E38" s="74"/>
    </row>
    <row r="39" spans="1:5" ht="13.5" customHeight="1">
      <c r="A39" s="202" t="s">
        <v>52</v>
      </c>
      <c r="B39" s="203"/>
      <c r="C39" s="203"/>
      <c r="D39" s="203"/>
      <c r="E39" s="204"/>
    </row>
    <row r="40" spans="1:5" ht="12.75" customHeight="1">
      <c r="A40" s="205" t="s">
        <v>50</v>
      </c>
      <c r="B40" s="206"/>
      <c r="C40" s="206"/>
      <c r="D40" s="206"/>
      <c r="E40" s="207"/>
    </row>
    <row r="41" spans="1:5" ht="13.5" customHeight="1">
      <c r="A41" s="190" t="s">
        <v>51</v>
      </c>
      <c r="B41" s="191"/>
      <c r="C41" s="191"/>
      <c r="D41" s="191"/>
      <c r="E41" s="192"/>
    </row>
  </sheetData>
  <mergeCells count="16">
    <mergeCell ref="A4:B4"/>
    <mergeCell ref="C4:E4"/>
    <mergeCell ref="A5:B5"/>
    <mergeCell ref="C5:E5"/>
    <mergeCell ref="A2:B2"/>
    <mergeCell ref="C2:E2"/>
    <mergeCell ref="A3:B3"/>
    <mergeCell ref="C3:E3"/>
    <mergeCell ref="A39:E39"/>
    <mergeCell ref="A40:E40"/>
    <mergeCell ref="A41:E41"/>
    <mergeCell ref="A38:D38"/>
    <mergeCell ref="D6:E6"/>
    <mergeCell ref="A8:A10"/>
    <mergeCell ref="B8:B10"/>
    <mergeCell ref="A12:A3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topLeftCell="A6" zoomScaleNormal="100" workbookViewId="0">
      <selection activeCell="J20" sqref="J20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6" t="s">
        <v>0</v>
      </c>
      <c r="B2" s="183" t="s">
        <v>1</v>
      </c>
      <c r="C2" s="183"/>
      <c r="D2" s="183"/>
      <c r="E2" s="183"/>
      <c r="F2" s="183"/>
      <c r="G2" s="183"/>
    </row>
    <row r="3" spans="1:7">
      <c r="A3" s="76" t="s">
        <v>2</v>
      </c>
      <c r="B3" s="183" t="s">
        <v>34</v>
      </c>
      <c r="C3" s="183"/>
      <c r="D3" s="183"/>
      <c r="E3" s="183"/>
      <c r="F3" s="183"/>
      <c r="G3" s="183"/>
    </row>
    <row r="4" spans="1:7" ht="13.5" customHeight="1">
      <c r="A4" s="76" t="s">
        <v>4</v>
      </c>
      <c r="B4" s="183" t="s">
        <v>35</v>
      </c>
      <c r="C4" s="183"/>
      <c r="D4" s="183"/>
      <c r="E4" s="183"/>
      <c r="F4" s="183"/>
      <c r="G4" s="183"/>
    </row>
    <row r="5" spans="1:7">
      <c r="A5" s="76" t="s">
        <v>6</v>
      </c>
      <c r="B5" s="183" t="s">
        <v>56</v>
      </c>
      <c r="C5" s="183"/>
      <c r="D5" s="183"/>
      <c r="E5" s="183"/>
      <c r="F5" s="183"/>
      <c r="G5" s="183"/>
    </row>
    <row r="6" spans="1:7">
      <c r="A6" s="215" t="s">
        <v>8</v>
      </c>
      <c r="B6" s="215"/>
      <c r="C6" s="215"/>
      <c r="D6" s="215"/>
      <c r="E6" s="215"/>
      <c r="F6" s="215"/>
      <c r="G6" s="215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79" t="s">
        <v>259</v>
      </c>
      <c r="B8" s="59" t="s">
        <v>59</v>
      </c>
      <c r="C8" s="59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16"/>
      <c r="B9" s="77" t="s">
        <v>64</v>
      </c>
      <c r="C9" s="77" t="s">
        <v>65</v>
      </c>
      <c r="D9" s="77" t="s">
        <v>66</v>
      </c>
      <c r="E9" s="77" t="s">
        <v>67</v>
      </c>
      <c r="F9" s="77"/>
      <c r="G9" s="77" t="s">
        <v>68</v>
      </c>
    </row>
    <row r="10" spans="1:7">
      <c r="A10" s="216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17"/>
      <c r="B11" s="78"/>
      <c r="C11" s="78"/>
      <c r="D11" s="78"/>
      <c r="E11" s="78"/>
      <c r="F11" s="78"/>
      <c r="G11" s="5" t="s">
        <v>73</v>
      </c>
    </row>
    <row r="12" spans="1:7" ht="13.5" thickTop="1">
      <c r="A12" s="80">
        <f>'4B_N2O emission'!B12</f>
        <v>2000</v>
      </c>
      <c r="B12" s="84">
        <v>99679</v>
      </c>
      <c r="C12" s="81">
        <v>0.39019999999999999</v>
      </c>
      <c r="D12" s="42">
        <v>0.22</v>
      </c>
      <c r="E12" s="42">
        <v>0.5</v>
      </c>
      <c r="F12" s="80">
        <v>365</v>
      </c>
      <c r="G12" s="87">
        <f>B12*C12*D12*E12*F12*1000/(10^9)</f>
        <v>1.56162404387</v>
      </c>
    </row>
    <row r="13" spans="1:7">
      <c r="A13" s="53">
        <f>'4B_N2O emission'!B13</f>
        <v>2001</v>
      </c>
      <c r="B13" s="85">
        <v>106813</v>
      </c>
      <c r="C13" s="83">
        <v>0.39019999999999999</v>
      </c>
      <c r="D13" s="44">
        <v>0.22</v>
      </c>
      <c r="E13" s="44">
        <v>0.5</v>
      </c>
      <c r="F13" s="53">
        <v>365</v>
      </c>
      <c r="G13" s="88">
        <f t="shared" ref="G13:G32" si="0">B13*C13*D13*E13*F13*1000/(10^9)</f>
        <v>1.6733890688899999</v>
      </c>
    </row>
    <row r="14" spans="1:7">
      <c r="A14" s="53">
        <f>'4B_N2O emission'!B14</f>
        <v>2002</v>
      </c>
      <c r="B14" s="85">
        <v>105696</v>
      </c>
      <c r="C14" s="83">
        <v>0.39019999999999999</v>
      </c>
      <c r="D14" s="44">
        <v>0.22</v>
      </c>
      <c r="E14" s="44">
        <v>0.5</v>
      </c>
      <c r="F14" s="53">
        <v>365</v>
      </c>
      <c r="G14" s="88">
        <f t="shared" si="0"/>
        <v>1.6558895548799999</v>
      </c>
    </row>
    <row r="15" spans="1:7">
      <c r="A15" s="53">
        <f>'4B_N2O emission'!B15</f>
        <v>2003</v>
      </c>
      <c r="B15" s="85">
        <v>113270</v>
      </c>
      <c r="C15" s="83">
        <v>0.39019999999999999</v>
      </c>
      <c r="D15" s="44">
        <v>0.22</v>
      </c>
      <c r="E15" s="44">
        <v>0.5</v>
      </c>
      <c r="F15" s="53">
        <v>365</v>
      </c>
      <c r="G15" s="88">
        <f t="shared" si="0"/>
        <v>1.7745478531000001</v>
      </c>
    </row>
    <row r="16" spans="1:7">
      <c r="A16" s="53">
        <f>'4B_N2O emission'!B16</f>
        <v>2004</v>
      </c>
      <c r="B16" s="85">
        <v>116302</v>
      </c>
      <c r="C16" s="83">
        <v>0.39019999999999999</v>
      </c>
      <c r="D16" s="44">
        <v>0.22</v>
      </c>
      <c r="E16" s="44">
        <v>0.5</v>
      </c>
      <c r="F16" s="53">
        <v>365</v>
      </c>
      <c r="G16" s="88">
        <f t="shared" si="0"/>
        <v>1.8220487720600003</v>
      </c>
    </row>
    <row r="17" spans="1:7">
      <c r="A17" s="53">
        <f>'4B_N2O emission'!B17</f>
        <v>2005</v>
      </c>
      <c r="B17" s="85">
        <v>122307</v>
      </c>
      <c r="C17" s="83">
        <v>0.39019999999999999</v>
      </c>
      <c r="D17" s="44">
        <v>0.22</v>
      </c>
      <c r="E17" s="44">
        <v>0.5</v>
      </c>
      <c r="F17" s="53">
        <v>365</v>
      </c>
      <c r="G17" s="88">
        <f t="shared" si="0"/>
        <v>1.9161262847099998</v>
      </c>
    </row>
    <row r="18" spans="1:7">
      <c r="A18" s="53">
        <f>'4B_N2O emission'!B18</f>
        <v>2006</v>
      </c>
      <c r="B18" s="85">
        <v>126152</v>
      </c>
      <c r="C18" s="83">
        <v>0.39019999999999999</v>
      </c>
      <c r="D18" s="44">
        <v>0.22</v>
      </c>
      <c r="E18" s="44">
        <v>0.5</v>
      </c>
      <c r="F18" s="53">
        <v>365</v>
      </c>
      <c r="G18" s="88">
        <f t="shared" si="0"/>
        <v>1.9763640925599997</v>
      </c>
    </row>
    <row r="19" spans="1:7">
      <c r="A19" s="53">
        <f>'4B_N2O emission'!B19</f>
        <v>2007</v>
      </c>
      <c r="B19" s="85">
        <v>130064</v>
      </c>
      <c r="C19" s="83">
        <v>0.39019999999999999</v>
      </c>
      <c r="D19" s="44">
        <v>0.22</v>
      </c>
      <c r="E19" s="44">
        <v>0.5</v>
      </c>
      <c r="F19" s="53">
        <v>365</v>
      </c>
      <c r="G19" s="88">
        <f t="shared" si="0"/>
        <v>2.0376515579199999</v>
      </c>
    </row>
    <row r="20" spans="1:7">
      <c r="A20" s="53">
        <f>'4B_N2O emission'!B20</f>
        <v>2008</v>
      </c>
      <c r="B20" s="85">
        <v>134027</v>
      </c>
      <c r="C20" s="83">
        <v>0.39019999999999999</v>
      </c>
      <c r="D20" s="44">
        <v>0.22</v>
      </c>
      <c r="E20" s="44">
        <v>0.5</v>
      </c>
      <c r="F20" s="53">
        <v>365</v>
      </c>
      <c r="G20" s="88">
        <f t="shared" si="0"/>
        <v>2.0997380163099999</v>
      </c>
    </row>
    <row r="21" spans="1:7">
      <c r="A21" s="53">
        <f>'4B_N2O emission'!B21</f>
        <v>2009</v>
      </c>
      <c r="B21" s="85">
        <v>138021</v>
      </c>
      <c r="C21" s="83">
        <v>0.39019999999999999</v>
      </c>
      <c r="D21" s="44">
        <v>0.22</v>
      </c>
      <c r="E21" s="44">
        <v>0.5</v>
      </c>
      <c r="F21" s="53">
        <v>365</v>
      </c>
      <c r="G21" s="88">
        <f t="shared" si="0"/>
        <v>2.1623101371299995</v>
      </c>
    </row>
    <row r="22" spans="1:7">
      <c r="A22" s="53">
        <f>'4B_N2O emission'!B22</f>
        <v>2010</v>
      </c>
      <c r="B22" s="85">
        <v>143683</v>
      </c>
      <c r="C22" s="83">
        <v>0.39019999999999999</v>
      </c>
      <c r="D22" s="44">
        <v>0.22</v>
      </c>
      <c r="E22" s="44">
        <v>0.5</v>
      </c>
      <c r="F22" s="53">
        <v>365</v>
      </c>
      <c r="G22" s="88">
        <f t="shared" si="0"/>
        <v>2.2510140299900003</v>
      </c>
    </row>
    <row r="23" spans="1:7">
      <c r="A23" s="53">
        <f>'4B_N2O emission'!B23</f>
        <v>0</v>
      </c>
      <c r="B23" s="85"/>
      <c r="C23" s="83">
        <v>0.39019999999999999</v>
      </c>
      <c r="D23" s="44">
        <v>0.22</v>
      </c>
      <c r="E23" s="44">
        <v>0.5</v>
      </c>
      <c r="F23" s="53">
        <v>365</v>
      </c>
      <c r="G23" s="88">
        <f t="shared" si="0"/>
        <v>0</v>
      </c>
    </row>
    <row r="24" spans="1:7">
      <c r="A24" s="53">
        <f>'4B_N2O emission'!B24</f>
        <v>0</v>
      </c>
      <c r="B24" s="85"/>
      <c r="C24" s="83">
        <v>0.39019999999999999</v>
      </c>
      <c r="D24" s="44">
        <v>0.22</v>
      </c>
      <c r="E24" s="44">
        <v>0.5</v>
      </c>
      <c r="F24" s="53">
        <v>365</v>
      </c>
      <c r="G24" s="88">
        <f t="shared" si="0"/>
        <v>0</v>
      </c>
    </row>
    <row r="25" spans="1:7">
      <c r="A25" s="53">
        <f>'4B_N2O emission'!B25</f>
        <v>0</v>
      </c>
      <c r="B25" s="85"/>
      <c r="C25" s="83">
        <v>0.39019999999999999</v>
      </c>
      <c r="D25" s="44">
        <v>0.22</v>
      </c>
      <c r="E25" s="44">
        <v>0.5</v>
      </c>
      <c r="F25" s="53">
        <v>365</v>
      </c>
      <c r="G25" s="88">
        <f t="shared" si="0"/>
        <v>0</v>
      </c>
    </row>
    <row r="26" spans="1:7">
      <c r="A26" s="53">
        <f>'4B_N2O emission'!B26</f>
        <v>0</v>
      </c>
      <c r="B26" s="85"/>
      <c r="C26" s="83">
        <v>0.39019999999999999</v>
      </c>
      <c r="D26" s="44">
        <v>0.22</v>
      </c>
      <c r="E26" s="44">
        <v>0.5</v>
      </c>
      <c r="F26" s="53">
        <v>365</v>
      </c>
      <c r="G26" s="88">
        <f t="shared" si="0"/>
        <v>0</v>
      </c>
    </row>
    <row r="27" spans="1:7">
      <c r="A27" s="53">
        <f>'4B_N2O emission'!B27</f>
        <v>0</v>
      </c>
      <c r="B27" s="85"/>
      <c r="C27" s="83">
        <v>0.39019999999999999</v>
      </c>
      <c r="D27" s="44">
        <v>0.22</v>
      </c>
      <c r="E27" s="44">
        <v>0.5</v>
      </c>
      <c r="F27" s="53">
        <v>365</v>
      </c>
      <c r="G27" s="88">
        <f t="shared" si="0"/>
        <v>0</v>
      </c>
    </row>
    <row r="28" spans="1:7">
      <c r="A28" s="53">
        <f>'4B_N2O emission'!B28</f>
        <v>0</v>
      </c>
      <c r="B28" s="85"/>
      <c r="C28" s="83">
        <v>0.39019999999999999</v>
      </c>
      <c r="D28" s="44">
        <v>0.22</v>
      </c>
      <c r="E28" s="44">
        <v>0.5</v>
      </c>
      <c r="F28" s="53">
        <v>365</v>
      </c>
      <c r="G28" s="88">
        <f t="shared" si="0"/>
        <v>0</v>
      </c>
    </row>
    <row r="29" spans="1:7">
      <c r="A29" s="53">
        <f>'4B_N2O emission'!B29</f>
        <v>0</v>
      </c>
      <c r="B29" s="85"/>
      <c r="C29" s="83">
        <v>0.39019999999999999</v>
      </c>
      <c r="D29" s="44">
        <v>0.22</v>
      </c>
      <c r="E29" s="44">
        <v>0.5</v>
      </c>
      <c r="F29" s="53">
        <v>365</v>
      </c>
      <c r="G29" s="88">
        <f t="shared" si="0"/>
        <v>0</v>
      </c>
    </row>
    <row r="30" spans="1:7">
      <c r="A30" s="53">
        <f>'4B_N2O emission'!B30</f>
        <v>0</v>
      </c>
      <c r="B30" s="85"/>
      <c r="C30" s="83">
        <v>0.39019999999999999</v>
      </c>
      <c r="D30" s="44">
        <v>0.22</v>
      </c>
      <c r="E30" s="44">
        <v>0.5</v>
      </c>
      <c r="F30" s="53">
        <v>365</v>
      </c>
      <c r="G30" s="88">
        <f t="shared" si="0"/>
        <v>0</v>
      </c>
    </row>
    <row r="31" spans="1:7">
      <c r="A31" s="53">
        <f>'4B_N2O emission'!B31</f>
        <v>0</v>
      </c>
      <c r="B31" s="85"/>
      <c r="C31" s="83">
        <v>0.39019999999999999</v>
      </c>
      <c r="D31" s="44">
        <v>0.22</v>
      </c>
      <c r="E31" s="44">
        <v>0.5</v>
      </c>
      <c r="F31" s="53">
        <v>365</v>
      </c>
      <c r="G31" s="88">
        <f t="shared" si="0"/>
        <v>0</v>
      </c>
    </row>
    <row r="32" spans="1:7">
      <c r="A32" s="53">
        <f>'4B_N2O emission'!B32</f>
        <v>0</v>
      </c>
      <c r="B32" s="86"/>
      <c r="C32" s="82">
        <v>0.39019999999999999</v>
      </c>
      <c r="D32" s="79">
        <v>0.22</v>
      </c>
      <c r="E32" s="79">
        <v>0.5</v>
      </c>
      <c r="F32" s="55">
        <v>365</v>
      </c>
      <c r="G32" s="89">
        <f t="shared" si="0"/>
        <v>0</v>
      </c>
    </row>
    <row r="33" spans="1:7" ht="27" customHeight="1">
      <c r="A33" s="213" t="s">
        <v>199</v>
      </c>
      <c r="B33" s="214"/>
      <c r="C33" s="214"/>
      <c r="D33" s="214"/>
      <c r="E33" s="214"/>
      <c r="F33" s="214"/>
      <c r="G33" s="214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335"/>
  <sheetViews>
    <sheetView zoomScale="85" zoomScaleNormal="85" workbookViewId="0">
      <selection activeCell="M23" sqref="M23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90"/>
    <col min="12" max="12" width="14" style="90" customWidth="1"/>
    <col min="13" max="13" width="17.140625" style="6" customWidth="1"/>
    <col min="14" max="16384" width="9.140625" style="6"/>
  </cols>
  <sheetData>
    <row r="2" spans="1:13">
      <c r="A2" s="182" t="s">
        <v>0</v>
      </c>
      <c r="B2" s="182"/>
      <c r="C2" s="183" t="s">
        <v>1</v>
      </c>
      <c r="D2" s="183"/>
      <c r="E2" s="183"/>
      <c r="F2" s="183"/>
      <c r="G2" s="183"/>
      <c r="H2" s="183"/>
      <c r="I2" s="183"/>
    </row>
    <row r="3" spans="1:13">
      <c r="A3" s="182" t="s">
        <v>2</v>
      </c>
      <c r="B3" s="182"/>
      <c r="C3" s="183" t="s">
        <v>75</v>
      </c>
      <c r="D3" s="183"/>
      <c r="E3" s="183"/>
      <c r="F3" s="183"/>
      <c r="G3" s="183"/>
      <c r="H3" s="183"/>
      <c r="I3" s="183"/>
    </row>
    <row r="4" spans="1:13">
      <c r="A4" s="182" t="s">
        <v>4</v>
      </c>
      <c r="B4" s="182"/>
      <c r="C4" s="183" t="s">
        <v>76</v>
      </c>
      <c r="D4" s="183"/>
      <c r="E4" s="183"/>
      <c r="F4" s="183"/>
      <c r="G4" s="183"/>
      <c r="H4" s="183"/>
      <c r="I4" s="183"/>
    </row>
    <row r="5" spans="1:13" ht="14.25" customHeight="1">
      <c r="A5" s="182" t="s">
        <v>6</v>
      </c>
      <c r="B5" s="182"/>
      <c r="C5" s="183" t="s">
        <v>77</v>
      </c>
      <c r="D5" s="183"/>
      <c r="E5" s="183"/>
      <c r="F5" s="183"/>
      <c r="G5" s="183"/>
      <c r="H5" s="183"/>
      <c r="I5" s="183"/>
    </row>
    <row r="6" spans="1:13">
      <c r="A6" s="215" t="s">
        <v>8</v>
      </c>
      <c r="B6" s="215"/>
      <c r="C6" s="215"/>
      <c r="D6" s="215" t="s">
        <v>9</v>
      </c>
      <c r="E6" s="220"/>
      <c r="F6" s="220"/>
      <c r="G6" s="220"/>
      <c r="H6" s="220"/>
      <c r="I6" s="91"/>
    </row>
    <row r="7" spans="1:13">
      <c r="A7" s="226"/>
      <c r="B7" s="226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193" t="s">
        <v>84</v>
      </c>
      <c r="B8" s="193"/>
      <c r="C8" s="59" t="s">
        <v>85</v>
      </c>
      <c r="D8" s="226" t="s">
        <v>86</v>
      </c>
      <c r="E8" s="59" t="s">
        <v>87</v>
      </c>
      <c r="F8" s="59" t="s">
        <v>89</v>
      </c>
      <c r="G8" s="226" t="s">
        <v>91</v>
      </c>
      <c r="H8" s="226" t="s">
        <v>38</v>
      </c>
      <c r="I8" s="226" t="s">
        <v>92</v>
      </c>
      <c r="K8" s="227" t="s">
        <v>259</v>
      </c>
      <c r="L8" s="227" t="s">
        <v>283</v>
      </c>
      <c r="M8" s="227" t="s">
        <v>249</v>
      </c>
    </row>
    <row r="9" spans="1:13" ht="14.25" customHeight="1">
      <c r="A9" s="193"/>
      <c r="B9" s="193"/>
      <c r="C9" s="77" t="s">
        <v>37</v>
      </c>
      <c r="D9" s="216"/>
      <c r="E9" s="77" t="s">
        <v>88</v>
      </c>
      <c r="F9" s="77" t="s">
        <v>90</v>
      </c>
      <c r="G9" s="216"/>
      <c r="H9" s="216"/>
      <c r="I9" s="216"/>
      <c r="K9" s="227"/>
      <c r="L9" s="227"/>
      <c r="M9" s="227"/>
    </row>
    <row r="10" spans="1:13">
      <c r="A10" s="194"/>
      <c r="B10" s="194"/>
      <c r="C10" s="77"/>
      <c r="D10" s="77" t="s">
        <v>39</v>
      </c>
      <c r="E10" s="77" t="s">
        <v>40</v>
      </c>
      <c r="F10" s="77" t="s">
        <v>41</v>
      </c>
      <c r="G10" s="77" t="s">
        <v>42</v>
      </c>
      <c r="H10" s="77"/>
      <c r="I10" s="77"/>
      <c r="K10" s="227"/>
      <c r="L10" s="227"/>
      <c r="M10" s="227"/>
    </row>
    <row r="11" spans="1:13" ht="16.5" customHeight="1">
      <c r="A11" s="194"/>
      <c r="B11" s="194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27"/>
      <c r="L11" s="227"/>
      <c r="M11" s="227"/>
    </row>
    <row r="12" spans="1:13" ht="18" customHeight="1" thickBot="1">
      <c r="A12" s="228"/>
      <c r="B12" s="228"/>
      <c r="C12" s="5" t="s">
        <v>93</v>
      </c>
      <c r="D12" s="5"/>
      <c r="E12" s="5"/>
      <c r="F12" s="5"/>
      <c r="G12" s="5"/>
      <c r="H12" s="5"/>
      <c r="I12" s="5" t="s">
        <v>94</v>
      </c>
      <c r="K12" s="227"/>
      <c r="L12" s="227"/>
      <c r="M12" s="227"/>
    </row>
    <row r="13" spans="1:13" ht="14.25" customHeight="1" thickTop="1">
      <c r="A13" s="225" t="s">
        <v>95</v>
      </c>
      <c r="B13" s="53" t="s">
        <v>203</v>
      </c>
      <c r="C13" s="92">
        <f>'4A_DOC'!$B$39*$L$13</f>
        <v>1.036762202725293</v>
      </c>
      <c r="D13" s="93">
        <v>0.4</v>
      </c>
      <c r="E13" s="93">
        <v>0.38</v>
      </c>
      <c r="F13" s="34">
        <v>0</v>
      </c>
      <c r="G13" s="94">
        <v>0.57999999999999996</v>
      </c>
      <c r="H13" s="93">
        <f>44/12</f>
        <v>3.6666666666666665</v>
      </c>
      <c r="I13" s="53">
        <f>C13*D13*E13*F13*G13*H13</f>
        <v>0</v>
      </c>
      <c r="K13" s="95">
        <f>'4B_N2O emission'!B12</f>
        <v>2000</v>
      </c>
      <c r="L13" s="98">
        <f>'4C1_Amount_Waste_OpenBurned'!G12</f>
        <v>1.56162404387</v>
      </c>
      <c r="M13" s="99">
        <f>I23</f>
        <v>0.27068245675548974</v>
      </c>
    </row>
    <row r="14" spans="1:13" ht="12.75" customHeight="1">
      <c r="A14" s="225"/>
      <c r="B14" s="53" t="s">
        <v>204</v>
      </c>
      <c r="C14" s="92">
        <f>'4A_DOC'!$B$40*$L$13</f>
        <v>0.20066868963729501</v>
      </c>
      <c r="D14" s="93">
        <v>0.9</v>
      </c>
      <c r="E14" s="93">
        <v>0.46</v>
      </c>
      <c r="F14" s="34">
        <f>1/100</f>
        <v>0.01</v>
      </c>
      <c r="G14" s="94">
        <v>0.57999999999999996</v>
      </c>
      <c r="H14" s="93">
        <f t="shared" ref="H14:H21" si="0">44/12</f>
        <v>3.6666666666666665</v>
      </c>
      <c r="I14" s="53">
        <f t="shared" ref="I14:I21" si="1">C14*D14*E14*F14*G14*H14</f>
        <v>1.7667674110425999E-3</v>
      </c>
      <c r="K14" s="95">
        <f>'4B_N2O emission'!B13</f>
        <v>2001</v>
      </c>
      <c r="L14" s="98">
        <f>'4C1_Amount_Waste_OpenBurned'!G13</f>
        <v>1.6733890688899999</v>
      </c>
      <c r="M14" s="100">
        <f>I57</f>
        <v>0.29005512949993606</v>
      </c>
    </row>
    <row r="15" spans="1:13">
      <c r="A15" s="225"/>
      <c r="B15" s="53" t="s">
        <v>205</v>
      </c>
      <c r="C15" s="92">
        <f>'4A_DOC'!$B$41*$L$13</f>
        <v>0</v>
      </c>
      <c r="D15" s="93">
        <v>0.85</v>
      </c>
      <c r="E15" s="93">
        <v>0.5</v>
      </c>
      <c r="F15" s="34">
        <v>0</v>
      </c>
      <c r="G15" s="94">
        <v>0.57999999999999996</v>
      </c>
      <c r="H15" s="93">
        <f t="shared" si="0"/>
        <v>3.6666666666666665</v>
      </c>
      <c r="I15" s="53">
        <f t="shared" si="1"/>
        <v>0</v>
      </c>
      <c r="K15" s="95">
        <f>'4B_N2O emission'!B14</f>
        <v>2002</v>
      </c>
      <c r="L15" s="98">
        <f>'4C1_Amount_Waste_OpenBurned'!G14</f>
        <v>1.6558895548799999</v>
      </c>
      <c r="M15" s="100">
        <f>I87</f>
        <v>0.28702186969400018</v>
      </c>
    </row>
    <row r="16" spans="1:13">
      <c r="A16" s="225"/>
      <c r="B16" s="53" t="s">
        <v>47</v>
      </c>
      <c r="C16" s="92">
        <f>'4A_DOC'!$B$42*$L$13</f>
        <v>1.2649154755347001E-2</v>
      </c>
      <c r="D16" s="93">
        <v>0.8</v>
      </c>
      <c r="E16" s="93">
        <v>0.5</v>
      </c>
      <c r="F16" s="34">
        <f>20/100</f>
        <v>0.2</v>
      </c>
      <c r="G16" s="94">
        <v>0.57999999999999996</v>
      </c>
      <c r="H16" s="93">
        <f t="shared" si="0"/>
        <v>3.6666666666666665</v>
      </c>
      <c r="I16" s="53">
        <f t="shared" si="1"/>
        <v>2.1520428623763702E-3</v>
      </c>
      <c r="K16" s="95">
        <f>'4B_N2O emission'!B15</f>
        <v>2003</v>
      </c>
      <c r="L16" s="98">
        <f>'4C1_Amount_Waste_OpenBurned'!G15</f>
        <v>1.7745478531000001</v>
      </c>
      <c r="M16" s="100">
        <f>I118</f>
        <v>0.30758938067892266</v>
      </c>
    </row>
    <row r="17" spans="1:13" ht="13.5" customHeight="1">
      <c r="A17" s="225"/>
      <c r="B17" s="53" t="s">
        <v>206</v>
      </c>
      <c r="C17" s="92">
        <f>'4A_DOC'!$B$43*$L$13</f>
        <v>0</v>
      </c>
      <c r="D17" s="93">
        <v>0.84</v>
      </c>
      <c r="E17" s="93">
        <v>0.67</v>
      </c>
      <c r="F17" s="34">
        <f>20/100</f>
        <v>0.2</v>
      </c>
      <c r="G17" s="94">
        <v>0.57999999999999996</v>
      </c>
      <c r="H17" s="93">
        <f t="shared" si="0"/>
        <v>3.6666666666666665</v>
      </c>
      <c r="I17" s="53">
        <f t="shared" si="1"/>
        <v>0</v>
      </c>
      <c r="K17" s="95">
        <f>'4B_N2O emission'!B16</f>
        <v>2004</v>
      </c>
      <c r="L17" s="98">
        <f>'4C1_Amount_Waste_OpenBurned'!G16</f>
        <v>1.8220487720600003</v>
      </c>
      <c r="M17" s="100">
        <f>I149</f>
        <v>0.31582290237238519</v>
      </c>
    </row>
    <row r="18" spans="1:13">
      <c r="A18" s="225"/>
      <c r="B18" s="53" t="s">
        <v>207</v>
      </c>
      <c r="C18" s="92">
        <f>'4A_DOC'!$B$44*$L$13</f>
        <v>0.16724993509847702</v>
      </c>
      <c r="D18" s="93">
        <v>1</v>
      </c>
      <c r="E18" s="93">
        <v>0.75</v>
      </c>
      <c r="F18" s="34">
        <f>100/100</f>
        <v>1</v>
      </c>
      <c r="G18" s="94">
        <v>0.57999999999999996</v>
      </c>
      <c r="H18" s="93">
        <f t="shared" si="0"/>
        <v>3.6666666666666665</v>
      </c>
      <c r="I18" s="53">
        <f t="shared" si="1"/>
        <v>0.26676364648207079</v>
      </c>
      <c r="K18" s="95">
        <f>'4B_N2O emission'!B17</f>
        <v>2005</v>
      </c>
      <c r="L18" s="98">
        <f>'4C1_Amount_Waste_OpenBurned'!G17</f>
        <v>1.9161262847099998</v>
      </c>
      <c r="M18" s="170">
        <f>I179</f>
        <v>0.33212972881342795</v>
      </c>
    </row>
    <row r="19" spans="1:13">
      <c r="A19" s="225"/>
      <c r="B19" s="53" t="s">
        <v>208</v>
      </c>
      <c r="C19" s="92">
        <f>'4A_DOC'!$B$45*$L$13</f>
        <v>2.7640745576498999E-2</v>
      </c>
      <c r="D19" s="93">
        <v>1</v>
      </c>
      <c r="E19" s="93">
        <v>0</v>
      </c>
      <c r="F19" s="34">
        <v>0</v>
      </c>
      <c r="G19" s="94">
        <v>0.57999999999999996</v>
      </c>
      <c r="H19" s="93">
        <f t="shared" si="0"/>
        <v>3.6666666666666665</v>
      </c>
      <c r="I19" s="53">
        <f t="shared" si="1"/>
        <v>0</v>
      </c>
      <c r="K19" s="95">
        <f>'4B_N2O emission'!B18</f>
        <v>2006</v>
      </c>
      <c r="L19" s="98">
        <f>'4C1_Amount_Waste_OpenBurned'!G18</f>
        <v>1.9763640925599997</v>
      </c>
      <c r="M19" s="100">
        <f>I209</f>
        <v>0.34257098571031552</v>
      </c>
    </row>
    <row r="20" spans="1:13">
      <c r="A20" s="225"/>
      <c r="B20" s="53" t="s">
        <v>209</v>
      </c>
      <c r="C20" s="92">
        <f>'4A_DOC'!$B$46*$L$13</f>
        <v>2.0769599783471003E-2</v>
      </c>
      <c r="D20" s="93">
        <v>1</v>
      </c>
      <c r="E20" s="93">
        <v>0</v>
      </c>
      <c r="F20" s="34">
        <v>0</v>
      </c>
      <c r="G20" s="94">
        <v>0.57999999999999996</v>
      </c>
      <c r="H20" s="93">
        <f t="shared" si="0"/>
        <v>3.6666666666666665</v>
      </c>
      <c r="I20" s="53">
        <f t="shared" si="1"/>
        <v>0</v>
      </c>
      <c r="K20" s="95">
        <f>'4B_N2O emission'!B19</f>
        <v>2007</v>
      </c>
      <c r="L20" s="98">
        <f>'4C1_Amount_Waste_OpenBurned'!G19</f>
        <v>2.0376515579199999</v>
      </c>
      <c r="M20" s="100">
        <f>I239</f>
        <v>0.35319418388473023</v>
      </c>
    </row>
    <row r="21" spans="1:13">
      <c r="A21" s="225"/>
      <c r="B21" s="53" t="s">
        <v>210</v>
      </c>
      <c r="C21" s="92">
        <f>'4A_DOC'!$B$47*$L$13</f>
        <v>9.6976853124327009E-2</v>
      </c>
      <c r="D21" s="93">
        <v>0.9</v>
      </c>
      <c r="E21" s="93">
        <v>0</v>
      </c>
      <c r="F21" s="34">
        <v>0</v>
      </c>
      <c r="G21" s="94">
        <v>0.57999999999999996</v>
      </c>
      <c r="H21" s="93">
        <f t="shared" si="0"/>
        <v>3.6666666666666665</v>
      </c>
      <c r="I21" s="53">
        <f t="shared" si="1"/>
        <v>0</v>
      </c>
      <c r="K21" s="95">
        <f>'4B_N2O emission'!B20</f>
        <v>2008</v>
      </c>
      <c r="L21" s="98">
        <f>'4C1_Amount_Waste_OpenBurned'!G20</f>
        <v>2.0997380163099999</v>
      </c>
      <c r="M21" s="100">
        <f>I269</f>
        <v>0.36395587467338181</v>
      </c>
    </row>
    <row r="22" spans="1:13">
      <c r="A22" s="225" t="s">
        <v>48</v>
      </c>
      <c r="B22" s="225"/>
      <c r="C22" s="7"/>
      <c r="D22" s="53"/>
      <c r="E22" s="53"/>
      <c r="F22" s="53"/>
      <c r="G22" s="53"/>
      <c r="H22" s="53"/>
      <c r="I22" s="53"/>
      <c r="K22" s="95">
        <f>'4B_N2O emission'!B21</f>
        <v>2009</v>
      </c>
      <c r="L22" s="98">
        <f>'4C1_Amount_Waste_OpenBurned'!G21</f>
        <v>2.1623101371299995</v>
      </c>
      <c r="M22" s="100">
        <f>I299</f>
        <v>0.37480174724715787</v>
      </c>
    </row>
    <row r="23" spans="1:13">
      <c r="A23" s="184" t="s">
        <v>285</v>
      </c>
      <c r="B23" s="185"/>
      <c r="C23" s="185"/>
      <c r="D23" s="185"/>
      <c r="E23" s="185"/>
      <c r="F23" s="185"/>
      <c r="G23" s="185"/>
      <c r="H23" s="186"/>
      <c r="I23" s="96">
        <f>SUM(I13:I22)</f>
        <v>0.27068245675548974</v>
      </c>
      <c r="K23" s="95">
        <f>'4B_N2O emission'!B22</f>
        <v>2010</v>
      </c>
      <c r="L23" s="98">
        <f>'4C1_Amount_Waste_OpenBurned'!G22</f>
        <v>2.2510140299900003</v>
      </c>
      <c r="M23" s="100">
        <f>I329</f>
        <v>0.3901771429689207</v>
      </c>
    </row>
    <row r="24" spans="1:13" ht="12.75" customHeight="1">
      <c r="A24" s="221" t="s">
        <v>53</v>
      </c>
      <c r="B24" s="222"/>
      <c r="C24" s="222"/>
      <c r="D24" s="222"/>
      <c r="E24" s="222"/>
      <c r="F24" s="222"/>
      <c r="G24" s="222"/>
      <c r="H24" s="222"/>
      <c r="I24" s="222"/>
      <c r="K24" s="95">
        <f>'4B_N2O emission'!B23</f>
        <v>0</v>
      </c>
      <c r="L24" s="98">
        <f>'4C1_Amount_Waste_OpenBurned'!G23</f>
        <v>0</v>
      </c>
      <c r="M24" s="100"/>
    </row>
    <row r="25" spans="1:13" ht="12.75" customHeight="1">
      <c r="A25" s="223" t="s">
        <v>54</v>
      </c>
      <c r="B25" s="224"/>
      <c r="C25" s="224"/>
      <c r="D25" s="224"/>
      <c r="E25" s="224"/>
      <c r="F25" s="224"/>
      <c r="G25" s="224"/>
      <c r="H25" s="224"/>
      <c r="I25" s="224"/>
      <c r="K25" s="95">
        <f>'4B_N2O emission'!B24</f>
        <v>0</v>
      </c>
      <c r="L25" s="98">
        <f>'4C1_Amount_Waste_OpenBurned'!G24</f>
        <v>0</v>
      </c>
      <c r="M25" s="100"/>
    </row>
    <row r="26" spans="1:13" ht="12.75" customHeight="1">
      <c r="A26" s="223" t="s">
        <v>55</v>
      </c>
      <c r="B26" s="224"/>
      <c r="C26" s="224"/>
      <c r="D26" s="224"/>
      <c r="E26" s="224"/>
      <c r="F26" s="224"/>
      <c r="G26" s="224"/>
      <c r="H26" s="224"/>
      <c r="I26" s="224"/>
      <c r="K26" s="95">
        <f>'4B_N2O emission'!B25</f>
        <v>0</v>
      </c>
      <c r="L26" s="98">
        <f>'4C1_Amount_Waste_OpenBurned'!G25</f>
        <v>0</v>
      </c>
      <c r="M26" s="99"/>
    </row>
    <row r="27" spans="1:13" ht="12.75" customHeight="1">
      <c r="A27" s="223" t="s">
        <v>96</v>
      </c>
      <c r="B27" s="224"/>
      <c r="C27" s="224"/>
      <c r="D27" s="224"/>
      <c r="E27" s="224"/>
      <c r="F27" s="224"/>
      <c r="G27" s="224"/>
      <c r="H27" s="224"/>
      <c r="I27" s="224"/>
      <c r="K27" s="95">
        <f>'4B_N2O emission'!B26</f>
        <v>0</v>
      </c>
      <c r="L27" s="98">
        <f>'4C1_Amount_Waste_OpenBurned'!G26</f>
        <v>0</v>
      </c>
      <c r="M27" s="100"/>
    </row>
    <row r="28" spans="1:13" ht="12.75" customHeight="1">
      <c r="A28" s="223" t="s">
        <v>97</v>
      </c>
      <c r="B28" s="224"/>
      <c r="C28" s="224"/>
      <c r="D28" s="224"/>
      <c r="E28" s="224"/>
      <c r="F28" s="224"/>
      <c r="G28" s="224"/>
      <c r="H28" s="224"/>
      <c r="I28" s="224"/>
      <c r="K28" s="95">
        <f>'4B_N2O emission'!B27</f>
        <v>0</v>
      </c>
      <c r="L28" s="98">
        <f>'4C1_Amount_Waste_OpenBurned'!G27</f>
        <v>0</v>
      </c>
      <c r="M28" s="100"/>
    </row>
    <row r="29" spans="1:13" ht="21.75" customHeight="1">
      <c r="A29" s="218" t="s">
        <v>200</v>
      </c>
      <c r="B29" s="219"/>
      <c r="C29" s="219"/>
      <c r="D29" s="219"/>
      <c r="E29" s="219"/>
      <c r="F29" s="219"/>
      <c r="G29" s="219"/>
      <c r="H29" s="219"/>
      <c r="I29" s="219"/>
      <c r="K29" s="95">
        <f>'4B_N2O emission'!B28</f>
        <v>0</v>
      </c>
      <c r="L29" s="98">
        <f>'4C1_Amount_Waste_OpenBurned'!G28</f>
        <v>0</v>
      </c>
      <c r="M29" s="100"/>
    </row>
    <row r="30" spans="1:13">
      <c r="K30" s="95">
        <f>'4B_N2O emission'!B29</f>
        <v>0</v>
      </c>
      <c r="L30" s="98">
        <f>'4C1_Amount_Waste_OpenBurned'!G29</f>
        <v>0</v>
      </c>
      <c r="M30" s="100"/>
    </row>
    <row r="31" spans="1:13">
      <c r="K31" s="95">
        <f>'4B_N2O emission'!B30</f>
        <v>0</v>
      </c>
      <c r="L31" s="98">
        <f>'4C1_Amount_Waste_OpenBurned'!G30</f>
        <v>0</v>
      </c>
      <c r="M31" s="100"/>
    </row>
    <row r="32" spans="1:13">
      <c r="K32" s="95">
        <f>'4B_N2O emission'!B31</f>
        <v>0</v>
      </c>
      <c r="L32" s="98">
        <f>'4C1_Amount_Waste_OpenBurned'!G31</f>
        <v>0</v>
      </c>
      <c r="M32" s="100"/>
    </row>
    <row r="33" spans="1:13">
      <c r="F33" s="102" t="s">
        <v>284</v>
      </c>
      <c r="K33" s="95">
        <f>'4B_N2O emission'!B32</f>
        <v>0</v>
      </c>
      <c r="L33" s="98">
        <f>'4C1_Amount_Waste_OpenBurned'!G32</f>
        <v>0</v>
      </c>
      <c r="M33" s="100"/>
    </row>
    <row r="36" spans="1:13">
      <c r="A36" s="182" t="s">
        <v>0</v>
      </c>
      <c r="B36" s="182"/>
      <c r="C36" s="183" t="s">
        <v>1</v>
      </c>
      <c r="D36" s="183"/>
      <c r="E36" s="183"/>
      <c r="F36" s="183"/>
      <c r="G36" s="183"/>
      <c r="H36" s="183"/>
      <c r="I36" s="183"/>
    </row>
    <row r="37" spans="1:13">
      <c r="A37" s="182" t="s">
        <v>2</v>
      </c>
      <c r="B37" s="182"/>
      <c r="C37" s="183" t="s">
        <v>75</v>
      </c>
      <c r="D37" s="183"/>
      <c r="E37" s="183"/>
      <c r="F37" s="183"/>
      <c r="G37" s="183"/>
      <c r="H37" s="183"/>
      <c r="I37" s="183"/>
    </row>
    <row r="38" spans="1:13">
      <c r="A38" s="182" t="s">
        <v>4</v>
      </c>
      <c r="B38" s="182"/>
      <c r="C38" s="183" t="s">
        <v>76</v>
      </c>
      <c r="D38" s="183"/>
      <c r="E38" s="183"/>
      <c r="F38" s="183"/>
      <c r="G38" s="183"/>
      <c r="H38" s="183"/>
      <c r="I38" s="183"/>
    </row>
    <row r="39" spans="1:13">
      <c r="A39" s="182" t="s">
        <v>6</v>
      </c>
      <c r="B39" s="182"/>
      <c r="C39" s="183" t="s">
        <v>77</v>
      </c>
      <c r="D39" s="183"/>
      <c r="E39" s="183"/>
      <c r="F39" s="183"/>
      <c r="G39" s="183"/>
      <c r="H39" s="183"/>
      <c r="I39" s="183"/>
    </row>
    <row r="40" spans="1:13">
      <c r="A40" s="215" t="s">
        <v>8</v>
      </c>
      <c r="B40" s="215"/>
      <c r="C40" s="215"/>
      <c r="D40" s="215" t="s">
        <v>9</v>
      </c>
      <c r="E40" s="220"/>
      <c r="F40" s="220"/>
      <c r="G40" s="220"/>
      <c r="H40" s="220"/>
      <c r="I40" s="91"/>
    </row>
    <row r="41" spans="1:13">
      <c r="A41" s="226"/>
      <c r="B41" s="226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193" t="s">
        <v>84</v>
      </c>
      <c r="B42" s="193"/>
      <c r="C42" s="59" t="s">
        <v>85</v>
      </c>
      <c r="D42" s="226" t="s">
        <v>86</v>
      </c>
      <c r="E42" s="59" t="s">
        <v>87</v>
      </c>
      <c r="F42" s="59" t="s">
        <v>89</v>
      </c>
      <c r="G42" s="226" t="s">
        <v>91</v>
      </c>
      <c r="H42" s="226" t="s">
        <v>38</v>
      </c>
      <c r="I42" s="226" t="s">
        <v>92</v>
      </c>
    </row>
    <row r="43" spans="1:13" ht="14.25">
      <c r="A43" s="193"/>
      <c r="B43" s="193"/>
      <c r="C43" s="77" t="s">
        <v>37</v>
      </c>
      <c r="D43" s="216"/>
      <c r="E43" s="77" t="s">
        <v>88</v>
      </c>
      <c r="F43" s="77" t="s">
        <v>90</v>
      </c>
      <c r="G43" s="216"/>
      <c r="H43" s="216"/>
      <c r="I43" s="216"/>
    </row>
    <row r="44" spans="1:13">
      <c r="A44" s="194"/>
      <c r="B44" s="194"/>
      <c r="C44" s="77"/>
      <c r="D44" s="77" t="s">
        <v>39</v>
      </c>
      <c r="E44" s="77" t="s">
        <v>40</v>
      </c>
      <c r="F44" s="77" t="s">
        <v>41</v>
      </c>
      <c r="G44" s="77" t="s">
        <v>42</v>
      </c>
      <c r="H44" s="77"/>
      <c r="I44" s="77"/>
    </row>
    <row r="45" spans="1:13" ht="15.75">
      <c r="A45" s="194"/>
      <c r="B45" s="194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28"/>
      <c r="B46" s="228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25" t="s">
        <v>95</v>
      </c>
      <c r="B47" s="53" t="s">
        <v>203</v>
      </c>
      <c r="C47" s="92">
        <f>'4A_DOC'!$B$39*$L$14</f>
        <v>1.1109630028360711</v>
      </c>
      <c r="D47" s="93">
        <v>0.4</v>
      </c>
      <c r="E47" s="93">
        <v>0.38</v>
      </c>
      <c r="F47" s="34">
        <v>0</v>
      </c>
      <c r="G47" s="94">
        <v>0.57999999999999996</v>
      </c>
      <c r="H47" s="93">
        <f>44/12</f>
        <v>3.6666666666666665</v>
      </c>
      <c r="I47" s="53">
        <f>C47*D47*E47*F47*G47*H47</f>
        <v>0</v>
      </c>
    </row>
    <row r="48" spans="1:13">
      <c r="A48" s="225"/>
      <c r="B48" s="53" t="s">
        <v>204</v>
      </c>
      <c r="C48" s="92">
        <f>'4A_DOC'!$B$40*$L$14</f>
        <v>0.21503049535236499</v>
      </c>
      <c r="D48" s="93">
        <v>0.9</v>
      </c>
      <c r="E48" s="93">
        <v>0.46</v>
      </c>
      <c r="F48" s="34">
        <f>1/100</f>
        <v>0.01</v>
      </c>
      <c r="G48" s="94">
        <v>0.57999999999999996</v>
      </c>
      <c r="H48" s="93">
        <f t="shared" ref="H48:H55" si="2">44/12</f>
        <v>3.6666666666666665</v>
      </c>
      <c r="I48" s="53">
        <f t="shared" ref="I48:I55" si="3">C48*D48*E48*F48*G48*H48</f>
        <v>1.8932144932803624E-3</v>
      </c>
    </row>
    <row r="49" spans="1:9">
      <c r="A49" s="225"/>
      <c r="B49" s="53" t="s">
        <v>205</v>
      </c>
      <c r="C49" s="92">
        <f>'4A_DOC'!$B$41*$L$14</f>
        <v>0</v>
      </c>
      <c r="D49" s="93">
        <v>0.85</v>
      </c>
      <c r="E49" s="93">
        <v>0.5</v>
      </c>
      <c r="F49" s="34">
        <v>0</v>
      </c>
      <c r="G49" s="94">
        <v>0.57999999999999996</v>
      </c>
      <c r="H49" s="93">
        <f t="shared" si="2"/>
        <v>3.6666666666666665</v>
      </c>
      <c r="I49" s="53">
        <f t="shared" si="3"/>
        <v>0</v>
      </c>
    </row>
    <row r="50" spans="1:9">
      <c r="A50" s="225"/>
      <c r="B50" s="53" t="s">
        <v>47</v>
      </c>
      <c r="C50" s="92">
        <f>'4A_DOC'!$B$42*$L$14</f>
        <v>1.3554451458009001E-2</v>
      </c>
      <c r="D50" s="93">
        <v>0.8</v>
      </c>
      <c r="E50" s="93">
        <v>0.5</v>
      </c>
      <c r="F50" s="34">
        <f>20/100</f>
        <v>0.2</v>
      </c>
      <c r="G50" s="94">
        <v>0.57999999999999996</v>
      </c>
      <c r="H50" s="93">
        <f t="shared" si="2"/>
        <v>3.6666666666666665</v>
      </c>
      <c r="I50" s="53">
        <f t="shared" si="3"/>
        <v>2.3060640080559314E-3</v>
      </c>
    </row>
    <row r="51" spans="1:9">
      <c r="A51" s="225"/>
      <c r="B51" s="53" t="s">
        <v>206</v>
      </c>
      <c r="C51" s="92">
        <f>'4A_DOC'!$B$43*$L$14</f>
        <v>0</v>
      </c>
      <c r="D51" s="93">
        <v>0.84</v>
      </c>
      <c r="E51" s="93">
        <v>0.67</v>
      </c>
      <c r="F51" s="34">
        <f>20/100</f>
        <v>0.2</v>
      </c>
      <c r="G51" s="94">
        <v>0.57999999999999996</v>
      </c>
      <c r="H51" s="93">
        <f t="shared" si="2"/>
        <v>3.6666666666666665</v>
      </c>
      <c r="I51" s="53">
        <f t="shared" si="3"/>
        <v>0</v>
      </c>
    </row>
    <row r="52" spans="1:9">
      <c r="A52" s="225"/>
      <c r="B52" s="53" t="s">
        <v>207</v>
      </c>
      <c r="C52" s="92">
        <f>'4A_DOC'!$B$44*$L$14</f>
        <v>0.17921996927811901</v>
      </c>
      <c r="D52" s="93">
        <v>1</v>
      </c>
      <c r="E52" s="93">
        <v>0.75</v>
      </c>
      <c r="F52" s="34">
        <f>100/100</f>
        <v>1</v>
      </c>
      <c r="G52" s="94">
        <v>0.57999999999999996</v>
      </c>
      <c r="H52" s="93">
        <f t="shared" si="2"/>
        <v>3.6666666666666665</v>
      </c>
      <c r="I52" s="53">
        <f t="shared" si="3"/>
        <v>0.28585585099859978</v>
      </c>
    </row>
    <row r="53" spans="1:9">
      <c r="A53" s="225"/>
      <c r="B53" s="53" t="s">
        <v>208</v>
      </c>
      <c r="C53" s="92">
        <f>'4A_DOC'!$B$45*$L$14</f>
        <v>2.9618986519352998E-2</v>
      </c>
      <c r="D53" s="93">
        <v>1</v>
      </c>
      <c r="E53" s="93">
        <v>0</v>
      </c>
      <c r="F53" s="34">
        <v>0</v>
      </c>
      <c r="G53" s="94">
        <v>0.57999999999999996</v>
      </c>
      <c r="H53" s="93">
        <f t="shared" si="2"/>
        <v>3.6666666666666665</v>
      </c>
      <c r="I53" s="53">
        <f t="shared" si="3"/>
        <v>0</v>
      </c>
    </row>
    <row r="54" spans="1:9">
      <c r="A54" s="225"/>
      <c r="B54" s="53" t="s">
        <v>209</v>
      </c>
      <c r="C54" s="92">
        <f>'4A_DOC'!$B$46*$L$14</f>
        <v>2.2256074616237E-2</v>
      </c>
      <c r="D54" s="93">
        <v>1</v>
      </c>
      <c r="E54" s="93">
        <v>0</v>
      </c>
      <c r="F54" s="34">
        <v>0</v>
      </c>
      <c r="G54" s="94">
        <v>0.57999999999999996</v>
      </c>
      <c r="H54" s="93">
        <f t="shared" si="2"/>
        <v>3.6666666666666665</v>
      </c>
      <c r="I54" s="53">
        <f t="shared" si="3"/>
        <v>0</v>
      </c>
    </row>
    <row r="55" spans="1:9">
      <c r="A55" s="225"/>
      <c r="B55" s="53" t="s">
        <v>210</v>
      </c>
      <c r="C55" s="92">
        <f>'4A_DOC'!$B$47*$L$14</f>
        <v>0.10391746117806901</v>
      </c>
      <c r="D55" s="93">
        <v>0.9</v>
      </c>
      <c r="E55" s="93">
        <v>0</v>
      </c>
      <c r="F55" s="34">
        <v>0</v>
      </c>
      <c r="G55" s="94">
        <v>0.57999999999999996</v>
      </c>
      <c r="H55" s="93">
        <f t="shared" si="2"/>
        <v>3.6666666666666665</v>
      </c>
      <c r="I55" s="53">
        <f t="shared" si="3"/>
        <v>0</v>
      </c>
    </row>
    <row r="56" spans="1:9">
      <c r="A56" s="225" t="s">
        <v>48</v>
      </c>
      <c r="B56" s="225"/>
      <c r="C56" s="7"/>
      <c r="D56" s="53"/>
      <c r="E56" s="53"/>
      <c r="F56" s="53"/>
      <c r="G56" s="53"/>
      <c r="H56" s="53"/>
      <c r="I56" s="53"/>
    </row>
    <row r="57" spans="1:9">
      <c r="A57" s="184" t="s">
        <v>286</v>
      </c>
      <c r="B57" s="185"/>
      <c r="C57" s="185"/>
      <c r="D57" s="185"/>
      <c r="E57" s="185"/>
      <c r="F57" s="185"/>
      <c r="G57" s="185"/>
      <c r="H57" s="186"/>
      <c r="I57" s="96">
        <f>SUM(I47:I56)</f>
        <v>0.29005512949993606</v>
      </c>
    </row>
    <row r="58" spans="1:9">
      <c r="A58" s="221" t="s">
        <v>53</v>
      </c>
      <c r="B58" s="222"/>
      <c r="C58" s="222"/>
      <c r="D58" s="222"/>
      <c r="E58" s="222"/>
      <c r="F58" s="222"/>
      <c r="G58" s="222"/>
      <c r="H58" s="222"/>
      <c r="I58" s="222"/>
    </row>
    <row r="59" spans="1:9">
      <c r="A59" s="223" t="s">
        <v>54</v>
      </c>
      <c r="B59" s="224"/>
      <c r="C59" s="224"/>
      <c r="D59" s="224"/>
      <c r="E59" s="224"/>
      <c r="F59" s="224"/>
      <c r="G59" s="224"/>
      <c r="H59" s="224"/>
      <c r="I59" s="224"/>
    </row>
    <row r="60" spans="1:9">
      <c r="A60" s="223" t="s">
        <v>55</v>
      </c>
      <c r="B60" s="224"/>
      <c r="C60" s="224"/>
      <c r="D60" s="224"/>
      <c r="E60" s="224"/>
      <c r="F60" s="224"/>
      <c r="G60" s="224"/>
      <c r="H60" s="224"/>
      <c r="I60" s="224"/>
    </row>
    <row r="61" spans="1:9">
      <c r="A61" s="223" t="s">
        <v>96</v>
      </c>
      <c r="B61" s="224"/>
      <c r="C61" s="224"/>
      <c r="D61" s="224"/>
      <c r="E61" s="224"/>
      <c r="F61" s="224"/>
      <c r="G61" s="224"/>
      <c r="H61" s="224"/>
      <c r="I61" s="224"/>
    </row>
    <row r="62" spans="1:9">
      <c r="A62" s="223" t="s">
        <v>97</v>
      </c>
      <c r="B62" s="224"/>
      <c r="C62" s="224"/>
      <c r="D62" s="224"/>
      <c r="E62" s="224"/>
      <c r="F62" s="224"/>
      <c r="G62" s="224"/>
      <c r="H62" s="224"/>
      <c r="I62" s="224"/>
    </row>
    <row r="63" spans="1:9">
      <c r="A63" s="218" t="s">
        <v>200</v>
      </c>
      <c r="B63" s="219"/>
      <c r="C63" s="219"/>
      <c r="D63" s="219"/>
      <c r="E63" s="219"/>
      <c r="F63" s="219"/>
      <c r="G63" s="219"/>
      <c r="H63" s="219"/>
      <c r="I63" s="219"/>
    </row>
    <row r="66" spans="1:9">
      <c r="A66" s="182" t="s">
        <v>0</v>
      </c>
      <c r="B66" s="182"/>
      <c r="C66" s="183" t="s">
        <v>1</v>
      </c>
      <c r="D66" s="183"/>
      <c r="E66" s="183"/>
      <c r="F66" s="183"/>
      <c r="G66" s="183"/>
      <c r="H66" s="183"/>
      <c r="I66" s="183"/>
    </row>
    <row r="67" spans="1:9">
      <c r="A67" s="182" t="s">
        <v>2</v>
      </c>
      <c r="B67" s="182"/>
      <c r="C67" s="183" t="s">
        <v>75</v>
      </c>
      <c r="D67" s="183"/>
      <c r="E67" s="183"/>
      <c r="F67" s="183"/>
      <c r="G67" s="183"/>
      <c r="H67" s="183"/>
      <c r="I67" s="183"/>
    </row>
    <row r="68" spans="1:9">
      <c r="A68" s="182" t="s">
        <v>4</v>
      </c>
      <c r="B68" s="182"/>
      <c r="C68" s="183" t="s">
        <v>76</v>
      </c>
      <c r="D68" s="183"/>
      <c r="E68" s="183"/>
      <c r="F68" s="183"/>
      <c r="G68" s="183"/>
      <c r="H68" s="183"/>
      <c r="I68" s="183"/>
    </row>
    <row r="69" spans="1:9">
      <c r="A69" s="182" t="s">
        <v>6</v>
      </c>
      <c r="B69" s="182"/>
      <c r="C69" s="183" t="s">
        <v>77</v>
      </c>
      <c r="D69" s="183"/>
      <c r="E69" s="183"/>
      <c r="F69" s="183"/>
      <c r="G69" s="183"/>
      <c r="H69" s="183"/>
      <c r="I69" s="183"/>
    </row>
    <row r="70" spans="1:9">
      <c r="A70" s="215" t="s">
        <v>8</v>
      </c>
      <c r="B70" s="215"/>
      <c r="C70" s="215"/>
      <c r="D70" s="215" t="s">
        <v>9</v>
      </c>
      <c r="E70" s="220"/>
      <c r="F70" s="220"/>
      <c r="G70" s="220"/>
      <c r="H70" s="220"/>
      <c r="I70" s="91"/>
    </row>
    <row r="71" spans="1:9">
      <c r="A71" s="226"/>
      <c r="B71" s="226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193" t="s">
        <v>84</v>
      </c>
      <c r="B72" s="193"/>
      <c r="C72" s="59" t="s">
        <v>85</v>
      </c>
      <c r="D72" s="226" t="s">
        <v>86</v>
      </c>
      <c r="E72" s="59" t="s">
        <v>87</v>
      </c>
      <c r="F72" s="59" t="s">
        <v>89</v>
      </c>
      <c r="G72" s="226" t="s">
        <v>91</v>
      </c>
      <c r="H72" s="226" t="s">
        <v>38</v>
      </c>
      <c r="I72" s="226" t="s">
        <v>92</v>
      </c>
    </row>
    <row r="73" spans="1:9" ht="14.25">
      <c r="A73" s="193"/>
      <c r="B73" s="193"/>
      <c r="C73" s="77" t="s">
        <v>37</v>
      </c>
      <c r="D73" s="216"/>
      <c r="E73" s="77" t="s">
        <v>88</v>
      </c>
      <c r="F73" s="77" t="s">
        <v>90</v>
      </c>
      <c r="G73" s="216"/>
      <c r="H73" s="216"/>
      <c r="I73" s="216"/>
    </row>
    <row r="74" spans="1:9">
      <c r="A74" s="194"/>
      <c r="B74" s="194"/>
      <c r="C74" s="77"/>
      <c r="D74" s="77" t="s">
        <v>39</v>
      </c>
      <c r="E74" s="77" t="s">
        <v>40</v>
      </c>
      <c r="F74" s="77" t="s">
        <v>41</v>
      </c>
      <c r="G74" s="77" t="s">
        <v>42</v>
      </c>
      <c r="H74" s="77"/>
      <c r="I74" s="77"/>
    </row>
    <row r="75" spans="1:9" ht="15.75">
      <c r="A75" s="194"/>
      <c r="B75" s="194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28"/>
      <c r="B76" s="228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25" t="s">
        <v>95</v>
      </c>
      <c r="B77" s="53" t="s">
        <v>203</v>
      </c>
      <c r="C77" s="92">
        <f>'4A_DOC'!$B$39*$L$15</f>
        <v>1.099345075484832</v>
      </c>
      <c r="D77" s="93">
        <v>0.4</v>
      </c>
      <c r="E77" s="93">
        <v>0.38</v>
      </c>
      <c r="F77" s="34">
        <v>0</v>
      </c>
      <c r="G77" s="94">
        <v>0.57999999999999996</v>
      </c>
      <c r="H77" s="93">
        <f>44/12</f>
        <v>3.6666666666666665</v>
      </c>
      <c r="I77" s="53">
        <f>C77*D77*E77*F77*G77*H77</f>
        <v>0</v>
      </c>
    </row>
    <row r="78" spans="1:9">
      <c r="A78" s="225"/>
      <c r="B78" s="53" t="s">
        <v>204</v>
      </c>
      <c r="C78" s="92">
        <f>'4A_DOC'!$B$40*$L$15</f>
        <v>0.21278180780208</v>
      </c>
      <c r="D78" s="93">
        <v>0.9</v>
      </c>
      <c r="E78" s="93">
        <v>0.46</v>
      </c>
      <c r="F78" s="34">
        <f>1/100</f>
        <v>0.01</v>
      </c>
      <c r="G78" s="94">
        <v>0.57999999999999996</v>
      </c>
      <c r="H78" s="93">
        <f t="shared" ref="H78:H85" si="4">44/12</f>
        <v>3.6666666666666665</v>
      </c>
      <c r="I78" s="53">
        <f t="shared" ref="I78:I85" si="5">C78*D78*E78*F78*G78*H78</f>
        <v>1.8734161486126328E-3</v>
      </c>
    </row>
    <row r="79" spans="1:9">
      <c r="A79" s="225"/>
      <c r="B79" s="53" t="s">
        <v>205</v>
      </c>
      <c r="C79" s="92">
        <f>'4A_DOC'!$B$41*$L$15</f>
        <v>0</v>
      </c>
      <c r="D79" s="93">
        <v>0.85</v>
      </c>
      <c r="E79" s="93">
        <v>0.5</v>
      </c>
      <c r="F79" s="34">
        <v>0</v>
      </c>
      <c r="G79" s="94">
        <v>0.57999999999999996</v>
      </c>
      <c r="H79" s="93">
        <f t="shared" si="4"/>
        <v>3.6666666666666665</v>
      </c>
      <c r="I79" s="53">
        <f t="shared" si="5"/>
        <v>0</v>
      </c>
    </row>
    <row r="80" spans="1:9">
      <c r="A80" s="225"/>
      <c r="B80" s="53" t="s">
        <v>47</v>
      </c>
      <c r="C80" s="92">
        <f>'4A_DOC'!$B$42*$L$15</f>
        <v>1.3412705394528001E-2</v>
      </c>
      <c r="D80" s="93">
        <v>0.8</v>
      </c>
      <c r="E80" s="93">
        <v>0.5</v>
      </c>
      <c r="F80" s="34">
        <f>20/100</f>
        <v>0.2</v>
      </c>
      <c r="G80" s="94">
        <v>0.57999999999999996</v>
      </c>
      <c r="H80" s="93">
        <f t="shared" si="4"/>
        <v>3.6666666666666665</v>
      </c>
      <c r="I80" s="53">
        <f t="shared" si="5"/>
        <v>2.2819482777890307E-3</v>
      </c>
    </row>
    <row r="81" spans="1:9">
      <c r="A81" s="225"/>
      <c r="B81" s="53" t="s">
        <v>206</v>
      </c>
      <c r="C81" s="92">
        <f>'4A_DOC'!$B$43*$L$15</f>
        <v>0</v>
      </c>
      <c r="D81" s="93">
        <v>0.84</v>
      </c>
      <c r="E81" s="93">
        <v>0.67</v>
      </c>
      <c r="F81" s="34">
        <f>20/100</f>
        <v>0.2</v>
      </c>
      <c r="G81" s="94">
        <v>0.57999999999999996</v>
      </c>
      <c r="H81" s="93">
        <f t="shared" si="4"/>
        <v>3.6666666666666665</v>
      </c>
      <c r="I81" s="53">
        <f t="shared" si="5"/>
        <v>0</v>
      </c>
    </row>
    <row r="82" spans="1:9">
      <c r="A82" s="225"/>
      <c r="B82" s="53" t="s">
        <v>207</v>
      </c>
      <c r="C82" s="92">
        <f>'4A_DOC'!$B$44*$L$15</f>
        <v>0.17734577132764801</v>
      </c>
      <c r="D82" s="93">
        <v>1</v>
      </c>
      <c r="E82" s="93">
        <v>0.75</v>
      </c>
      <c r="F82" s="34">
        <f>100/100</f>
        <v>1</v>
      </c>
      <c r="G82" s="94">
        <v>0.57999999999999996</v>
      </c>
      <c r="H82" s="93">
        <f t="shared" si="4"/>
        <v>3.6666666666666665</v>
      </c>
      <c r="I82" s="53">
        <f t="shared" si="5"/>
        <v>0.28286650526759849</v>
      </c>
    </row>
    <row r="83" spans="1:9">
      <c r="A83" s="225"/>
      <c r="B83" s="53" t="s">
        <v>208</v>
      </c>
      <c r="C83" s="92">
        <f>'4A_DOC'!$B$45*$L$15</f>
        <v>2.9309245121375997E-2</v>
      </c>
      <c r="D83" s="93">
        <v>1</v>
      </c>
      <c r="E83" s="93">
        <v>0</v>
      </c>
      <c r="F83" s="34">
        <v>0</v>
      </c>
      <c r="G83" s="94">
        <v>0.57999999999999996</v>
      </c>
      <c r="H83" s="93">
        <f t="shared" si="4"/>
        <v>3.6666666666666665</v>
      </c>
      <c r="I83" s="53">
        <f t="shared" si="5"/>
        <v>0</v>
      </c>
    </row>
    <row r="84" spans="1:9">
      <c r="A84" s="225"/>
      <c r="B84" s="53" t="s">
        <v>209</v>
      </c>
      <c r="C84" s="92">
        <f>'4A_DOC'!$B$46*$L$15</f>
        <v>2.2023331079904E-2</v>
      </c>
      <c r="D84" s="93">
        <v>1</v>
      </c>
      <c r="E84" s="93">
        <v>0</v>
      </c>
      <c r="F84" s="34">
        <v>0</v>
      </c>
      <c r="G84" s="94">
        <v>0.57999999999999996</v>
      </c>
      <c r="H84" s="93">
        <f t="shared" si="4"/>
        <v>3.6666666666666665</v>
      </c>
      <c r="I84" s="53">
        <f t="shared" si="5"/>
        <v>0</v>
      </c>
    </row>
    <row r="85" spans="1:9">
      <c r="A85" s="225"/>
      <c r="B85" s="53" t="s">
        <v>210</v>
      </c>
      <c r="C85" s="92">
        <f>'4A_DOC'!$B$47*$L$15</f>
        <v>0.102830741358048</v>
      </c>
      <c r="D85" s="93">
        <v>0.9</v>
      </c>
      <c r="E85" s="93">
        <v>0</v>
      </c>
      <c r="F85" s="34">
        <v>0</v>
      </c>
      <c r="G85" s="94">
        <v>0.57999999999999996</v>
      </c>
      <c r="H85" s="93">
        <f t="shared" si="4"/>
        <v>3.6666666666666665</v>
      </c>
      <c r="I85" s="53">
        <f t="shared" si="5"/>
        <v>0</v>
      </c>
    </row>
    <row r="86" spans="1:9">
      <c r="A86" s="225" t="s">
        <v>48</v>
      </c>
      <c r="B86" s="225"/>
      <c r="C86" s="7"/>
      <c r="D86" s="53"/>
      <c r="E86" s="53"/>
      <c r="F86" s="53"/>
      <c r="G86" s="53"/>
      <c r="H86" s="53"/>
      <c r="I86" s="53"/>
    </row>
    <row r="87" spans="1:9">
      <c r="A87" s="184" t="s">
        <v>287</v>
      </c>
      <c r="B87" s="185"/>
      <c r="C87" s="185"/>
      <c r="D87" s="185"/>
      <c r="E87" s="185"/>
      <c r="F87" s="185"/>
      <c r="G87" s="185"/>
      <c r="H87" s="186"/>
      <c r="I87" s="96">
        <f>SUM(I77:I86)</f>
        <v>0.28702186969400018</v>
      </c>
    </row>
    <row r="88" spans="1:9">
      <c r="A88" s="221" t="s">
        <v>53</v>
      </c>
      <c r="B88" s="222"/>
      <c r="C88" s="222"/>
      <c r="D88" s="222"/>
      <c r="E88" s="222"/>
      <c r="F88" s="222"/>
      <c r="G88" s="222"/>
      <c r="H88" s="222"/>
      <c r="I88" s="222"/>
    </row>
    <row r="89" spans="1:9">
      <c r="A89" s="223" t="s">
        <v>54</v>
      </c>
      <c r="B89" s="224"/>
      <c r="C89" s="224"/>
      <c r="D89" s="224"/>
      <c r="E89" s="224"/>
      <c r="F89" s="224"/>
      <c r="G89" s="224"/>
      <c r="H89" s="224"/>
      <c r="I89" s="224"/>
    </row>
    <row r="90" spans="1:9">
      <c r="A90" s="223" t="s">
        <v>55</v>
      </c>
      <c r="B90" s="224"/>
      <c r="C90" s="224"/>
      <c r="D90" s="224"/>
      <c r="E90" s="224"/>
      <c r="F90" s="224"/>
      <c r="G90" s="224"/>
      <c r="H90" s="224"/>
      <c r="I90" s="224"/>
    </row>
    <row r="91" spans="1:9">
      <c r="A91" s="223" t="s">
        <v>96</v>
      </c>
      <c r="B91" s="224"/>
      <c r="C91" s="224"/>
      <c r="D91" s="224"/>
      <c r="E91" s="224"/>
      <c r="F91" s="224"/>
      <c r="G91" s="224"/>
      <c r="H91" s="224"/>
      <c r="I91" s="224"/>
    </row>
    <row r="92" spans="1:9">
      <c r="A92" s="223" t="s">
        <v>97</v>
      </c>
      <c r="B92" s="224"/>
      <c r="C92" s="224"/>
      <c r="D92" s="224"/>
      <c r="E92" s="224"/>
      <c r="F92" s="224"/>
      <c r="G92" s="224"/>
      <c r="H92" s="224"/>
      <c r="I92" s="224"/>
    </row>
    <row r="93" spans="1:9">
      <c r="A93" s="218" t="s">
        <v>200</v>
      </c>
      <c r="B93" s="219"/>
      <c r="C93" s="219"/>
      <c r="D93" s="219"/>
      <c r="E93" s="219"/>
      <c r="F93" s="219"/>
      <c r="G93" s="219"/>
      <c r="H93" s="219"/>
      <c r="I93" s="219"/>
    </row>
    <row r="97" spans="1:9">
      <c r="A97" s="182" t="s">
        <v>0</v>
      </c>
      <c r="B97" s="182"/>
      <c r="C97" s="183" t="s">
        <v>1</v>
      </c>
      <c r="D97" s="183"/>
      <c r="E97" s="183"/>
      <c r="F97" s="183"/>
      <c r="G97" s="183"/>
      <c r="H97" s="183"/>
      <c r="I97" s="183"/>
    </row>
    <row r="98" spans="1:9">
      <c r="A98" s="182" t="s">
        <v>2</v>
      </c>
      <c r="B98" s="182"/>
      <c r="C98" s="183" t="s">
        <v>75</v>
      </c>
      <c r="D98" s="183"/>
      <c r="E98" s="183"/>
      <c r="F98" s="183"/>
      <c r="G98" s="183"/>
      <c r="H98" s="183"/>
      <c r="I98" s="183"/>
    </row>
    <row r="99" spans="1:9">
      <c r="A99" s="182" t="s">
        <v>4</v>
      </c>
      <c r="B99" s="182"/>
      <c r="C99" s="183" t="s">
        <v>76</v>
      </c>
      <c r="D99" s="183"/>
      <c r="E99" s="183"/>
      <c r="F99" s="183"/>
      <c r="G99" s="183"/>
      <c r="H99" s="183"/>
      <c r="I99" s="183"/>
    </row>
    <row r="100" spans="1:9">
      <c r="A100" s="182" t="s">
        <v>6</v>
      </c>
      <c r="B100" s="182"/>
      <c r="C100" s="183" t="s">
        <v>77</v>
      </c>
      <c r="D100" s="183"/>
      <c r="E100" s="183"/>
      <c r="F100" s="183"/>
      <c r="G100" s="183"/>
      <c r="H100" s="183"/>
      <c r="I100" s="183"/>
    </row>
    <row r="101" spans="1:9">
      <c r="A101" s="215" t="s">
        <v>8</v>
      </c>
      <c r="B101" s="215"/>
      <c r="C101" s="215"/>
      <c r="D101" s="215" t="s">
        <v>9</v>
      </c>
      <c r="E101" s="220"/>
      <c r="F101" s="220"/>
      <c r="G101" s="220"/>
      <c r="H101" s="220"/>
      <c r="I101" s="91"/>
    </row>
    <row r="102" spans="1:9">
      <c r="A102" s="226"/>
      <c r="B102" s="226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193" t="s">
        <v>84</v>
      </c>
      <c r="B103" s="193"/>
      <c r="C103" s="59" t="s">
        <v>85</v>
      </c>
      <c r="D103" s="226" t="s">
        <v>86</v>
      </c>
      <c r="E103" s="59" t="s">
        <v>87</v>
      </c>
      <c r="F103" s="59" t="s">
        <v>89</v>
      </c>
      <c r="G103" s="226" t="s">
        <v>91</v>
      </c>
      <c r="H103" s="226" t="s">
        <v>38</v>
      </c>
      <c r="I103" s="226" t="s">
        <v>92</v>
      </c>
    </row>
    <row r="104" spans="1:9" ht="14.25">
      <c r="A104" s="193"/>
      <c r="B104" s="193"/>
      <c r="C104" s="77" t="s">
        <v>37</v>
      </c>
      <c r="D104" s="216"/>
      <c r="E104" s="77" t="s">
        <v>88</v>
      </c>
      <c r="F104" s="77" t="s">
        <v>90</v>
      </c>
      <c r="G104" s="216"/>
      <c r="H104" s="216"/>
      <c r="I104" s="216"/>
    </row>
    <row r="105" spans="1:9">
      <c r="A105" s="194"/>
      <c r="B105" s="194"/>
      <c r="C105" s="77"/>
      <c r="D105" s="77" t="s">
        <v>39</v>
      </c>
      <c r="E105" s="77" t="s">
        <v>40</v>
      </c>
      <c r="F105" s="77" t="s">
        <v>41</v>
      </c>
      <c r="G105" s="77" t="s">
        <v>42</v>
      </c>
      <c r="H105" s="77"/>
      <c r="I105" s="77"/>
    </row>
    <row r="106" spans="1:9" ht="15.75">
      <c r="A106" s="194"/>
      <c r="B106" s="194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28"/>
      <c r="B107" s="228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25" t="s">
        <v>95</v>
      </c>
      <c r="B108" s="53" t="s">
        <v>203</v>
      </c>
      <c r="C108" s="92">
        <f>'4A_DOC'!$B$39*$L$16</f>
        <v>1.1781223196730901</v>
      </c>
      <c r="D108" s="93">
        <v>0.4</v>
      </c>
      <c r="E108" s="93">
        <v>0.38</v>
      </c>
      <c r="F108" s="34">
        <v>0</v>
      </c>
      <c r="G108" s="94">
        <v>0.57999999999999996</v>
      </c>
      <c r="H108" s="93">
        <f>44/12</f>
        <v>3.6666666666666665</v>
      </c>
      <c r="I108" s="53">
        <f>C108*D108*E108*F108*G108*H108</f>
        <v>0</v>
      </c>
    </row>
    <row r="109" spans="1:9">
      <c r="A109" s="225"/>
      <c r="B109" s="53" t="s">
        <v>204</v>
      </c>
      <c r="C109" s="92">
        <f>'4A_DOC'!$B$40*$L$16</f>
        <v>0.22802939912335002</v>
      </c>
      <c r="D109" s="93">
        <v>0.9</v>
      </c>
      <c r="E109" s="93">
        <v>0.46</v>
      </c>
      <c r="F109" s="34">
        <f>1/100</f>
        <v>0.01</v>
      </c>
      <c r="G109" s="94">
        <v>0.57999999999999996</v>
      </c>
      <c r="H109" s="93">
        <f t="shared" ref="H109:H116" si="6">44/12</f>
        <v>3.6666666666666665</v>
      </c>
      <c r="I109" s="53">
        <f t="shared" ref="I109:I116" si="7">C109*D109*E109*F109*G109*H109</f>
        <v>2.0076620416416228E-3</v>
      </c>
    </row>
    <row r="110" spans="1:9">
      <c r="A110" s="225"/>
      <c r="B110" s="53" t="s">
        <v>205</v>
      </c>
      <c r="C110" s="92">
        <f>'4A_DOC'!$B$41*$L$16</f>
        <v>0</v>
      </c>
      <c r="D110" s="93">
        <v>0.85</v>
      </c>
      <c r="E110" s="93">
        <v>0.5</v>
      </c>
      <c r="F110" s="34">
        <v>0</v>
      </c>
      <c r="G110" s="94">
        <v>0.57999999999999996</v>
      </c>
      <c r="H110" s="93">
        <f t="shared" si="6"/>
        <v>3.6666666666666665</v>
      </c>
      <c r="I110" s="53">
        <f t="shared" si="7"/>
        <v>0</v>
      </c>
    </row>
    <row r="111" spans="1:9">
      <c r="A111" s="225"/>
      <c r="B111" s="53" t="s">
        <v>47</v>
      </c>
      <c r="C111" s="92">
        <f>'4A_DOC'!$B$42*$L$16</f>
        <v>1.4373837610110003E-2</v>
      </c>
      <c r="D111" s="93">
        <v>0.8</v>
      </c>
      <c r="E111" s="93">
        <v>0.5</v>
      </c>
      <c r="F111" s="34">
        <f>20/100</f>
        <v>0.2</v>
      </c>
      <c r="G111" s="94">
        <v>0.57999999999999996</v>
      </c>
      <c r="H111" s="93">
        <f t="shared" si="6"/>
        <v>3.6666666666666665</v>
      </c>
      <c r="I111" s="53">
        <f t="shared" si="7"/>
        <v>2.445468905400048E-3</v>
      </c>
    </row>
    <row r="112" spans="1:9">
      <c r="A112" s="225"/>
      <c r="B112" s="53" t="s">
        <v>206</v>
      </c>
      <c r="C112" s="92">
        <f>'4A_DOC'!$B$43*$L$16</f>
        <v>0</v>
      </c>
      <c r="D112" s="93">
        <v>0.84</v>
      </c>
      <c r="E112" s="93">
        <v>0.67</v>
      </c>
      <c r="F112" s="34">
        <f>20/100</f>
        <v>0.2</v>
      </c>
      <c r="G112" s="94">
        <v>0.57999999999999996</v>
      </c>
      <c r="H112" s="93">
        <f t="shared" si="6"/>
        <v>3.6666666666666665</v>
      </c>
      <c r="I112" s="53">
        <f t="shared" si="7"/>
        <v>0</v>
      </c>
    </row>
    <row r="113" spans="1:9">
      <c r="A113" s="225"/>
      <c r="B113" s="53" t="s">
        <v>207</v>
      </c>
      <c r="C113" s="92">
        <f>'4A_DOC'!$B$44*$L$16</f>
        <v>0.19005407506701003</v>
      </c>
      <c r="D113" s="93">
        <v>1</v>
      </c>
      <c r="E113" s="93">
        <v>0.75</v>
      </c>
      <c r="F113" s="34">
        <f>100/100</f>
        <v>1</v>
      </c>
      <c r="G113" s="94">
        <v>0.57999999999999996</v>
      </c>
      <c r="H113" s="93">
        <f t="shared" si="6"/>
        <v>3.6666666666666665</v>
      </c>
      <c r="I113" s="53">
        <f t="shared" si="7"/>
        <v>0.30313624973188097</v>
      </c>
    </row>
    <row r="114" spans="1:9">
      <c r="A114" s="225"/>
      <c r="B114" s="53" t="s">
        <v>208</v>
      </c>
      <c r="C114" s="92">
        <f>'4A_DOC'!$B$45*$L$16</f>
        <v>3.1409496999870001E-2</v>
      </c>
      <c r="D114" s="93">
        <v>1</v>
      </c>
      <c r="E114" s="93">
        <v>0</v>
      </c>
      <c r="F114" s="34">
        <v>0</v>
      </c>
      <c r="G114" s="94">
        <v>0.57999999999999996</v>
      </c>
      <c r="H114" s="93">
        <f t="shared" si="6"/>
        <v>3.6666666666666665</v>
      </c>
      <c r="I114" s="53">
        <f t="shared" si="7"/>
        <v>0</v>
      </c>
    </row>
    <row r="115" spans="1:9">
      <c r="A115" s="225"/>
      <c r="B115" s="53" t="s">
        <v>209</v>
      </c>
      <c r="C115" s="92">
        <f>'4A_DOC'!$B$46*$L$16</f>
        <v>2.3601486446230002E-2</v>
      </c>
      <c r="D115" s="93">
        <v>1</v>
      </c>
      <c r="E115" s="93">
        <v>0</v>
      </c>
      <c r="F115" s="34">
        <v>0</v>
      </c>
      <c r="G115" s="94">
        <v>0.57999999999999996</v>
      </c>
      <c r="H115" s="93">
        <f t="shared" si="6"/>
        <v>3.6666666666666665</v>
      </c>
      <c r="I115" s="53">
        <f t="shared" si="7"/>
        <v>0</v>
      </c>
    </row>
    <row r="116" spans="1:9">
      <c r="A116" s="225"/>
      <c r="B116" s="53" t="s">
        <v>210</v>
      </c>
      <c r="C116" s="92">
        <f>'4A_DOC'!$B$47*$L$16</f>
        <v>0.11019942167751001</v>
      </c>
      <c r="D116" s="93">
        <v>0.9</v>
      </c>
      <c r="E116" s="93">
        <v>0</v>
      </c>
      <c r="F116" s="34">
        <v>0</v>
      </c>
      <c r="G116" s="94">
        <v>0.57999999999999996</v>
      </c>
      <c r="H116" s="93">
        <f t="shared" si="6"/>
        <v>3.6666666666666665</v>
      </c>
      <c r="I116" s="53">
        <f t="shared" si="7"/>
        <v>0</v>
      </c>
    </row>
    <row r="117" spans="1:9">
      <c r="A117" s="225" t="s">
        <v>48</v>
      </c>
      <c r="B117" s="225"/>
      <c r="C117" s="7"/>
      <c r="D117" s="53"/>
      <c r="E117" s="53"/>
      <c r="F117" s="53"/>
      <c r="G117" s="53"/>
      <c r="H117" s="53"/>
      <c r="I117" s="53"/>
    </row>
    <row r="118" spans="1:9">
      <c r="A118" s="184" t="s">
        <v>288</v>
      </c>
      <c r="B118" s="185"/>
      <c r="C118" s="185"/>
      <c r="D118" s="185"/>
      <c r="E118" s="185"/>
      <c r="F118" s="185"/>
      <c r="G118" s="185"/>
      <c r="H118" s="186"/>
      <c r="I118" s="96">
        <f>SUM(I108:I117)</f>
        <v>0.30758938067892266</v>
      </c>
    </row>
    <row r="119" spans="1:9">
      <c r="A119" s="221" t="s">
        <v>53</v>
      </c>
      <c r="B119" s="222"/>
      <c r="C119" s="222"/>
      <c r="D119" s="222"/>
      <c r="E119" s="222"/>
      <c r="F119" s="222"/>
      <c r="G119" s="222"/>
      <c r="H119" s="222"/>
      <c r="I119" s="222"/>
    </row>
    <row r="120" spans="1:9">
      <c r="A120" s="223" t="s">
        <v>54</v>
      </c>
      <c r="B120" s="224"/>
      <c r="C120" s="224"/>
      <c r="D120" s="224"/>
      <c r="E120" s="224"/>
      <c r="F120" s="224"/>
      <c r="G120" s="224"/>
      <c r="H120" s="224"/>
      <c r="I120" s="224"/>
    </row>
    <row r="121" spans="1:9">
      <c r="A121" s="223" t="s">
        <v>55</v>
      </c>
      <c r="B121" s="224"/>
      <c r="C121" s="224"/>
      <c r="D121" s="224"/>
      <c r="E121" s="224"/>
      <c r="F121" s="224"/>
      <c r="G121" s="224"/>
      <c r="H121" s="224"/>
      <c r="I121" s="224"/>
    </row>
    <row r="122" spans="1:9">
      <c r="A122" s="223" t="s">
        <v>96</v>
      </c>
      <c r="B122" s="224"/>
      <c r="C122" s="224"/>
      <c r="D122" s="224"/>
      <c r="E122" s="224"/>
      <c r="F122" s="224"/>
      <c r="G122" s="224"/>
      <c r="H122" s="224"/>
      <c r="I122" s="224"/>
    </row>
    <row r="123" spans="1:9">
      <c r="A123" s="223" t="s">
        <v>97</v>
      </c>
      <c r="B123" s="224"/>
      <c r="C123" s="224"/>
      <c r="D123" s="224"/>
      <c r="E123" s="224"/>
      <c r="F123" s="224"/>
      <c r="G123" s="224"/>
      <c r="H123" s="224"/>
      <c r="I123" s="224"/>
    </row>
    <row r="124" spans="1:9">
      <c r="A124" s="218" t="s">
        <v>200</v>
      </c>
      <c r="B124" s="219"/>
      <c r="C124" s="219"/>
      <c r="D124" s="219"/>
      <c r="E124" s="219"/>
      <c r="F124" s="219"/>
      <c r="G124" s="219"/>
      <c r="H124" s="219"/>
      <c r="I124" s="219"/>
    </row>
    <row r="128" spans="1:9">
      <c r="A128" s="182" t="s">
        <v>0</v>
      </c>
      <c r="B128" s="182"/>
      <c r="C128" s="183" t="s">
        <v>1</v>
      </c>
      <c r="D128" s="183"/>
      <c r="E128" s="183"/>
      <c r="F128" s="183"/>
      <c r="G128" s="183"/>
      <c r="H128" s="183"/>
      <c r="I128" s="183"/>
    </row>
    <row r="129" spans="1:9">
      <c r="A129" s="182" t="s">
        <v>2</v>
      </c>
      <c r="B129" s="182"/>
      <c r="C129" s="183" t="s">
        <v>75</v>
      </c>
      <c r="D129" s="183"/>
      <c r="E129" s="183"/>
      <c r="F129" s="183"/>
      <c r="G129" s="183"/>
      <c r="H129" s="183"/>
      <c r="I129" s="183"/>
    </row>
    <row r="130" spans="1:9">
      <c r="A130" s="182" t="s">
        <v>4</v>
      </c>
      <c r="B130" s="182"/>
      <c r="C130" s="183" t="s">
        <v>76</v>
      </c>
      <c r="D130" s="183"/>
      <c r="E130" s="183"/>
      <c r="F130" s="183"/>
      <c r="G130" s="183"/>
      <c r="H130" s="183"/>
      <c r="I130" s="183"/>
    </row>
    <row r="131" spans="1:9">
      <c r="A131" s="182" t="s">
        <v>6</v>
      </c>
      <c r="B131" s="182"/>
      <c r="C131" s="183" t="s">
        <v>77</v>
      </c>
      <c r="D131" s="183"/>
      <c r="E131" s="183"/>
      <c r="F131" s="183"/>
      <c r="G131" s="183"/>
      <c r="H131" s="183"/>
      <c r="I131" s="183"/>
    </row>
    <row r="132" spans="1:9">
      <c r="A132" s="215" t="s">
        <v>8</v>
      </c>
      <c r="B132" s="215"/>
      <c r="C132" s="215"/>
      <c r="D132" s="215" t="s">
        <v>9</v>
      </c>
      <c r="E132" s="220"/>
      <c r="F132" s="220"/>
      <c r="G132" s="220"/>
      <c r="H132" s="220"/>
      <c r="I132" s="91"/>
    </row>
    <row r="133" spans="1:9">
      <c r="A133" s="226"/>
      <c r="B133" s="226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193" t="s">
        <v>84</v>
      </c>
      <c r="B134" s="193"/>
      <c r="C134" s="59" t="s">
        <v>85</v>
      </c>
      <c r="D134" s="226" t="s">
        <v>86</v>
      </c>
      <c r="E134" s="59" t="s">
        <v>87</v>
      </c>
      <c r="F134" s="59" t="s">
        <v>89</v>
      </c>
      <c r="G134" s="226" t="s">
        <v>91</v>
      </c>
      <c r="H134" s="226" t="s">
        <v>38</v>
      </c>
      <c r="I134" s="226" t="s">
        <v>92</v>
      </c>
    </row>
    <row r="135" spans="1:9" ht="14.25">
      <c r="A135" s="193"/>
      <c r="B135" s="193"/>
      <c r="C135" s="77" t="s">
        <v>37</v>
      </c>
      <c r="D135" s="216"/>
      <c r="E135" s="77" t="s">
        <v>88</v>
      </c>
      <c r="F135" s="77" t="s">
        <v>90</v>
      </c>
      <c r="G135" s="216"/>
      <c r="H135" s="216"/>
      <c r="I135" s="216"/>
    </row>
    <row r="136" spans="1:9">
      <c r="A136" s="194"/>
      <c r="B136" s="194"/>
      <c r="C136" s="77"/>
      <c r="D136" s="77" t="s">
        <v>39</v>
      </c>
      <c r="E136" s="77" t="s">
        <v>40</v>
      </c>
      <c r="F136" s="77" t="s">
        <v>41</v>
      </c>
      <c r="G136" s="77" t="s">
        <v>42</v>
      </c>
      <c r="H136" s="77"/>
      <c r="I136" s="77"/>
    </row>
    <row r="137" spans="1:9" ht="15.75">
      <c r="A137" s="194"/>
      <c r="B137" s="194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28"/>
      <c r="B138" s="228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25" t="s">
        <v>95</v>
      </c>
      <c r="B139" s="53" t="s">
        <v>203</v>
      </c>
      <c r="C139" s="92">
        <f>'4A_DOC'!$B$39*$L$17</f>
        <v>1.2096581797706343</v>
      </c>
      <c r="D139" s="93">
        <v>0.4</v>
      </c>
      <c r="E139" s="93">
        <v>0.38</v>
      </c>
      <c r="F139" s="34">
        <v>0</v>
      </c>
      <c r="G139" s="94">
        <v>0.57999999999999996</v>
      </c>
      <c r="H139" s="93">
        <f>44/12</f>
        <v>3.6666666666666665</v>
      </c>
      <c r="I139" s="53">
        <f>C139*D139*E139*F139*G139*H139</f>
        <v>0</v>
      </c>
    </row>
    <row r="140" spans="1:9">
      <c r="A140" s="225"/>
      <c r="B140" s="53" t="s">
        <v>204</v>
      </c>
      <c r="C140" s="92">
        <f>'4A_DOC'!$B$40*$L$17</f>
        <v>0.23413326720971003</v>
      </c>
      <c r="D140" s="93">
        <v>0.9</v>
      </c>
      <c r="E140" s="93">
        <v>0.46</v>
      </c>
      <c r="F140" s="34">
        <f>1/100</f>
        <v>0.01</v>
      </c>
      <c r="G140" s="94">
        <v>0.57999999999999996</v>
      </c>
      <c r="H140" s="93">
        <f t="shared" ref="H140:H147" si="8">44/12</f>
        <v>3.6666666666666665</v>
      </c>
      <c r="I140" s="53">
        <f t="shared" ref="I140:I147" si="9">C140*D140*E140*F140*G140*H140</f>
        <v>2.0614029378211709E-3</v>
      </c>
    </row>
    <row r="141" spans="1:9">
      <c r="A141" s="225"/>
      <c r="B141" s="53" t="s">
        <v>205</v>
      </c>
      <c r="C141" s="92">
        <f>'4A_DOC'!$B$41*$L$17</f>
        <v>0</v>
      </c>
      <c r="D141" s="93">
        <v>0.85</v>
      </c>
      <c r="E141" s="93">
        <v>0.5</v>
      </c>
      <c r="F141" s="34">
        <v>0</v>
      </c>
      <c r="G141" s="94">
        <v>0.57999999999999996</v>
      </c>
      <c r="H141" s="93">
        <f t="shared" si="8"/>
        <v>3.6666666666666665</v>
      </c>
      <c r="I141" s="53">
        <f t="shared" si="9"/>
        <v>0</v>
      </c>
    </row>
    <row r="142" spans="1:9">
      <c r="A142" s="225"/>
      <c r="B142" s="53" t="s">
        <v>47</v>
      </c>
      <c r="C142" s="92">
        <f>'4A_DOC'!$B$42*$L$17</f>
        <v>1.4758595053686005E-2</v>
      </c>
      <c r="D142" s="93">
        <v>0.8</v>
      </c>
      <c r="E142" s="93">
        <v>0.5</v>
      </c>
      <c r="F142" s="34">
        <f>20/100</f>
        <v>0.2</v>
      </c>
      <c r="G142" s="94">
        <v>0.57999999999999996</v>
      </c>
      <c r="H142" s="93">
        <f t="shared" si="8"/>
        <v>3.6666666666666665</v>
      </c>
      <c r="I142" s="53">
        <f t="shared" si="9"/>
        <v>2.5109289718004456E-3</v>
      </c>
    </row>
    <row r="143" spans="1:9">
      <c r="A143" s="225"/>
      <c r="B143" s="53" t="s">
        <v>206</v>
      </c>
      <c r="C143" s="92">
        <f>'4A_DOC'!$B$43*$L$17</f>
        <v>0</v>
      </c>
      <c r="D143" s="93">
        <v>0.84</v>
      </c>
      <c r="E143" s="93">
        <v>0.67</v>
      </c>
      <c r="F143" s="34">
        <f>20/100</f>
        <v>0.2</v>
      </c>
      <c r="G143" s="94">
        <v>0.57999999999999996</v>
      </c>
      <c r="H143" s="93">
        <f t="shared" si="8"/>
        <v>3.6666666666666665</v>
      </c>
      <c r="I143" s="53">
        <f t="shared" si="9"/>
        <v>0</v>
      </c>
    </row>
    <row r="144" spans="1:9">
      <c r="A144" s="225"/>
      <c r="B144" s="53" t="s">
        <v>207</v>
      </c>
      <c r="C144" s="92">
        <f>'4A_DOC'!$B$44*$L$17</f>
        <v>0.19514142348762606</v>
      </c>
      <c r="D144" s="93">
        <v>1</v>
      </c>
      <c r="E144" s="93">
        <v>0.75</v>
      </c>
      <c r="F144" s="34">
        <f>100/100</f>
        <v>1</v>
      </c>
      <c r="G144" s="94">
        <v>0.57999999999999996</v>
      </c>
      <c r="H144" s="93">
        <f t="shared" si="8"/>
        <v>3.6666666666666665</v>
      </c>
      <c r="I144" s="53">
        <f t="shared" si="9"/>
        <v>0.31125057046276355</v>
      </c>
    </row>
    <row r="145" spans="1:9">
      <c r="A145" s="225"/>
      <c r="B145" s="53" t="s">
        <v>208</v>
      </c>
      <c r="C145" s="92">
        <f>'4A_DOC'!$B$45*$L$17</f>
        <v>3.2250263265462008E-2</v>
      </c>
      <c r="D145" s="93">
        <v>1</v>
      </c>
      <c r="E145" s="93">
        <v>0</v>
      </c>
      <c r="F145" s="34">
        <v>0</v>
      </c>
      <c r="G145" s="94">
        <v>0.57999999999999996</v>
      </c>
      <c r="H145" s="93">
        <f t="shared" si="8"/>
        <v>3.6666666666666665</v>
      </c>
      <c r="I145" s="53">
        <f t="shared" si="9"/>
        <v>0</v>
      </c>
    </row>
    <row r="146" spans="1:9">
      <c r="A146" s="225"/>
      <c r="B146" s="53" t="s">
        <v>209</v>
      </c>
      <c r="C146" s="92">
        <f>'4A_DOC'!$B$46*$L$17</f>
        <v>2.4233248668398006E-2</v>
      </c>
      <c r="D146" s="93">
        <v>1</v>
      </c>
      <c r="E146" s="93">
        <v>0</v>
      </c>
      <c r="F146" s="34">
        <v>0</v>
      </c>
      <c r="G146" s="94">
        <v>0.57999999999999996</v>
      </c>
      <c r="H146" s="93">
        <f t="shared" si="8"/>
        <v>3.6666666666666665</v>
      </c>
      <c r="I146" s="53">
        <f t="shared" si="9"/>
        <v>0</v>
      </c>
    </row>
    <row r="147" spans="1:9">
      <c r="A147" s="225"/>
      <c r="B147" s="53" t="s">
        <v>210</v>
      </c>
      <c r="C147" s="92">
        <f>'4A_DOC'!$B$47*$L$17</f>
        <v>0.11314922874492601</v>
      </c>
      <c r="D147" s="93">
        <v>0.9</v>
      </c>
      <c r="E147" s="93">
        <v>0</v>
      </c>
      <c r="F147" s="34">
        <v>0</v>
      </c>
      <c r="G147" s="94">
        <v>0.57999999999999996</v>
      </c>
      <c r="H147" s="93">
        <f t="shared" si="8"/>
        <v>3.6666666666666665</v>
      </c>
      <c r="I147" s="53">
        <f t="shared" si="9"/>
        <v>0</v>
      </c>
    </row>
    <row r="148" spans="1:9">
      <c r="A148" s="225" t="s">
        <v>48</v>
      </c>
      <c r="B148" s="225"/>
      <c r="C148" s="7"/>
      <c r="D148" s="53"/>
      <c r="E148" s="53"/>
      <c r="F148" s="53"/>
      <c r="G148" s="53"/>
      <c r="H148" s="53"/>
      <c r="I148" s="53"/>
    </row>
    <row r="149" spans="1:9">
      <c r="A149" s="184" t="s">
        <v>289</v>
      </c>
      <c r="B149" s="185"/>
      <c r="C149" s="185"/>
      <c r="D149" s="185"/>
      <c r="E149" s="185"/>
      <c r="F149" s="185"/>
      <c r="G149" s="185"/>
      <c r="H149" s="186"/>
      <c r="I149" s="96">
        <f>SUM(I139:I148)</f>
        <v>0.31582290237238519</v>
      </c>
    </row>
    <row r="150" spans="1:9">
      <c r="A150" s="221" t="s">
        <v>53</v>
      </c>
      <c r="B150" s="222"/>
      <c r="C150" s="222"/>
      <c r="D150" s="222"/>
      <c r="E150" s="222"/>
      <c r="F150" s="222"/>
      <c r="G150" s="222"/>
      <c r="H150" s="222"/>
      <c r="I150" s="222"/>
    </row>
    <row r="151" spans="1:9">
      <c r="A151" s="223" t="s">
        <v>54</v>
      </c>
      <c r="B151" s="224"/>
      <c r="C151" s="224"/>
      <c r="D151" s="224"/>
      <c r="E151" s="224"/>
      <c r="F151" s="224"/>
      <c r="G151" s="224"/>
      <c r="H151" s="224"/>
      <c r="I151" s="224"/>
    </row>
    <row r="152" spans="1:9">
      <c r="A152" s="223" t="s">
        <v>55</v>
      </c>
      <c r="B152" s="224"/>
      <c r="C152" s="224"/>
      <c r="D152" s="224"/>
      <c r="E152" s="224"/>
      <c r="F152" s="224"/>
      <c r="G152" s="224"/>
      <c r="H152" s="224"/>
      <c r="I152" s="224"/>
    </row>
    <row r="153" spans="1:9">
      <c r="A153" s="223" t="s">
        <v>96</v>
      </c>
      <c r="B153" s="224"/>
      <c r="C153" s="224"/>
      <c r="D153" s="224"/>
      <c r="E153" s="224"/>
      <c r="F153" s="224"/>
      <c r="G153" s="224"/>
      <c r="H153" s="224"/>
      <c r="I153" s="224"/>
    </row>
    <row r="154" spans="1:9">
      <c r="A154" s="223" t="s">
        <v>97</v>
      </c>
      <c r="B154" s="224"/>
      <c r="C154" s="224"/>
      <c r="D154" s="224"/>
      <c r="E154" s="224"/>
      <c r="F154" s="224"/>
      <c r="G154" s="224"/>
      <c r="H154" s="224"/>
      <c r="I154" s="224"/>
    </row>
    <row r="155" spans="1:9">
      <c r="A155" s="218" t="s">
        <v>200</v>
      </c>
      <c r="B155" s="219"/>
      <c r="C155" s="219"/>
      <c r="D155" s="219"/>
      <c r="E155" s="219"/>
      <c r="F155" s="219"/>
      <c r="G155" s="219"/>
      <c r="H155" s="219"/>
      <c r="I155" s="219"/>
    </row>
    <row r="158" spans="1:9">
      <c r="A158" s="182" t="s">
        <v>0</v>
      </c>
      <c r="B158" s="182"/>
      <c r="C158" s="183" t="s">
        <v>1</v>
      </c>
      <c r="D158" s="183"/>
      <c r="E158" s="183"/>
      <c r="F158" s="183"/>
      <c r="G158" s="183"/>
      <c r="H158" s="183"/>
      <c r="I158" s="183"/>
    </row>
    <row r="159" spans="1:9">
      <c r="A159" s="182" t="s">
        <v>2</v>
      </c>
      <c r="B159" s="182"/>
      <c r="C159" s="183" t="s">
        <v>75</v>
      </c>
      <c r="D159" s="183"/>
      <c r="E159" s="183"/>
      <c r="F159" s="183"/>
      <c r="G159" s="183"/>
      <c r="H159" s="183"/>
      <c r="I159" s="183"/>
    </row>
    <row r="160" spans="1:9">
      <c r="A160" s="182" t="s">
        <v>4</v>
      </c>
      <c r="B160" s="182"/>
      <c r="C160" s="183" t="s">
        <v>76</v>
      </c>
      <c r="D160" s="183"/>
      <c r="E160" s="183"/>
      <c r="F160" s="183"/>
      <c r="G160" s="183"/>
      <c r="H160" s="183"/>
      <c r="I160" s="183"/>
    </row>
    <row r="161" spans="1:9">
      <c r="A161" s="182" t="s">
        <v>6</v>
      </c>
      <c r="B161" s="182"/>
      <c r="C161" s="183" t="s">
        <v>77</v>
      </c>
      <c r="D161" s="183"/>
      <c r="E161" s="183"/>
      <c r="F161" s="183"/>
      <c r="G161" s="183"/>
      <c r="H161" s="183"/>
      <c r="I161" s="183"/>
    </row>
    <row r="162" spans="1:9">
      <c r="A162" s="215" t="s">
        <v>8</v>
      </c>
      <c r="B162" s="215"/>
      <c r="C162" s="215"/>
      <c r="D162" s="215" t="s">
        <v>9</v>
      </c>
      <c r="E162" s="220"/>
      <c r="F162" s="220"/>
      <c r="G162" s="220"/>
      <c r="H162" s="220"/>
      <c r="I162" s="91"/>
    </row>
    <row r="163" spans="1:9">
      <c r="A163" s="226"/>
      <c r="B163" s="226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193" t="s">
        <v>84</v>
      </c>
      <c r="B164" s="193"/>
      <c r="C164" s="59" t="s">
        <v>85</v>
      </c>
      <c r="D164" s="226" t="s">
        <v>86</v>
      </c>
      <c r="E164" s="59" t="s">
        <v>87</v>
      </c>
      <c r="F164" s="59" t="s">
        <v>89</v>
      </c>
      <c r="G164" s="226" t="s">
        <v>91</v>
      </c>
      <c r="H164" s="226" t="s">
        <v>38</v>
      </c>
      <c r="I164" s="226" t="s">
        <v>92</v>
      </c>
    </row>
    <row r="165" spans="1:9" ht="14.25">
      <c r="A165" s="193"/>
      <c r="B165" s="193"/>
      <c r="C165" s="77" t="s">
        <v>37</v>
      </c>
      <c r="D165" s="216"/>
      <c r="E165" s="77" t="s">
        <v>88</v>
      </c>
      <c r="F165" s="77" t="s">
        <v>90</v>
      </c>
      <c r="G165" s="216"/>
      <c r="H165" s="216"/>
      <c r="I165" s="216"/>
    </row>
    <row r="166" spans="1:9">
      <c r="A166" s="194"/>
      <c r="B166" s="194"/>
      <c r="C166" s="77"/>
      <c r="D166" s="77" t="s">
        <v>39</v>
      </c>
      <c r="E166" s="77" t="s">
        <v>40</v>
      </c>
      <c r="F166" s="77" t="s">
        <v>41</v>
      </c>
      <c r="G166" s="77" t="s">
        <v>42</v>
      </c>
      <c r="H166" s="77"/>
      <c r="I166" s="77"/>
    </row>
    <row r="167" spans="1:9" ht="15.75">
      <c r="A167" s="194"/>
      <c r="B167" s="194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28"/>
      <c r="B168" s="228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25" t="s">
        <v>95</v>
      </c>
      <c r="B169" s="53" t="s">
        <v>203</v>
      </c>
      <c r="C169" s="92">
        <f>'4A_DOC'!$B$39*$L$18</f>
        <v>1.272116240418969</v>
      </c>
      <c r="D169" s="93">
        <v>0.4</v>
      </c>
      <c r="E169" s="93">
        <v>0.38</v>
      </c>
      <c r="F169" s="34">
        <v>0</v>
      </c>
      <c r="G169" s="94">
        <v>0.57999999999999996</v>
      </c>
      <c r="H169" s="93">
        <f>44/12</f>
        <v>3.6666666666666665</v>
      </c>
      <c r="I169" s="53">
        <f>C169*D169*E169*F169*G169*H169</f>
        <v>0</v>
      </c>
    </row>
    <row r="170" spans="1:9">
      <c r="A170" s="225"/>
      <c r="B170" s="53" t="s">
        <v>204</v>
      </c>
      <c r="C170" s="92">
        <f>'4A_DOC'!$B$40*$L$18</f>
        <v>0.24622222758523499</v>
      </c>
      <c r="D170" s="93">
        <v>0.9</v>
      </c>
      <c r="E170" s="93">
        <v>0.46</v>
      </c>
      <c r="F170" s="34">
        <f>1/100</f>
        <v>0.01</v>
      </c>
      <c r="G170" s="94">
        <v>0.57999999999999996</v>
      </c>
      <c r="H170" s="93">
        <f t="shared" ref="H170:H177" si="10">44/12</f>
        <v>3.6666666666666665</v>
      </c>
      <c r="I170" s="53">
        <f t="shared" ref="I170:I177" si="11">C170*D170*E170*F170*G170*H170</f>
        <v>2.167838980551443E-3</v>
      </c>
    </row>
    <row r="171" spans="1:9">
      <c r="A171" s="225"/>
      <c r="B171" s="53" t="s">
        <v>205</v>
      </c>
      <c r="C171" s="92">
        <f>'4A_DOC'!$B$41*$L$18</f>
        <v>0</v>
      </c>
      <c r="D171" s="93">
        <v>0.85</v>
      </c>
      <c r="E171" s="93">
        <v>0.5</v>
      </c>
      <c r="F171" s="34">
        <v>0</v>
      </c>
      <c r="G171" s="94">
        <v>0.57999999999999996</v>
      </c>
      <c r="H171" s="93">
        <f t="shared" si="10"/>
        <v>3.6666666666666665</v>
      </c>
      <c r="I171" s="53">
        <f t="shared" si="11"/>
        <v>0</v>
      </c>
    </row>
    <row r="172" spans="1:9">
      <c r="A172" s="225"/>
      <c r="B172" s="53" t="s">
        <v>47</v>
      </c>
      <c r="C172" s="92">
        <f>'4A_DOC'!$B$42*$L$18</f>
        <v>1.5520622906151001E-2</v>
      </c>
      <c r="D172" s="93">
        <v>0.8</v>
      </c>
      <c r="E172" s="93">
        <v>0.5</v>
      </c>
      <c r="F172" s="34">
        <f>20/100</f>
        <v>0.2</v>
      </c>
      <c r="G172" s="94">
        <v>0.57999999999999996</v>
      </c>
      <c r="H172" s="93">
        <f t="shared" si="10"/>
        <v>3.6666666666666665</v>
      </c>
      <c r="I172" s="53">
        <f t="shared" si="11"/>
        <v>2.6405753104331571E-3</v>
      </c>
    </row>
    <row r="173" spans="1:9">
      <c r="A173" s="225"/>
      <c r="B173" s="53" t="s">
        <v>206</v>
      </c>
      <c r="C173" s="92">
        <f>'4A_DOC'!$B$43*$L$18</f>
        <v>0</v>
      </c>
      <c r="D173" s="93">
        <v>0.84</v>
      </c>
      <c r="E173" s="93">
        <v>0.67</v>
      </c>
      <c r="F173" s="34">
        <f>20/100</f>
        <v>0.2</v>
      </c>
      <c r="G173" s="94">
        <v>0.57999999999999996</v>
      </c>
      <c r="H173" s="93">
        <f t="shared" si="10"/>
        <v>3.6666666666666665</v>
      </c>
      <c r="I173" s="53">
        <f t="shared" si="11"/>
        <v>0</v>
      </c>
    </row>
    <row r="174" spans="1:9">
      <c r="A174" s="225"/>
      <c r="B174" s="53" t="s">
        <v>207</v>
      </c>
      <c r="C174" s="92">
        <f>'4A_DOC'!$B$44*$L$18</f>
        <v>0.205217125092441</v>
      </c>
      <c r="D174" s="93">
        <v>1</v>
      </c>
      <c r="E174" s="93">
        <v>0.75</v>
      </c>
      <c r="F174" s="34">
        <f>100/100</f>
        <v>1</v>
      </c>
      <c r="G174" s="94">
        <v>0.57999999999999996</v>
      </c>
      <c r="H174" s="93">
        <f t="shared" si="10"/>
        <v>3.6666666666666665</v>
      </c>
      <c r="I174" s="53">
        <f t="shared" si="11"/>
        <v>0.32732131452244334</v>
      </c>
    </row>
    <row r="175" spans="1:9">
      <c r="A175" s="225"/>
      <c r="B175" s="53" t="s">
        <v>208</v>
      </c>
      <c r="C175" s="92">
        <f>'4A_DOC'!$B$45*$L$18</f>
        <v>3.3915435239366999E-2</v>
      </c>
      <c r="D175" s="93">
        <v>1</v>
      </c>
      <c r="E175" s="93">
        <v>0</v>
      </c>
      <c r="F175" s="34">
        <v>0</v>
      </c>
      <c r="G175" s="94">
        <v>0.57999999999999996</v>
      </c>
      <c r="H175" s="93">
        <f t="shared" si="10"/>
        <v>3.6666666666666665</v>
      </c>
      <c r="I175" s="53">
        <f t="shared" si="11"/>
        <v>0</v>
      </c>
    </row>
    <row r="176" spans="1:9">
      <c r="A176" s="225"/>
      <c r="B176" s="53" t="s">
        <v>209</v>
      </c>
      <c r="C176" s="92">
        <f>'4A_DOC'!$B$46*$L$18</f>
        <v>2.5484479586642999E-2</v>
      </c>
      <c r="D176" s="93">
        <v>1</v>
      </c>
      <c r="E176" s="93">
        <v>0</v>
      </c>
      <c r="F176" s="34">
        <v>0</v>
      </c>
      <c r="G176" s="94">
        <v>0.57999999999999996</v>
      </c>
      <c r="H176" s="93">
        <f t="shared" si="10"/>
        <v>3.6666666666666665</v>
      </c>
      <c r="I176" s="53">
        <f t="shared" si="11"/>
        <v>0</v>
      </c>
    </row>
    <row r="177" spans="1:9">
      <c r="A177" s="225"/>
      <c r="B177" s="53" t="s">
        <v>210</v>
      </c>
      <c r="C177" s="92">
        <f>'4A_DOC'!$B$47*$L$18</f>
        <v>0.11899144228049099</v>
      </c>
      <c r="D177" s="93">
        <v>0.9</v>
      </c>
      <c r="E177" s="93">
        <v>0</v>
      </c>
      <c r="F177" s="34">
        <v>0</v>
      </c>
      <c r="G177" s="94">
        <v>0.57999999999999996</v>
      </c>
      <c r="H177" s="93">
        <f t="shared" si="10"/>
        <v>3.6666666666666665</v>
      </c>
      <c r="I177" s="53">
        <f t="shared" si="11"/>
        <v>0</v>
      </c>
    </row>
    <row r="178" spans="1:9">
      <c r="A178" s="225" t="s">
        <v>48</v>
      </c>
      <c r="B178" s="225"/>
      <c r="C178" s="7"/>
      <c r="D178" s="53"/>
      <c r="E178" s="53"/>
      <c r="F178" s="53"/>
      <c r="G178" s="53"/>
      <c r="H178" s="53"/>
      <c r="I178" s="53"/>
    </row>
    <row r="179" spans="1:9">
      <c r="A179" s="184" t="s">
        <v>290</v>
      </c>
      <c r="B179" s="185"/>
      <c r="C179" s="185"/>
      <c r="D179" s="185"/>
      <c r="E179" s="185"/>
      <c r="F179" s="185"/>
      <c r="G179" s="185"/>
      <c r="H179" s="186"/>
      <c r="I179" s="96">
        <f>SUM(I169:I178)</f>
        <v>0.33212972881342795</v>
      </c>
    </row>
    <row r="180" spans="1:9">
      <c r="A180" s="221" t="s">
        <v>53</v>
      </c>
      <c r="B180" s="222"/>
      <c r="C180" s="222"/>
      <c r="D180" s="222"/>
      <c r="E180" s="222"/>
      <c r="F180" s="222"/>
      <c r="G180" s="222"/>
      <c r="H180" s="222"/>
      <c r="I180" s="222"/>
    </row>
    <row r="181" spans="1:9">
      <c r="A181" s="223" t="s">
        <v>54</v>
      </c>
      <c r="B181" s="224"/>
      <c r="C181" s="224"/>
      <c r="D181" s="224"/>
      <c r="E181" s="224"/>
      <c r="F181" s="224"/>
      <c r="G181" s="224"/>
      <c r="H181" s="224"/>
      <c r="I181" s="224"/>
    </row>
    <row r="182" spans="1:9">
      <c r="A182" s="223" t="s">
        <v>55</v>
      </c>
      <c r="B182" s="224"/>
      <c r="C182" s="224"/>
      <c r="D182" s="224"/>
      <c r="E182" s="224"/>
      <c r="F182" s="224"/>
      <c r="G182" s="224"/>
      <c r="H182" s="224"/>
      <c r="I182" s="224"/>
    </row>
    <row r="183" spans="1:9">
      <c r="A183" s="223" t="s">
        <v>96</v>
      </c>
      <c r="B183" s="224"/>
      <c r="C183" s="224"/>
      <c r="D183" s="224"/>
      <c r="E183" s="224"/>
      <c r="F183" s="224"/>
      <c r="G183" s="224"/>
      <c r="H183" s="224"/>
      <c r="I183" s="224"/>
    </row>
    <row r="184" spans="1:9">
      <c r="A184" s="223" t="s">
        <v>97</v>
      </c>
      <c r="B184" s="224"/>
      <c r="C184" s="224"/>
      <c r="D184" s="224"/>
      <c r="E184" s="224"/>
      <c r="F184" s="224"/>
      <c r="G184" s="224"/>
      <c r="H184" s="224"/>
      <c r="I184" s="224"/>
    </row>
    <row r="185" spans="1:9">
      <c r="A185" s="218" t="s">
        <v>200</v>
      </c>
      <c r="B185" s="219"/>
      <c r="C185" s="219"/>
      <c r="D185" s="219"/>
      <c r="E185" s="219"/>
      <c r="F185" s="219"/>
      <c r="G185" s="219"/>
      <c r="H185" s="219"/>
      <c r="I185" s="219"/>
    </row>
    <row r="188" spans="1:9">
      <c r="A188" s="182" t="s">
        <v>0</v>
      </c>
      <c r="B188" s="182"/>
      <c r="C188" s="183" t="s">
        <v>1</v>
      </c>
      <c r="D188" s="183"/>
      <c r="E188" s="183"/>
      <c r="F188" s="183"/>
      <c r="G188" s="183"/>
      <c r="H188" s="183"/>
      <c r="I188" s="183"/>
    </row>
    <row r="189" spans="1:9">
      <c r="A189" s="182" t="s">
        <v>2</v>
      </c>
      <c r="B189" s="182"/>
      <c r="C189" s="183" t="s">
        <v>75</v>
      </c>
      <c r="D189" s="183"/>
      <c r="E189" s="183"/>
      <c r="F189" s="183"/>
      <c r="G189" s="183"/>
      <c r="H189" s="183"/>
      <c r="I189" s="183"/>
    </row>
    <row r="190" spans="1:9">
      <c r="A190" s="182" t="s">
        <v>4</v>
      </c>
      <c r="B190" s="182"/>
      <c r="C190" s="183" t="s">
        <v>76</v>
      </c>
      <c r="D190" s="183"/>
      <c r="E190" s="183"/>
      <c r="F190" s="183"/>
      <c r="G190" s="183"/>
      <c r="H190" s="183"/>
      <c r="I190" s="183"/>
    </row>
    <row r="191" spans="1:9">
      <c r="A191" s="182" t="s">
        <v>6</v>
      </c>
      <c r="B191" s="182"/>
      <c r="C191" s="183" t="s">
        <v>77</v>
      </c>
      <c r="D191" s="183"/>
      <c r="E191" s="183"/>
      <c r="F191" s="183"/>
      <c r="G191" s="183"/>
      <c r="H191" s="183"/>
      <c r="I191" s="183"/>
    </row>
    <row r="192" spans="1:9">
      <c r="A192" s="215" t="s">
        <v>8</v>
      </c>
      <c r="B192" s="215"/>
      <c r="C192" s="215"/>
      <c r="D192" s="215" t="s">
        <v>9</v>
      </c>
      <c r="E192" s="220"/>
      <c r="F192" s="220"/>
      <c r="G192" s="220"/>
      <c r="H192" s="220"/>
      <c r="I192" s="91"/>
    </row>
    <row r="193" spans="1:9">
      <c r="A193" s="226"/>
      <c r="B193" s="226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193" t="s">
        <v>84</v>
      </c>
      <c r="B194" s="193"/>
      <c r="C194" s="59" t="s">
        <v>85</v>
      </c>
      <c r="D194" s="226" t="s">
        <v>86</v>
      </c>
      <c r="E194" s="59" t="s">
        <v>87</v>
      </c>
      <c r="F194" s="59" t="s">
        <v>89</v>
      </c>
      <c r="G194" s="226" t="s">
        <v>91</v>
      </c>
      <c r="H194" s="226" t="s">
        <v>38</v>
      </c>
      <c r="I194" s="226" t="s">
        <v>92</v>
      </c>
    </row>
    <row r="195" spans="1:9" ht="14.25">
      <c r="A195" s="193"/>
      <c r="B195" s="193"/>
      <c r="C195" s="77" t="s">
        <v>37</v>
      </c>
      <c r="D195" s="216"/>
      <c r="E195" s="77" t="s">
        <v>88</v>
      </c>
      <c r="F195" s="77" t="s">
        <v>90</v>
      </c>
      <c r="G195" s="216"/>
      <c r="H195" s="216"/>
      <c r="I195" s="216"/>
    </row>
    <row r="196" spans="1:9">
      <c r="A196" s="194"/>
      <c r="B196" s="194"/>
      <c r="C196" s="77"/>
      <c r="D196" s="77" t="s">
        <v>39</v>
      </c>
      <c r="E196" s="77" t="s">
        <v>40</v>
      </c>
      <c r="F196" s="77" t="s">
        <v>41</v>
      </c>
      <c r="G196" s="77" t="s">
        <v>42</v>
      </c>
      <c r="H196" s="77"/>
      <c r="I196" s="77"/>
    </row>
    <row r="197" spans="1:9" ht="15.75">
      <c r="A197" s="194"/>
      <c r="B197" s="194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28"/>
      <c r="B198" s="228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25" t="s">
        <v>95</v>
      </c>
      <c r="B199" s="53" t="s">
        <v>203</v>
      </c>
      <c r="C199" s="92">
        <f>'4A_DOC'!$B$39*$L$19</f>
        <v>1.3121081210505838</v>
      </c>
      <c r="D199" s="93">
        <v>0.4</v>
      </c>
      <c r="E199" s="93">
        <v>0.38</v>
      </c>
      <c r="F199" s="34">
        <v>0</v>
      </c>
      <c r="G199" s="94">
        <v>0.57999999999999996</v>
      </c>
      <c r="H199" s="93">
        <f>44/12</f>
        <v>3.6666666666666665</v>
      </c>
      <c r="I199" s="53">
        <f>C199*D199*E199*F199*G199*H199</f>
        <v>0</v>
      </c>
    </row>
    <row r="200" spans="1:9">
      <c r="A200" s="225"/>
      <c r="B200" s="53" t="s">
        <v>204</v>
      </c>
      <c r="C200" s="92">
        <f>'4A_DOC'!$B$40*$L$19</f>
        <v>0.25396278589395999</v>
      </c>
      <c r="D200" s="93">
        <v>0.9</v>
      </c>
      <c r="E200" s="93">
        <v>0.46</v>
      </c>
      <c r="F200" s="34">
        <f>1/100</f>
        <v>0.01</v>
      </c>
      <c r="G200" s="94">
        <v>0.57999999999999996</v>
      </c>
      <c r="H200" s="93">
        <f t="shared" ref="H200:H207" si="12">44/12</f>
        <v>3.6666666666666665</v>
      </c>
      <c r="I200" s="53">
        <f t="shared" ref="I200:I207" si="13">C200*D200*E200*F200*G200*H200</f>
        <v>2.2359899521247817E-3</v>
      </c>
    </row>
    <row r="201" spans="1:9">
      <c r="A201" s="225"/>
      <c r="B201" s="53" t="s">
        <v>205</v>
      </c>
      <c r="C201" s="92">
        <f>'4A_DOC'!$B$41*$L$19</f>
        <v>0</v>
      </c>
      <c r="D201" s="93">
        <v>0.85</v>
      </c>
      <c r="E201" s="93">
        <v>0.5</v>
      </c>
      <c r="F201" s="34">
        <v>0</v>
      </c>
      <c r="G201" s="94">
        <v>0.57999999999999996</v>
      </c>
      <c r="H201" s="93">
        <f t="shared" si="12"/>
        <v>3.6666666666666665</v>
      </c>
      <c r="I201" s="53">
        <f t="shared" si="13"/>
        <v>0</v>
      </c>
    </row>
    <row r="202" spans="1:9">
      <c r="A202" s="225"/>
      <c r="B202" s="53" t="s">
        <v>47</v>
      </c>
      <c r="C202" s="92">
        <f>'4A_DOC'!$B$42*$L$19</f>
        <v>1.6008549149735998E-2</v>
      </c>
      <c r="D202" s="93">
        <v>0.8</v>
      </c>
      <c r="E202" s="93">
        <v>0.5</v>
      </c>
      <c r="F202" s="34">
        <f>20/100</f>
        <v>0.2</v>
      </c>
      <c r="G202" s="94">
        <v>0.57999999999999996</v>
      </c>
      <c r="H202" s="93">
        <f t="shared" si="12"/>
        <v>3.6666666666666665</v>
      </c>
      <c r="I202" s="53">
        <f t="shared" si="13"/>
        <v>2.7235878286750847E-3</v>
      </c>
    </row>
    <row r="203" spans="1:9">
      <c r="A203" s="225"/>
      <c r="B203" s="53" t="s">
        <v>206</v>
      </c>
      <c r="C203" s="92">
        <f>'4A_DOC'!$B$43*$L$19</f>
        <v>0</v>
      </c>
      <c r="D203" s="93">
        <v>0.84</v>
      </c>
      <c r="E203" s="93">
        <v>0.67</v>
      </c>
      <c r="F203" s="34">
        <f>20/100</f>
        <v>0.2</v>
      </c>
      <c r="G203" s="94">
        <v>0.57999999999999996</v>
      </c>
      <c r="H203" s="93">
        <f t="shared" si="12"/>
        <v>3.6666666666666665</v>
      </c>
      <c r="I203" s="53">
        <f t="shared" si="13"/>
        <v>0</v>
      </c>
    </row>
    <row r="204" spans="1:9">
      <c r="A204" s="225"/>
      <c r="B204" s="53" t="s">
        <v>207</v>
      </c>
      <c r="C204" s="92">
        <f>'4A_DOC'!$B$44*$L$19</f>
        <v>0.211668594313176</v>
      </c>
      <c r="D204" s="93">
        <v>1</v>
      </c>
      <c r="E204" s="93">
        <v>0.75</v>
      </c>
      <c r="F204" s="34">
        <f>100/100</f>
        <v>1</v>
      </c>
      <c r="G204" s="94">
        <v>0.57999999999999996</v>
      </c>
      <c r="H204" s="93">
        <f t="shared" si="12"/>
        <v>3.6666666666666665</v>
      </c>
      <c r="I204" s="53">
        <f t="shared" si="13"/>
        <v>0.33761140792951566</v>
      </c>
    </row>
    <row r="205" spans="1:9">
      <c r="A205" s="225"/>
      <c r="B205" s="53" t="s">
        <v>208</v>
      </c>
      <c r="C205" s="92">
        <f>'4A_DOC'!$B$45*$L$19</f>
        <v>3.4981644438311997E-2</v>
      </c>
      <c r="D205" s="93">
        <v>1</v>
      </c>
      <c r="E205" s="93">
        <v>0</v>
      </c>
      <c r="F205" s="34">
        <v>0</v>
      </c>
      <c r="G205" s="94">
        <v>0.57999999999999996</v>
      </c>
      <c r="H205" s="93">
        <f t="shared" si="12"/>
        <v>3.6666666666666665</v>
      </c>
      <c r="I205" s="53">
        <f t="shared" si="13"/>
        <v>0</v>
      </c>
    </row>
    <row r="206" spans="1:9">
      <c r="A206" s="225"/>
      <c r="B206" s="53" t="s">
        <v>209</v>
      </c>
      <c r="C206" s="92">
        <f>'4A_DOC'!$B$46*$L$19</f>
        <v>2.6285642431047997E-2</v>
      </c>
      <c r="D206" s="93">
        <v>1</v>
      </c>
      <c r="E206" s="93">
        <v>0</v>
      </c>
      <c r="F206" s="34">
        <v>0</v>
      </c>
      <c r="G206" s="94">
        <v>0.57999999999999996</v>
      </c>
      <c r="H206" s="93">
        <f t="shared" si="12"/>
        <v>3.6666666666666665</v>
      </c>
      <c r="I206" s="53">
        <f t="shared" si="13"/>
        <v>0</v>
      </c>
    </row>
    <row r="207" spans="1:9">
      <c r="A207" s="225"/>
      <c r="B207" s="53" t="s">
        <v>210</v>
      </c>
      <c r="C207" s="92">
        <f>'4A_DOC'!$B$47*$L$19</f>
        <v>0.12273221014797599</v>
      </c>
      <c r="D207" s="93">
        <v>0.9</v>
      </c>
      <c r="E207" s="93">
        <v>0</v>
      </c>
      <c r="F207" s="34">
        <v>0</v>
      </c>
      <c r="G207" s="94">
        <v>0.57999999999999996</v>
      </c>
      <c r="H207" s="93">
        <f t="shared" si="12"/>
        <v>3.6666666666666665</v>
      </c>
      <c r="I207" s="53">
        <f t="shared" si="13"/>
        <v>0</v>
      </c>
    </row>
    <row r="208" spans="1:9">
      <c r="A208" s="225" t="s">
        <v>48</v>
      </c>
      <c r="B208" s="225"/>
      <c r="C208" s="7"/>
      <c r="D208" s="53"/>
      <c r="E208" s="53"/>
      <c r="F208" s="53"/>
      <c r="G208" s="53"/>
      <c r="H208" s="53"/>
      <c r="I208" s="53"/>
    </row>
    <row r="209" spans="1:9">
      <c r="A209" s="184" t="s">
        <v>291</v>
      </c>
      <c r="B209" s="185"/>
      <c r="C209" s="185"/>
      <c r="D209" s="185"/>
      <c r="E209" s="185"/>
      <c r="F209" s="185"/>
      <c r="G209" s="185"/>
      <c r="H209" s="186"/>
      <c r="I209" s="96">
        <f>SUM(I199:I208)</f>
        <v>0.34257098571031552</v>
      </c>
    </row>
    <row r="210" spans="1:9">
      <c r="A210" s="221" t="s">
        <v>53</v>
      </c>
      <c r="B210" s="222"/>
      <c r="C210" s="222"/>
      <c r="D210" s="222"/>
      <c r="E210" s="222"/>
      <c r="F210" s="222"/>
      <c r="G210" s="222"/>
      <c r="H210" s="222"/>
      <c r="I210" s="222"/>
    </row>
    <row r="211" spans="1:9">
      <c r="A211" s="223" t="s">
        <v>54</v>
      </c>
      <c r="B211" s="224"/>
      <c r="C211" s="224"/>
      <c r="D211" s="224"/>
      <c r="E211" s="224"/>
      <c r="F211" s="224"/>
      <c r="G211" s="224"/>
      <c r="H211" s="224"/>
      <c r="I211" s="224"/>
    </row>
    <row r="212" spans="1:9">
      <c r="A212" s="223" t="s">
        <v>55</v>
      </c>
      <c r="B212" s="224"/>
      <c r="C212" s="224"/>
      <c r="D212" s="224"/>
      <c r="E212" s="224"/>
      <c r="F212" s="224"/>
      <c r="G212" s="224"/>
      <c r="H212" s="224"/>
      <c r="I212" s="224"/>
    </row>
    <row r="213" spans="1:9">
      <c r="A213" s="223" t="s">
        <v>96</v>
      </c>
      <c r="B213" s="224"/>
      <c r="C213" s="224"/>
      <c r="D213" s="224"/>
      <c r="E213" s="224"/>
      <c r="F213" s="224"/>
      <c r="G213" s="224"/>
      <c r="H213" s="224"/>
      <c r="I213" s="224"/>
    </row>
    <row r="214" spans="1:9">
      <c r="A214" s="223" t="s">
        <v>97</v>
      </c>
      <c r="B214" s="224"/>
      <c r="C214" s="224"/>
      <c r="D214" s="224"/>
      <c r="E214" s="224"/>
      <c r="F214" s="224"/>
      <c r="G214" s="224"/>
      <c r="H214" s="224"/>
      <c r="I214" s="224"/>
    </row>
    <row r="215" spans="1:9">
      <c r="A215" s="218" t="s">
        <v>200</v>
      </c>
      <c r="B215" s="219"/>
      <c r="C215" s="219"/>
      <c r="D215" s="219"/>
      <c r="E215" s="219"/>
      <c r="F215" s="219"/>
      <c r="G215" s="219"/>
      <c r="H215" s="219"/>
      <c r="I215" s="219"/>
    </row>
    <row r="218" spans="1:9">
      <c r="A218" s="182" t="s">
        <v>0</v>
      </c>
      <c r="B218" s="182"/>
      <c r="C218" s="183" t="s">
        <v>1</v>
      </c>
      <c r="D218" s="183"/>
      <c r="E218" s="183"/>
      <c r="F218" s="183"/>
      <c r="G218" s="183"/>
      <c r="H218" s="183"/>
      <c r="I218" s="183"/>
    </row>
    <row r="219" spans="1:9">
      <c r="A219" s="182" t="s">
        <v>2</v>
      </c>
      <c r="B219" s="182"/>
      <c r="C219" s="183" t="s">
        <v>75</v>
      </c>
      <c r="D219" s="183"/>
      <c r="E219" s="183"/>
      <c r="F219" s="183"/>
      <c r="G219" s="183"/>
      <c r="H219" s="183"/>
      <c r="I219" s="183"/>
    </row>
    <row r="220" spans="1:9">
      <c r="A220" s="182" t="s">
        <v>4</v>
      </c>
      <c r="B220" s="182"/>
      <c r="C220" s="183" t="s">
        <v>76</v>
      </c>
      <c r="D220" s="183"/>
      <c r="E220" s="183"/>
      <c r="F220" s="183"/>
      <c r="G220" s="183"/>
      <c r="H220" s="183"/>
      <c r="I220" s="183"/>
    </row>
    <row r="221" spans="1:9">
      <c r="A221" s="182" t="s">
        <v>6</v>
      </c>
      <c r="B221" s="182"/>
      <c r="C221" s="183" t="s">
        <v>77</v>
      </c>
      <c r="D221" s="183"/>
      <c r="E221" s="183"/>
      <c r="F221" s="183"/>
      <c r="G221" s="183"/>
      <c r="H221" s="183"/>
      <c r="I221" s="183"/>
    </row>
    <row r="222" spans="1:9">
      <c r="A222" s="215" t="s">
        <v>8</v>
      </c>
      <c r="B222" s="215"/>
      <c r="C222" s="215"/>
      <c r="D222" s="215" t="s">
        <v>9</v>
      </c>
      <c r="E222" s="220"/>
      <c r="F222" s="220"/>
      <c r="G222" s="220"/>
      <c r="H222" s="220"/>
      <c r="I222" s="91"/>
    </row>
    <row r="223" spans="1:9">
      <c r="A223" s="226"/>
      <c r="B223" s="226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193" t="s">
        <v>84</v>
      </c>
      <c r="B224" s="193"/>
      <c r="C224" s="59" t="s">
        <v>85</v>
      </c>
      <c r="D224" s="226" t="s">
        <v>86</v>
      </c>
      <c r="E224" s="59" t="s">
        <v>87</v>
      </c>
      <c r="F224" s="59" t="s">
        <v>89</v>
      </c>
      <c r="G224" s="226" t="s">
        <v>91</v>
      </c>
      <c r="H224" s="226" t="s">
        <v>38</v>
      </c>
      <c r="I224" s="226" t="s">
        <v>92</v>
      </c>
    </row>
    <row r="225" spans="1:9" ht="14.25">
      <c r="A225" s="193"/>
      <c r="B225" s="193"/>
      <c r="C225" s="77" t="s">
        <v>37</v>
      </c>
      <c r="D225" s="216"/>
      <c r="E225" s="77" t="s">
        <v>88</v>
      </c>
      <c r="F225" s="77" t="s">
        <v>90</v>
      </c>
      <c r="G225" s="216"/>
      <c r="H225" s="216"/>
      <c r="I225" s="216"/>
    </row>
    <row r="226" spans="1:9">
      <c r="A226" s="194"/>
      <c r="B226" s="194"/>
      <c r="C226" s="77"/>
      <c r="D226" s="77" t="s">
        <v>39</v>
      </c>
      <c r="E226" s="77" t="s">
        <v>40</v>
      </c>
      <c r="F226" s="77" t="s">
        <v>41</v>
      </c>
      <c r="G226" s="77" t="s">
        <v>42</v>
      </c>
      <c r="H226" s="77"/>
      <c r="I226" s="77"/>
    </row>
    <row r="227" spans="1:9" ht="15.75">
      <c r="A227" s="194"/>
      <c r="B227" s="194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28"/>
      <c r="B228" s="228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25" t="s">
        <v>95</v>
      </c>
      <c r="B229" s="53" t="s">
        <v>203</v>
      </c>
      <c r="C229" s="92">
        <f>'4A_DOC'!$B$39*$L$20</f>
        <v>1.3527968693030881</v>
      </c>
      <c r="D229" s="93">
        <v>0.4</v>
      </c>
      <c r="E229" s="93">
        <v>0.38</v>
      </c>
      <c r="F229" s="34">
        <v>0</v>
      </c>
      <c r="G229" s="94">
        <v>0.57999999999999996</v>
      </c>
      <c r="H229" s="93">
        <f>44/12</f>
        <v>3.6666666666666665</v>
      </c>
      <c r="I229" s="53">
        <f>C229*D229*E229*F229*G229*H229</f>
        <v>0</v>
      </c>
    </row>
    <row r="230" spans="1:9">
      <c r="A230" s="225"/>
      <c r="B230" s="53" t="s">
        <v>204</v>
      </c>
      <c r="C230" s="92">
        <f>'4A_DOC'!$B$40*$L$20</f>
        <v>0.26183822519271999</v>
      </c>
      <c r="D230" s="93">
        <v>0.9</v>
      </c>
      <c r="E230" s="93">
        <v>0.46</v>
      </c>
      <c r="F230" s="34">
        <f>1/100</f>
        <v>0.01</v>
      </c>
      <c r="G230" s="94">
        <v>0.57999999999999996</v>
      </c>
      <c r="H230" s="93">
        <f t="shared" ref="H230:H237" si="14">44/12</f>
        <v>3.6666666666666665</v>
      </c>
      <c r="I230" s="53">
        <f t="shared" ref="I230:I237" si="15">C230*D230*E230*F230*G230*H230</f>
        <v>2.3053284698867841E-3</v>
      </c>
    </row>
    <row r="231" spans="1:9">
      <c r="A231" s="225"/>
      <c r="B231" s="53" t="s">
        <v>205</v>
      </c>
      <c r="C231" s="92">
        <f>'4A_DOC'!$B$41*$L$20</f>
        <v>0</v>
      </c>
      <c r="D231" s="93">
        <v>0.85</v>
      </c>
      <c r="E231" s="93">
        <v>0.5</v>
      </c>
      <c r="F231" s="34">
        <v>0</v>
      </c>
      <c r="G231" s="94">
        <v>0.57999999999999996</v>
      </c>
      <c r="H231" s="93">
        <f t="shared" si="14"/>
        <v>3.6666666666666665</v>
      </c>
      <c r="I231" s="53">
        <f t="shared" si="15"/>
        <v>0</v>
      </c>
    </row>
    <row r="232" spans="1:9">
      <c r="A232" s="225"/>
      <c r="B232" s="53" t="s">
        <v>47</v>
      </c>
      <c r="C232" s="92">
        <f>'4A_DOC'!$B$42*$L$20</f>
        <v>1.6504977619152001E-2</v>
      </c>
      <c r="D232" s="93">
        <v>0.8</v>
      </c>
      <c r="E232" s="93">
        <v>0.5</v>
      </c>
      <c r="F232" s="34">
        <f>20/100</f>
        <v>0.2</v>
      </c>
      <c r="G232" s="94">
        <v>0.57999999999999996</v>
      </c>
      <c r="H232" s="93">
        <f t="shared" si="14"/>
        <v>3.6666666666666665</v>
      </c>
      <c r="I232" s="53">
        <f t="shared" si="15"/>
        <v>2.8080468589383937E-3</v>
      </c>
    </row>
    <row r="233" spans="1:9">
      <c r="A233" s="225"/>
      <c r="B233" s="53" t="s">
        <v>206</v>
      </c>
      <c r="C233" s="92">
        <f>'4A_DOC'!$B$43*$L$20</f>
        <v>0</v>
      </c>
      <c r="D233" s="93">
        <v>0.84</v>
      </c>
      <c r="E233" s="93">
        <v>0.67</v>
      </c>
      <c r="F233" s="34">
        <f>20/100</f>
        <v>0.2</v>
      </c>
      <c r="G233" s="94">
        <v>0.57999999999999996</v>
      </c>
      <c r="H233" s="93">
        <f t="shared" si="14"/>
        <v>3.6666666666666665</v>
      </c>
      <c r="I233" s="53">
        <f t="shared" si="15"/>
        <v>0</v>
      </c>
    </row>
    <row r="234" spans="1:9">
      <c r="A234" s="225"/>
      <c r="B234" s="53" t="s">
        <v>207</v>
      </c>
      <c r="C234" s="92">
        <f>'4A_DOC'!$B$44*$L$20</f>
        <v>0.21823248185323202</v>
      </c>
      <c r="D234" s="93">
        <v>1</v>
      </c>
      <c r="E234" s="93">
        <v>0.75</v>
      </c>
      <c r="F234" s="34">
        <f>100/100</f>
        <v>1</v>
      </c>
      <c r="G234" s="94">
        <v>0.57999999999999996</v>
      </c>
      <c r="H234" s="93">
        <f t="shared" si="14"/>
        <v>3.6666666666666665</v>
      </c>
      <c r="I234" s="53">
        <f t="shared" si="15"/>
        <v>0.34808080855590506</v>
      </c>
    </row>
    <row r="235" spans="1:9">
      <c r="A235" s="225"/>
      <c r="B235" s="53" t="s">
        <v>208</v>
      </c>
      <c r="C235" s="92">
        <f>'4A_DOC'!$B$45*$L$20</f>
        <v>3.6066432575184E-2</v>
      </c>
      <c r="D235" s="93">
        <v>1</v>
      </c>
      <c r="E235" s="93">
        <v>0</v>
      </c>
      <c r="F235" s="34">
        <v>0</v>
      </c>
      <c r="G235" s="94">
        <v>0.57999999999999996</v>
      </c>
      <c r="H235" s="93">
        <f t="shared" si="14"/>
        <v>3.6666666666666665</v>
      </c>
      <c r="I235" s="53">
        <f t="shared" si="15"/>
        <v>0</v>
      </c>
    </row>
    <row r="236" spans="1:9">
      <c r="A236" s="225"/>
      <c r="B236" s="53" t="s">
        <v>209</v>
      </c>
      <c r="C236" s="92">
        <f>'4A_DOC'!$B$46*$L$20</f>
        <v>2.7100765720336002E-2</v>
      </c>
      <c r="D236" s="93">
        <v>1</v>
      </c>
      <c r="E236" s="93">
        <v>0</v>
      </c>
      <c r="F236" s="34">
        <v>0</v>
      </c>
      <c r="G236" s="94">
        <v>0.57999999999999996</v>
      </c>
      <c r="H236" s="93">
        <f t="shared" si="14"/>
        <v>3.6666666666666665</v>
      </c>
      <c r="I236" s="53">
        <f t="shared" si="15"/>
        <v>0</v>
      </c>
    </row>
    <row r="237" spans="1:9">
      <c r="A237" s="225"/>
      <c r="B237" s="53" t="s">
        <v>210</v>
      </c>
      <c r="C237" s="92">
        <f>'4A_DOC'!$B$47*$L$20</f>
        <v>0.126538161746832</v>
      </c>
      <c r="D237" s="93">
        <v>0.9</v>
      </c>
      <c r="E237" s="93">
        <v>0</v>
      </c>
      <c r="F237" s="34">
        <v>0</v>
      </c>
      <c r="G237" s="94">
        <v>0.57999999999999996</v>
      </c>
      <c r="H237" s="93">
        <f t="shared" si="14"/>
        <v>3.6666666666666665</v>
      </c>
      <c r="I237" s="53">
        <f t="shared" si="15"/>
        <v>0</v>
      </c>
    </row>
    <row r="238" spans="1:9">
      <c r="A238" s="225" t="s">
        <v>48</v>
      </c>
      <c r="B238" s="225"/>
      <c r="C238" s="7"/>
      <c r="D238" s="53"/>
      <c r="E238" s="53"/>
      <c r="F238" s="53"/>
      <c r="G238" s="53"/>
      <c r="H238" s="53"/>
      <c r="I238" s="53"/>
    </row>
    <row r="239" spans="1:9">
      <c r="A239" s="184" t="s">
        <v>292</v>
      </c>
      <c r="B239" s="185"/>
      <c r="C239" s="185"/>
      <c r="D239" s="185"/>
      <c r="E239" s="185"/>
      <c r="F239" s="185"/>
      <c r="G239" s="185"/>
      <c r="H239" s="186"/>
      <c r="I239" s="96">
        <f>SUM(I229:I238)</f>
        <v>0.35319418388473023</v>
      </c>
    </row>
    <row r="240" spans="1:9">
      <c r="A240" s="221" t="s">
        <v>53</v>
      </c>
      <c r="B240" s="222"/>
      <c r="C240" s="222"/>
      <c r="D240" s="222"/>
      <c r="E240" s="222"/>
      <c r="F240" s="222"/>
      <c r="G240" s="222"/>
      <c r="H240" s="222"/>
      <c r="I240" s="222"/>
    </row>
    <row r="241" spans="1:9">
      <c r="A241" s="223" t="s">
        <v>54</v>
      </c>
      <c r="B241" s="224"/>
      <c r="C241" s="224"/>
      <c r="D241" s="224"/>
      <c r="E241" s="224"/>
      <c r="F241" s="224"/>
      <c r="G241" s="224"/>
      <c r="H241" s="224"/>
      <c r="I241" s="224"/>
    </row>
    <row r="242" spans="1:9">
      <c r="A242" s="223" t="s">
        <v>55</v>
      </c>
      <c r="B242" s="224"/>
      <c r="C242" s="224"/>
      <c r="D242" s="224"/>
      <c r="E242" s="224"/>
      <c r="F242" s="224"/>
      <c r="G242" s="224"/>
      <c r="H242" s="224"/>
      <c r="I242" s="224"/>
    </row>
    <row r="243" spans="1:9">
      <c r="A243" s="223" t="s">
        <v>96</v>
      </c>
      <c r="B243" s="224"/>
      <c r="C243" s="224"/>
      <c r="D243" s="224"/>
      <c r="E243" s="224"/>
      <c r="F243" s="224"/>
      <c r="G243" s="224"/>
      <c r="H243" s="224"/>
      <c r="I243" s="224"/>
    </row>
    <row r="244" spans="1:9">
      <c r="A244" s="223" t="s">
        <v>97</v>
      </c>
      <c r="B244" s="224"/>
      <c r="C244" s="224"/>
      <c r="D244" s="224"/>
      <c r="E244" s="224"/>
      <c r="F244" s="224"/>
      <c r="G244" s="224"/>
      <c r="H244" s="224"/>
      <c r="I244" s="224"/>
    </row>
    <row r="245" spans="1:9">
      <c r="A245" s="218" t="s">
        <v>200</v>
      </c>
      <c r="B245" s="219"/>
      <c r="C245" s="219"/>
      <c r="D245" s="219"/>
      <c r="E245" s="219"/>
      <c r="F245" s="219"/>
      <c r="G245" s="219"/>
      <c r="H245" s="219"/>
      <c r="I245" s="219"/>
    </row>
    <row r="248" spans="1:9">
      <c r="A248" s="182" t="s">
        <v>0</v>
      </c>
      <c r="B248" s="182"/>
      <c r="C248" s="183" t="s">
        <v>1</v>
      </c>
      <c r="D248" s="183"/>
      <c r="E248" s="183"/>
      <c r="F248" s="183"/>
      <c r="G248" s="183"/>
      <c r="H248" s="183"/>
      <c r="I248" s="183"/>
    </row>
    <row r="249" spans="1:9">
      <c r="A249" s="182" t="s">
        <v>2</v>
      </c>
      <c r="B249" s="182"/>
      <c r="C249" s="183" t="s">
        <v>75</v>
      </c>
      <c r="D249" s="183"/>
      <c r="E249" s="183"/>
      <c r="F249" s="183"/>
      <c r="G249" s="183"/>
      <c r="H249" s="183"/>
      <c r="I249" s="183"/>
    </row>
    <row r="250" spans="1:9">
      <c r="A250" s="182" t="s">
        <v>4</v>
      </c>
      <c r="B250" s="182"/>
      <c r="C250" s="183" t="s">
        <v>76</v>
      </c>
      <c r="D250" s="183"/>
      <c r="E250" s="183"/>
      <c r="F250" s="183"/>
      <c r="G250" s="183"/>
      <c r="H250" s="183"/>
      <c r="I250" s="183"/>
    </row>
    <row r="251" spans="1:9">
      <c r="A251" s="182" t="s">
        <v>6</v>
      </c>
      <c r="B251" s="182"/>
      <c r="C251" s="183" t="s">
        <v>77</v>
      </c>
      <c r="D251" s="183"/>
      <c r="E251" s="183"/>
      <c r="F251" s="183"/>
      <c r="G251" s="183"/>
      <c r="H251" s="183"/>
      <c r="I251" s="183"/>
    </row>
    <row r="252" spans="1:9">
      <c r="A252" s="215" t="s">
        <v>8</v>
      </c>
      <c r="B252" s="215"/>
      <c r="C252" s="215"/>
      <c r="D252" s="215" t="s">
        <v>9</v>
      </c>
      <c r="E252" s="220"/>
      <c r="F252" s="220"/>
      <c r="G252" s="220"/>
      <c r="H252" s="220"/>
      <c r="I252" s="91"/>
    </row>
    <row r="253" spans="1:9">
      <c r="A253" s="226"/>
      <c r="B253" s="226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193" t="s">
        <v>84</v>
      </c>
      <c r="B254" s="193"/>
      <c r="C254" s="59" t="s">
        <v>85</v>
      </c>
      <c r="D254" s="226" t="s">
        <v>86</v>
      </c>
      <c r="E254" s="59" t="s">
        <v>87</v>
      </c>
      <c r="F254" s="59" t="s">
        <v>89</v>
      </c>
      <c r="G254" s="226" t="s">
        <v>91</v>
      </c>
      <c r="H254" s="226" t="s">
        <v>38</v>
      </c>
      <c r="I254" s="226" t="s">
        <v>92</v>
      </c>
    </row>
    <row r="255" spans="1:9" ht="14.25">
      <c r="A255" s="193"/>
      <c r="B255" s="193"/>
      <c r="C255" s="77" t="s">
        <v>37</v>
      </c>
      <c r="D255" s="216"/>
      <c r="E255" s="77" t="s">
        <v>88</v>
      </c>
      <c r="F255" s="77" t="s">
        <v>90</v>
      </c>
      <c r="G255" s="216"/>
      <c r="H255" s="216"/>
      <c r="I255" s="216"/>
    </row>
    <row r="256" spans="1:9">
      <c r="A256" s="194"/>
      <c r="B256" s="194"/>
      <c r="C256" s="77"/>
      <c r="D256" s="77" t="s">
        <v>39</v>
      </c>
      <c r="E256" s="77" t="s">
        <v>40</v>
      </c>
      <c r="F256" s="77" t="s">
        <v>41</v>
      </c>
      <c r="G256" s="77" t="s">
        <v>42</v>
      </c>
      <c r="H256" s="77"/>
      <c r="I256" s="77"/>
    </row>
    <row r="257" spans="1:9" ht="15.75">
      <c r="A257" s="194"/>
      <c r="B257" s="194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28"/>
      <c r="B258" s="228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25" t="s">
        <v>95</v>
      </c>
      <c r="B259" s="53" t="s">
        <v>203</v>
      </c>
      <c r="C259" s="92">
        <f>'4A_DOC'!$B$39*$L$21</f>
        <v>1.3940160690282091</v>
      </c>
      <c r="D259" s="93">
        <v>0.4</v>
      </c>
      <c r="E259" s="93">
        <v>0.38</v>
      </c>
      <c r="F259" s="34">
        <v>0</v>
      </c>
      <c r="G259" s="94">
        <v>0.57999999999999996</v>
      </c>
      <c r="H259" s="93">
        <f>44/12</f>
        <v>3.6666666666666665</v>
      </c>
      <c r="I259" s="53">
        <f>C259*D259*E259*F259*G259*H259</f>
        <v>0</v>
      </c>
    </row>
    <row r="260" spans="1:9">
      <c r="A260" s="225"/>
      <c r="B260" s="53" t="s">
        <v>204</v>
      </c>
      <c r="C260" s="92">
        <f>'4A_DOC'!$B$40*$L$21</f>
        <v>0.26981633509583497</v>
      </c>
      <c r="D260" s="93">
        <v>0.9</v>
      </c>
      <c r="E260" s="93">
        <v>0.46</v>
      </c>
      <c r="F260" s="34">
        <f>1/100</f>
        <v>0.01</v>
      </c>
      <c r="G260" s="94">
        <v>0.57999999999999996</v>
      </c>
      <c r="H260" s="93">
        <f t="shared" ref="H260:H267" si="16">44/12</f>
        <v>3.6666666666666665</v>
      </c>
      <c r="I260" s="53">
        <f t="shared" ref="I260:I267" si="17">C260*D260*E260*F260*G260*H260</f>
        <v>2.3755709407177693E-3</v>
      </c>
    </row>
    <row r="261" spans="1:9">
      <c r="A261" s="225"/>
      <c r="B261" s="53" t="s">
        <v>205</v>
      </c>
      <c r="C261" s="92">
        <f>'4A_DOC'!$B$41*$L$21</f>
        <v>0</v>
      </c>
      <c r="D261" s="93">
        <v>0.85</v>
      </c>
      <c r="E261" s="93">
        <v>0.5</v>
      </c>
      <c r="F261" s="34">
        <v>0</v>
      </c>
      <c r="G261" s="94">
        <v>0.57999999999999996</v>
      </c>
      <c r="H261" s="93">
        <f t="shared" si="16"/>
        <v>3.6666666666666665</v>
      </c>
      <c r="I261" s="53">
        <f t="shared" si="17"/>
        <v>0</v>
      </c>
    </row>
    <row r="262" spans="1:9">
      <c r="A262" s="225"/>
      <c r="B262" s="53" t="s">
        <v>47</v>
      </c>
      <c r="C262" s="92">
        <f>'4A_DOC'!$B$42*$L$21</f>
        <v>1.7007877932111001E-2</v>
      </c>
      <c r="D262" s="93">
        <v>0.8</v>
      </c>
      <c r="E262" s="93">
        <v>0.5</v>
      </c>
      <c r="F262" s="34">
        <f>20/100</f>
        <v>0.2</v>
      </c>
      <c r="G262" s="94">
        <v>0.57999999999999996</v>
      </c>
      <c r="H262" s="93">
        <f t="shared" si="16"/>
        <v>3.6666666666666665</v>
      </c>
      <c r="I262" s="53">
        <f t="shared" si="17"/>
        <v>2.8936069655164849E-3</v>
      </c>
    </row>
    <row r="263" spans="1:9">
      <c r="A263" s="225"/>
      <c r="B263" s="53" t="s">
        <v>206</v>
      </c>
      <c r="C263" s="92">
        <f>'4A_DOC'!$B$43*$L$21</f>
        <v>0</v>
      </c>
      <c r="D263" s="93">
        <v>0.84</v>
      </c>
      <c r="E263" s="93">
        <v>0.67</v>
      </c>
      <c r="F263" s="34">
        <f>20/100</f>
        <v>0.2</v>
      </c>
      <c r="G263" s="94">
        <v>0.57999999999999996</v>
      </c>
      <c r="H263" s="93">
        <f t="shared" si="16"/>
        <v>3.6666666666666665</v>
      </c>
      <c r="I263" s="53">
        <f t="shared" si="17"/>
        <v>0</v>
      </c>
    </row>
    <row r="264" spans="1:9">
      <c r="A264" s="225"/>
      <c r="B264" s="53" t="s">
        <v>207</v>
      </c>
      <c r="C264" s="92">
        <f>'4A_DOC'!$B$44*$L$21</f>
        <v>0.22488194154680102</v>
      </c>
      <c r="D264" s="93">
        <v>1</v>
      </c>
      <c r="E264" s="93">
        <v>0.75</v>
      </c>
      <c r="F264" s="34">
        <f>100/100</f>
        <v>1</v>
      </c>
      <c r="G264" s="94">
        <v>0.57999999999999996</v>
      </c>
      <c r="H264" s="93">
        <f t="shared" si="16"/>
        <v>3.6666666666666665</v>
      </c>
      <c r="I264" s="53">
        <f t="shared" si="17"/>
        <v>0.35868669676714754</v>
      </c>
    </row>
    <row r="265" spans="1:9">
      <c r="A265" s="225"/>
      <c r="B265" s="53" t="s">
        <v>208</v>
      </c>
      <c r="C265" s="92">
        <f>'4A_DOC'!$B$45*$L$21</f>
        <v>3.7165362888686999E-2</v>
      </c>
      <c r="D265" s="93">
        <v>1</v>
      </c>
      <c r="E265" s="93">
        <v>0</v>
      </c>
      <c r="F265" s="34">
        <v>0</v>
      </c>
      <c r="G265" s="94">
        <v>0.57999999999999996</v>
      </c>
      <c r="H265" s="93">
        <f t="shared" si="16"/>
        <v>3.6666666666666665</v>
      </c>
      <c r="I265" s="53">
        <f t="shared" si="17"/>
        <v>0</v>
      </c>
    </row>
    <row r="266" spans="1:9">
      <c r="A266" s="225"/>
      <c r="B266" s="53" t="s">
        <v>209</v>
      </c>
      <c r="C266" s="92">
        <f>'4A_DOC'!$B$46*$L$21</f>
        <v>2.7926515616923001E-2</v>
      </c>
      <c r="D266" s="93">
        <v>1</v>
      </c>
      <c r="E266" s="93">
        <v>0</v>
      </c>
      <c r="F266" s="34">
        <v>0</v>
      </c>
      <c r="G266" s="94">
        <v>0.57999999999999996</v>
      </c>
      <c r="H266" s="93">
        <f t="shared" si="16"/>
        <v>3.6666666666666665</v>
      </c>
      <c r="I266" s="53">
        <f t="shared" si="17"/>
        <v>0</v>
      </c>
    </row>
    <row r="267" spans="1:9">
      <c r="A267" s="225"/>
      <c r="B267" s="53" t="s">
        <v>210</v>
      </c>
      <c r="C267" s="92">
        <f>'4A_DOC'!$B$47*$L$21</f>
        <v>0.13039373081285099</v>
      </c>
      <c r="D267" s="93">
        <v>0.9</v>
      </c>
      <c r="E267" s="93">
        <v>0</v>
      </c>
      <c r="F267" s="34">
        <v>0</v>
      </c>
      <c r="G267" s="94">
        <v>0.57999999999999996</v>
      </c>
      <c r="H267" s="93">
        <f t="shared" si="16"/>
        <v>3.6666666666666665</v>
      </c>
      <c r="I267" s="53">
        <f t="shared" si="17"/>
        <v>0</v>
      </c>
    </row>
    <row r="268" spans="1:9">
      <c r="A268" s="225" t="s">
        <v>48</v>
      </c>
      <c r="B268" s="225"/>
      <c r="C268" s="7"/>
      <c r="D268" s="53"/>
      <c r="E268" s="53"/>
      <c r="F268" s="53"/>
      <c r="G268" s="53"/>
      <c r="H268" s="53"/>
      <c r="I268" s="53"/>
    </row>
    <row r="269" spans="1:9">
      <c r="A269" s="184" t="s">
        <v>293</v>
      </c>
      <c r="B269" s="185"/>
      <c r="C269" s="185"/>
      <c r="D269" s="185"/>
      <c r="E269" s="185"/>
      <c r="F269" s="185"/>
      <c r="G269" s="185"/>
      <c r="H269" s="186"/>
      <c r="I269" s="96">
        <f>SUM(I259:I268)</f>
        <v>0.36395587467338181</v>
      </c>
    </row>
    <row r="270" spans="1:9">
      <c r="A270" s="221" t="s">
        <v>53</v>
      </c>
      <c r="B270" s="222"/>
      <c r="C270" s="222"/>
      <c r="D270" s="222"/>
      <c r="E270" s="222"/>
      <c r="F270" s="222"/>
      <c r="G270" s="222"/>
      <c r="H270" s="222"/>
      <c r="I270" s="222"/>
    </row>
    <row r="271" spans="1:9">
      <c r="A271" s="223" t="s">
        <v>54</v>
      </c>
      <c r="B271" s="224"/>
      <c r="C271" s="224"/>
      <c r="D271" s="224"/>
      <c r="E271" s="224"/>
      <c r="F271" s="224"/>
      <c r="G271" s="224"/>
      <c r="H271" s="224"/>
      <c r="I271" s="224"/>
    </row>
    <row r="272" spans="1:9">
      <c r="A272" s="223" t="s">
        <v>55</v>
      </c>
      <c r="B272" s="224"/>
      <c r="C272" s="224"/>
      <c r="D272" s="224"/>
      <c r="E272" s="224"/>
      <c r="F272" s="224"/>
      <c r="G272" s="224"/>
      <c r="H272" s="224"/>
      <c r="I272" s="224"/>
    </row>
    <row r="273" spans="1:9">
      <c r="A273" s="223" t="s">
        <v>96</v>
      </c>
      <c r="B273" s="224"/>
      <c r="C273" s="224"/>
      <c r="D273" s="224"/>
      <c r="E273" s="224"/>
      <c r="F273" s="224"/>
      <c r="G273" s="224"/>
      <c r="H273" s="224"/>
      <c r="I273" s="224"/>
    </row>
    <row r="274" spans="1:9">
      <c r="A274" s="223" t="s">
        <v>97</v>
      </c>
      <c r="B274" s="224"/>
      <c r="C274" s="224"/>
      <c r="D274" s="224"/>
      <c r="E274" s="224"/>
      <c r="F274" s="224"/>
      <c r="G274" s="224"/>
      <c r="H274" s="224"/>
      <c r="I274" s="224"/>
    </row>
    <row r="275" spans="1:9">
      <c r="A275" s="218" t="s">
        <v>200</v>
      </c>
      <c r="B275" s="219"/>
      <c r="C275" s="219"/>
      <c r="D275" s="219"/>
      <c r="E275" s="219"/>
      <c r="F275" s="219"/>
      <c r="G275" s="219"/>
      <c r="H275" s="219"/>
      <c r="I275" s="219"/>
    </row>
    <row r="278" spans="1:9">
      <c r="A278" s="182" t="s">
        <v>0</v>
      </c>
      <c r="B278" s="182"/>
      <c r="C278" s="183" t="s">
        <v>1</v>
      </c>
      <c r="D278" s="183"/>
      <c r="E278" s="183"/>
      <c r="F278" s="183"/>
      <c r="G278" s="183"/>
      <c r="H278" s="183"/>
      <c r="I278" s="183"/>
    </row>
    <row r="279" spans="1:9">
      <c r="A279" s="182" t="s">
        <v>2</v>
      </c>
      <c r="B279" s="182"/>
      <c r="C279" s="183" t="s">
        <v>75</v>
      </c>
      <c r="D279" s="183"/>
      <c r="E279" s="183"/>
      <c r="F279" s="183"/>
      <c r="G279" s="183"/>
      <c r="H279" s="183"/>
      <c r="I279" s="183"/>
    </row>
    <row r="280" spans="1:9">
      <c r="A280" s="182" t="s">
        <v>4</v>
      </c>
      <c r="B280" s="182"/>
      <c r="C280" s="183" t="s">
        <v>76</v>
      </c>
      <c r="D280" s="183"/>
      <c r="E280" s="183"/>
      <c r="F280" s="183"/>
      <c r="G280" s="183"/>
      <c r="H280" s="183"/>
      <c r="I280" s="183"/>
    </row>
    <row r="281" spans="1:9">
      <c r="A281" s="182" t="s">
        <v>6</v>
      </c>
      <c r="B281" s="182"/>
      <c r="C281" s="183" t="s">
        <v>77</v>
      </c>
      <c r="D281" s="183"/>
      <c r="E281" s="183"/>
      <c r="F281" s="183"/>
      <c r="G281" s="183"/>
      <c r="H281" s="183"/>
      <c r="I281" s="183"/>
    </row>
    <row r="282" spans="1:9">
      <c r="A282" s="215" t="s">
        <v>8</v>
      </c>
      <c r="B282" s="215"/>
      <c r="C282" s="215"/>
      <c r="D282" s="215" t="s">
        <v>9</v>
      </c>
      <c r="E282" s="220"/>
      <c r="F282" s="220"/>
      <c r="G282" s="220"/>
      <c r="H282" s="220"/>
      <c r="I282" s="91"/>
    </row>
    <row r="283" spans="1:9">
      <c r="A283" s="226"/>
      <c r="B283" s="226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193" t="s">
        <v>84</v>
      </c>
      <c r="B284" s="193"/>
      <c r="C284" s="59" t="s">
        <v>85</v>
      </c>
      <c r="D284" s="226" t="s">
        <v>86</v>
      </c>
      <c r="E284" s="59" t="s">
        <v>87</v>
      </c>
      <c r="F284" s="59" t="s">
        <v>89</v>
      </c>
      <c r="G284" s="226" t="s">
        <v>91</v>
      </c>
      <c r="H284" s="226" t="s">
        <v>38</v>
      </c>
      <c r="I284" s="226" t="s">
        <v>92</v>
      </c>
    </row>
    <row r="285" spans="1:9" ht="14.25">
      <c r="A285" s="193"/>
      <c r="B285" s="193"/>
      <c r="C285" s="77" t="s">
        <v>37</v>
      </c>
      <c r="D285" s="216"/>
      <c r="E285" s="77" t="s">
        <v>88</v>
      </c>
      <c r="F285" s="77" t="s">
        <v>90</v>
      </c>
      <c r="G285" s="216"/>
      <c r="H285" s="216"/>
      <c r="I285" s="216"/>
    </row>
    <row r="286" spans="1:9">
      <c r="A286" s="194"/>
      <c r="B286" s="194"/>
      <c r="C286" s="77"/>
      <c r="D286" s="77" t="s">
        <v>39</v>
      </c>
      <c r="E286" s="77" t="s">
        <v>40</v>
      </c>
      <c r="F286" s="77" t="s">
        <v>41</v>
      </c>
      <c r="G286" s="77" t="s">
        <v>42</v>
      </c>
      <c r="H286" s="77"/>
      <c r="I286" s="77"/>
    </row>
    <row r="287" spans="1:9" ht="15.75">
      <c r="A287" s="194"/>
      <c r="B287" s="194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28"/>
      <c r="B288" s="228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25" t="s">
        <v>95</v>
      </c>
      <c r="B289" s="53" t="s">
        <v>203</v>
      </c>
      <c r="C289" s="92">
        <f>'4A_DOC'!$B$39*$L$22</f>
        <v>1.4355577000406068</v>
      </c>
      <c r="D289" s="93">
        <v>0.4</v>
      </c>
      <c r="E289" s="93">
        <v>0.38</v>
      </c>
      <c r="F289" s="34">
        <v>0</v>
      </c>
      <c r="G289" s="94">
        <v>0.57999999999999996</v>
      </c>
      <c r="H289" s="93">
        <f>44/12</f>
        <v>3.6666666666666665</v>
      </c>
      <c r="I289" s="53">
        <f>C289*D289*E289*F289*G289*H289</f>
        <v>0</v>
      </c>
    </row>
    <row r="290" spans="1:9">
      <c r="A290" s="225"/>
      <c r="B290" s="53" t="s">
        <v>204</v>
      </c>
      <c r="C290" s="92">
        <f>'4A_DOC'!$B$40*$L$22</f>
        <v>0.27785685262120496</v>
      </c>
      <c r="D290" s="93">
        <v>0.9</v>
      </c>
      <c r="E290" s="93">
        <v>0.46</v>
      </c>
      <c r="F290" s="34">
        <f>1/100</f>
        <v>0.01</v>
      </c>
      <c r="G290" s="94">
        <v>0.57999999999999996</v>
      </c>
      <c r="H290" s="93">
        <f t="shared" ref="H290:H297" si="18">44/12</f>
        <v>3.6666666666666665</v>
      </c>
      <c r="I290" s="53">
        <f t="shared" ref="I290:I297" si="19">C290*D290*E290*F290*G290*H290</f>
        <v>2.4463628732181372E-3</v>
      </c>
    </row>
    <row r="291" spans="1:9">
      <c r="A291" s="225"/>
      <c r="B291" s="53" t="s">
        <v>205</v>
      </c>
      <c r="C291" s="92">
        <f>'4A_DOC'!$B$41*$L$22</f>
        <v>0</v>
      </c>
      <c r="D291" s="93">
        <v>0.85</v>
      </c>
      <c r="E291" s="93">
        <v>0.5</v>
      </c>
      <c r="F291" s="34">
        <v>0</v>
      </c>
      <c r="G291" s="94">
        <v>0.57999999999999996</v>
      </c>
      <c r="H291" s="93">
        <f t="shared" si="18"/>
        <v>3.6666666666666665</v>
      </c>
      <c r="I291" s="53">
        <f t="shared" si="19"/>
        <v>0</v>
      </c>
    </row>
    <row r="292" spans="1:9">
      <c r="A292" s="225"/>
      <c r="B292" s="53" t="s">
        <v>47</v>
      </c>
      <c r="C292" s="92">
        <f>'4A_DOC'!$B$42*$L$22</f>
        <v>1.7514712110752999E-2</v>
      </c>
      <c r="D292" s="93">
        <v>0.8</v>
      </c>
      <c r="E292" s="93">
        <v>0.5</v>
      </c>
      <c r="F292" s="34">
        <f>20/100</f>
        <v>0.2</v>
      </c>
      <c r="G292" s="94">
        <v>0.57999999999999996</v>
      </c>
      <c r="H292" s="93">
        <f t="shared" si="18"/>
        <v>3.6666666666666665</v>
      </c>
      <c r="I292" s="53">
        <f t="shared" si="19"/>
        <v>2.97983635377611E-3</v>
      </c>
    </row>
    <row r="293" spans="1:9">
      <c r="A293" s="225"/>
      <c r="B293" s="53" t="s">
        <v>206</v>
      </c>
      <c r="C293" s="92">
        <f>'4A_DOC'!$B$43*$L$22</f>
        <v>0</v>
      </c>
      <c r="D293" s="93">
        <v>0.84</v>
      </c>
      <c r="E293" s="93">
        <v>0.67</v>
      </c>
      <c r="F293" s="34">
        <f>20/100</f>
        <v>0.2</v>
      </c>
      <c r="G293" s="94">
        <v>0.57999999999999996</v>
      </c>
      <c r="H293" s="93">
        <f t="shared" si="18"/>
        <v>3.6666666666666665</v>
      </c>
      <c r="I293" s="53">
        <f t="shared" si="19"/>
        <v>0</v>
      </c>
    </row>
    <row r="294" spans="1:9">
      <c r="A294" s="225"/>
      <c r="B294" s="53" t="s">
        <v>207</v>
      </c>
      <c r="C294" s="92">
        <f>'4A_DOC'!$B$44*$L$22</f>
        <v>0.231583415686623</v>
      </c>
      <c r="D294" s="93">
        <v>1</v>
      </c>
      <c r="E294" s="93">
        <v>0.75</v>
      </c>
      <c r="F294" s="34">
        <f>100/100</f>
        <v>1</v>
      </c>
      <c r="G294" s="94">
        <v>0.57999999999999996</v>
      </c>
      <c r="H294" s="93">
        <f t="shared" si="18"/>
        <v>3.6666666666666665</v>
      </c>
      <c r="I294" s="53">
        <f t="shared" si="19"/>
        <v>0.36937554802016365</v>
      </c>
    </row>
    <row r="295" spans="1:9">
      <c r="A295" s="225"/>
      <c r="B295" s="53" t="s">
        <v>208</v>
      </c>
      <c r="C295" s="92">
        <f>'4A_DOC'!$B$45*$L$22</f>
        <v>3.8272889427200994E-2</v>
      </c>
      <c r="D295" s="93">
        <v>1</v>
      </c>
      <c r="E295" s="93">
        <v>0</v>
      </c>
      <c r="F295" s="34">
        <v>0</v>
      </c>
      <c r="G295" s="94">
        <v>0.57999999999999996</v>
      </c>
      <c r="H295" s="93">
        <f t="shared" si="18"/>
        <v>3.6666666666666665</v>
      </c>
      <c r="I295" s="53">
        <f t="shared" si="19"/>
        <v>0</v>
      </c>
    </row>
    <row r="296" spans="1:9">
      <c r="A296" s="225"/>
      <c r="B296" s="53" t="s">
        <v>209</v>
      </c>
      <c r="C296" s="92">
        <f>'4A_DOC'!$B$46*$L$22</f>
        <v>2.8758724823828997E-2</v>
      </c>
      <c r="D296" s="93">
        <v>1</v>
      </c>
      <c r="E296" s="93">
        <v>0</v>
      </c>
      <c r="F296" s="34">
        <v>0</v>
      </c>
      <c r="G296" s="94">
        <v>0.57999999999999996</v>
      </c>
      <c r="H296" s="93">
        <f t="shared" si="18"/>
        <v>3.6666666666666665</v>
      </c>
      <c r="I296" s="53">
        <f t="shared" si="19"/>
        <v>0</v>
      </c>
    </row>
    <row r="297" spans="1:9">
      <c r="A297" s="225"/>
      <c r="B297" s="53" t="s">
        <v>210</v>
      </c>
      <c r="C297" s="92">
        <f>'4A_DOC'!$B$47*$L$22</f>
        <v>0.13427945951577297</v>
      </c>
      <c r="D297" s="93">
        <v>0.9</v>
      </c>
      <c r="E297" s="93">
        <v>0</v>
      </c>
      <c r="F297" s="34">
        <v>0</v>
      </c>
      <c r="G297" s="94">
        <v>0.57999999999999996</v>
      </c>
      <c r="H297" s="93">
        <f t="shared" si="18"/>
        <v>3.6666666666666665</v>
      </c>
      <c r="I297" s="53">
        <f t="shared" si="19"/>
        <v>0</v>
      </c>
    </row>
    <row r="298" spans="1:9">
      <c r="A298" s="225" t="s">
        <v>48</v>
      </c>
      <c r="B298" s="225"/>
      <c r="C298" s="7"/>
      <c r="D298" s="53"/>
      <c r="E298" s="53"/>
      <c r="F298" s="53"/>
      <c r="G298" s="53"/>
      <c r="H298" s="53"/>
      <c r="I298" s="53"/>
    </row>
    <row r="299" spans="1:9">
      <c r="A299" s="184" t="s">
        <v>294</v>
      </c>
      <c r="B299" s="185"/>
      <c r="C299" s="185"/>
      <c r="D299" s="185"/>
      <c r="E299" s="185"/>
      <c r="F299" s="185"/>
      <c r="G299" s="185"/>
      <c r="H299" s="186"/>
      <c r="I299" s="96">
        <f>SUM(I289:I298)</f>
        <v>0.37480174724715787</v>
      </c>
    </row>
    <row r="300" spans="1:9">
      <c r="A300" s="221" t="s">
        <v>53</v>
      </c>
      <c r="B300" s="222"/>
      <c r="C300" s="222"/>
      <c r="D300" s="222"/>
      <c r="E300" s="222"/>
      <c r="F300" s="222"/>
      <c r="G300" s="222"/>
      <c r="H300" s="222"/>
      <c r="I300" s="222"/>
    </row>
    <row r="301" spans="1:9">
      <c r="A301" s="223" t="s">
        <v>54</v>
      </c>
      <c r="B301" s="224"/>
      <c r="C301" s="224"/>
      <c r="D301" s="224"/>
      <c r="E301" s="224"/>
      <c r="F301" s="224"/>
      <c r="G301" s="224"/>
      <c r="H301" s="224"/>
      <c r="I301" s="224"/>
    </row>
    <row r="302" spans="1:9">
      <c r="A302" s="223" t="s">
        <v>55</v>
      </c>
      <c r="B302" s="224"/>
      <c r="C302" s="224"/>
      <c r="D302" s="224"/>
      <c r="E302" s="224"/>
      <c r="F302" s="224"/>
      <c r="G302" s="224"/>
      <c r="H302" s="224"/>
      <c r="I302" s="224"/>
    </row>
    <row r="303" spans="1:9">
      <c r="A303" s="223" t="s">
        <v>96</v>
      </c>
      <c r="B303" s="224"/>
      <c r="C303" s="224"/>
      <c r="D303" s="224"/>
      <c r="E303" s="224"/>
      <c r="F303" s="224"/>
      <c r="G303" s="224"/>
      <c r="H303" s="224"/>
      <c r="I303" s="224"/>
    </row>
    <row r="304" spans="1:9">
      <c r="A304" s="223" t="s">
        <v>97</v>
      </c>
      <c r="B304" s="224"/>
      <c r="C304" s="224"/>
      <c r="D304" s="224"/>
      <c r="E304" s="224"/>
      <c r="F304" s="224"/>
      <c r="G304" s="224"/>
      <c r="H304" s="224"/>
      <c r="I304" s="224"/>
    </row>
    <row r="305" spans="1:9">
      <c r="A305" s="218" t="s">
        <v>200</v>
      </c>
      <c r="B305" s="219"/>
      <c r="C305" s="219"/>
      <c r="D305" s="219"/>
      <c r="E305" s="219"/>
      <c r="F305" s="219"/>
      <c r="G305" s="219"/>
      <c r="H305" s="219"/>
      <c r="I305" s="219"/>
    </row>
    <row r="308" spans="1:9">
      <c r="A308" s="182" t="s">
        <v>0</v>
      </c>
      <c r="B308" s="182"/>
      <c r="C308" s="183" t="s">
        <v>1</v>
      </c>
      <c r="D308" s="183"/>
      <c r="E308" s="183"/>
      <c r="F308" s="183"/>
      <c r="G308" s="183"/>
      <c r="H308" s="183"/>
      <c r="I308" s="183"/>
    </row>
    <row r="309" spans="1:9">
      <c r="A309" s="182" t="s">
        <v>2</v>
      </c>
      <c r="B309" s="182"/>
      <c r="C309" s="183" t="s">
        <v>75</v>
      </c>
      <c r="D309" s="183"/>
      <c r="E309" s="183"/>
      <c r="F309" s="183"/>
      <c r="G309" s="183"/>
      <c r="H309" s="183"/>
      <c r="I309" s="183"/>
    </row>
    <row r="310" spans="1:9">
      <c r="A310" s="182" t="s">
        <v>4</v>
      </c>
      <c r="B310" s="182"/>
      <c r="C310" s="183" t="s">
        <v>76</v>
      </c>
      <c r="D310" s="183"/>
      <c r="E310" s="183"/>
      <c r="F310" s="183"/>
      <c r="G310" s="183"/>
      <c r="H310" s="183"/>
      <c r="I310" s="183"/>
    </row>
    <row r="311" spans="1:9">
      <c r="A311" s="182" t="s">
        <v>6</v>
      </c>
      <c r="B311" s="182"/>
      <c r="C311" s="183" t="s">
        <v>77</v>
      </c>
      <c r="D311" s="183"/>
      <c r="E311" s="183"/>
      <c r="F311" s="183"/>
      <c r="G311" s="183"/>
      <c r="H311" s="183"/>
      <c r="I311" s="183"/>
    </row>
    <row r="312" spans="1:9">
      <c r="A312" s="215" t="s">
        <v>8</v>
      </c>
      <c r="B312" s="215"/>
      <c r="C312" s="215"/>
      <c r="D312" s="215" t="s">
        <v>9</v>
      </c>
      <c r="E312" s="220"/>
      <c r="F312" s="220"/>
      <c r="G312" s="220"/>
      <c r="H312" s="220"/>
      <c r="I312" s="91"/>
    </row>
    <row r="313" spans="1:9">
      <c r="A313" s="226"/>
      <c r="B313" s="226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193" t="s">
        <v>84</v>
      </c>
      <c r="B314" s="193"/>
      <c r="C314" s="59" t="s">
        <v>85</v>
      </c>
      <c r="D314" s="226" t="s">
        <v>86</v>
      </c>
      <c r="E314" s="59" t="s">
        <v>87</v>
      </c>
      <c r="F314" s="59" t="s">
        <v>89</v>
      </c>
      <c r="G314" s="226" t="s">
        <v>91</v>
      </c>
      <c r="H314" s="226" t="s">
        <v>38</v>
      </c>
      <c r="I314" s="226" t="s">
        <v>92</v>
      </c>
    </row>
    <row r="315" spans="1:9" ht="14.25">
      <c r="A315" s="193"/>
      <c r="B315" s="193"/>
      <c r="C315" s="77" t="s">
        <v>37</v>
      </c>
      <c r="D315" s="216"/>
      <c r="E315" s="77" t="s">
        <v>88</v>
      </c>
      <c r="F315" s="77" t="s">
        <v>90</v>
      </c>
      <c r="G315" s="216"/>
      <c r="H315" s="216"/>
      <c r="I315" s="216"/>
    </row>
    <row r="316" spans="1:9">
      <c r="A316" s="194"/>
      <c r="B316" s="194"/>
      <c r="C316" s="77"/>
      <c r="D316" s="77" t="s">
        <v>39</v>
      </c>
      <c r="E316" s="77" t="s">
        <v>40</v>
      </c>
      <c r="F316" s="77" t="s">
        <v>41</v>
      </c>
      <c r="G316" s="77" t="s">
        <v>42</v>
      </c>
      <c r="H316" s="77"/>
      <c r="I316" s="77"/>
    </row>
    <row r="317" spans="1:9" ht="15.75">
      <c r="A317" s="194"/>
      <c r="B317" s="194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28"/>
      <c r="B318" s="228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25" t="s">
        <v>95</v>
      </c>
      <c r="B319" s="53" t="s">
        <v>203</v>
      </c>
      <c r="C319" s="92">
        <f>'4A_DOC'!$B$39*$L$23</f>
        <v>1.4944482145103613</v>
      </c>
      <c r="D319" s="93">
        <v>0.4</v>
      </c>
      <c r="E319" s="93">
        <v>0.38</v>
      </c>
      <c r="F319" s="34">
        <v>0</v>
      </c>
      <c r="G319" s="94">
        <v>0.57999999999999996</v>
      </c>
      <c r="H319" s="93">
        <f>44/12</f>
        <v>3.6666666666666665</v>
      </c>
      <c r="I319" s="53">
        <f>C319*D319*E319*F319*G319*H319</f>
        <v>0</v>
      </c>
    </row>
    <row r="320" spans="1:9">
      <c r="A320" s="225"/>
      <c r="B320" s="53" t="s">
        <v>204</v>
      </c>
      <c r="C320" s="92">
        <f>'4A_DOC'!$B$40*$L$23</f>
        <v>0.28925530285371504</v>
      </c>
      <c r="D320" s="93">
        <v>0.9</v>
      </c>
      <c r="E320" s="93">
        <v>0.46</v>
      </c>
      <c r="F320" s="34">
        <f>1/100</f>
        <v>0.01</v>
      </c>
      <c r="G320" s="94">
        <v>0.57999999999999996</v>
      </c>
      <c r="H320" s="93">
        <f t="shared" ref="H320:H327" si="20">44/12</f>
        <v>3.6666666666666665</v>
      </c>
      <c r="I320" s="53">
        <f t="shared" ref="I320:I327" si="21">C320*D320*E320*F320*G320*H320</f>
        <v>2.5467193884452489E-3</v>
      </c>
    </row>
    <row r="321" spans="1:9">
      <c r="A321" s="225"/>
      <c r="B321" s="53" t="s">
        <v>205</v>
      </c>
      <c r="C321" s="92">
        <f>'4A_DOC'!$B$41*$L$23</f>
        <v>0</v>
      </c>
      <c r="D321" s="93">
        <v>0.85</v>
      </c>
      <c r="E321" s="93">
        <v>0.5</v>
      </c>
      <c r="F321" s="34">
        <v>0</v>
      </c>
      <c r="G321" s="94">
        <v>0.57999999999999996</v>
      </c>
      <c r="H321" s="93">
        <f t="shared" si="20"/>
        <v>3.6666666666666665</v>
      </c>
      <c r="I321" s="53">
        <f t="shared" si="21"/>
        <v>0</v>
      </c>
    </row>
    <row r="322" spans="1:9">
      <c r="A322" s="225"/>
      <c r="B322" s="53" t="s">
        <v>47</v>
      </c>
      <c r="C322" s="92">
        <f>'4A_DOC'!$B$42*$L$23</f>
        <v>1.8233213642919004E-2</v>
      </c>
      <c r="D322" s="93">
        <v>0.8</v>
      </c>
      <c r="E322" s="93">
        <v>0.5</v>
      </c>
      <c r="F322" s="34">
        <f>20/100</f>
        <v>0.2</v>
      </c>
      <c r="G322" s="94">
        <v>0.57999999999999996</v>
      </c>
      <c r="H322" s="93">
        <f t="shared" si="20"/>
        <v>3.6666666666666665</v>
      </c>
      <c r="I322" s="53">
        <f t="shared" si="21"/>
        <v>3.1020774144486203E-3</v>
      </c>
    </row>
    <row r="323" spans="1:9">
      <c r="A323" s="225"/>
      <c r="B323" s="53" t="s">
        <v>206</v>
      </c>
      <c r="C323" s="92">
        <f>'4A_DOC'!$B$43*$L$23</f>
        <v>0</v>
      </c>
      <c r="D323" s="93">
        <v>0.84</v>
      </c>
      <c r="E323" s="93">
        <v>0.67</v>
      </c>
      <c r="F323" s="34">
        <f>20/100</f>
        <v>0.2</v>
      </c>
      <c r="G323" s="94">
        <v>0.57999999999999996</v>
      </c>
      <c r="H323" s="93">
        <f t="shared" si="20"/>
        <v>3.6666666666666665</v>
      </c>
      <c r="I323" s="53">
        <f t="shared" si="21"/>
        <v>0</v>
      </c>
    </row>
    <row r="324" spans="1:9">
      <c r="A324" s="225"/>
      <c r="B324" s="53" t="s">
        <v>207</v>
      </c>
      <c r="C324" s="92">
        <f>'4A_DOC'!$B$44*$L$23</f>
        <v>0.24108360261192907</v>
      </c>
      <c r="D324" s="93">
        <v>1</v>
      </c>
      <c r="E324" s="93">
        <v>0.75</v>
      </c>
      <c r="F324" s="34">
        <f>100/100</f>
        <v>1</v>
      </c>
      <c r="G324" s="94">
        <v>0.57999999999999996</v>
      </c>
      <c r="H324" s="93">
        <f t="shared" si="20"/>
        <v>3.6666666666666665</v>
      </c>
      <c r="I324" s="53">
        <f t="shared" si="21"/>
        <v>0.38452834616602682</v>
      </c>
    </row>
    <row r="325" spans="1:9">
      <c r="A325" s="225"/>
      <c r="B325" s="53" t="s">
        <v>208</v>
      </c>
      <c r="C325" s="92">
        <f>'4A_DOC'!$B$45*$L$23</f>
        <v>3.9842948330823004E-2</v>
      </c>
      <c r="D325" s="93">
        <v>1</v>
      </c>
      <c r="E325" s="93">
        <v>0</v>
      </c>
      <c r="F325" s="34">
        <v>0</v>
      </c>
      <c r="G325" s="94">
        <v>0.57999999999999996</v>
      </c>
      <c r="H325" s="93">
        <f t="shared" si="20"/>
        <v>3.6666666666666665</v>
      </c>
      <c r="I325" s="53">
        <f t="shared" si="21"/>
        <v>0</v>
      </c>
    </row>
    <row r="326" spans="1:9">
      <c r="A326" s="225"/>
      <c r="B326" s="53" t="s">
        <v>209</v>
      </c>
      <c r="C326" s="92">
        <f>'4A_DOC'!$B$46*$L$23</f>
        <v>2.9938486598867008E-2</v>
      </c>
      <c r="D326" s="93">
        <v>1</v>
      </c>
      <c r="E326" s="93">
        <v>0</v>
      </c>
      <c r="F326" s="34">
        <v>0</v>
      </c>
      <c r="G326" s="94">
        <v>0.57999999999999996</v>
      </c>
      <c r="H326" s="93">
        <f t="shared" si="20"/>
        <v>3.6666666666666665</v>
      </c>
      <c r="I326" s="53">
        <f t="shared" si="21"/>
        <v>0</v>
      </c>
    </row>
    <row r="327" spans="1:9">
      <c r="A327" s="225"/>
      <c r="B327" s="53" t="s">
        <v>210</v>
      </c>
      <c r="C327" s="92">
        <f>'4A_DOC'!$B$47*$L$23</f>
        <v>0.13978797126237902</v>
      </c>
      <c r="D327" s="93">
        <v>0.9</v>
      </c>
      <c r="E327" s="93">
        <v>0</v>
      </c>
      <c r="F327" s="34">
        <v>0</v>
      </c>
      <c r="G327" s="94">
        <v>0.57999999999999996</v>
      </c>
      <c r="H327" s="93">
        <f t="shared" si="20"/>
        <v>3.6666666666666665</v>
      </c>
      <c r="I327" s="53">
        <f t="shared" si="21"/>
        <v>0</v>
      </c>
    </row>
    <row r="328" spans="1:9">
      <c r="A328" s="225" t="s">
        <v>48</v>
      </c>
      <c r="B328" s="225"/>
      <c r="C328" s="7"/>
      <c r="D328" s="53"/>
      <c r="E328" s="53"/>
      <c r="F328" s="53"/>
      <c r="G328" s="53"/>
      <c r="H328" s="53"/>
      <c r="I328" s="53"/>
    </row>
    <row r="329" spans="1:9">
      <c r="A329" s="184" t="s">
        <v>295</v>
      </c>
      <c r="B329" s="185"/>
      <c r="C329" s="185"/>
      <c r="D329" s="185"/>
      <c r="E329" s="185"/>
      <c r="F329" s="185"/>
      <c r="G329" s="185"/>
      <c r="H329" s="186"/>
      <c r="I329" s="96">
        <f>SUM(I319:I328)</f>
        <v>0.3901771429689207</v>
      </c>
    </row>
    <row r="330" spans="1:9">
      <c r="A330" s="221" t="s">
        <v>53</v>
      </c>
      <c r="B330" s="222"/>
      <c r="C330" s="222"/>
      <c r="D330" s="222"/>
      <c r="E330" s="222"/>
      <c r="F330" s="222"/>
      <c r="G330" s="222"/>
      <c r="H330" s="222"/>
      <c r="I330" s="222"/>
    </row>
    <row r="331" spans="1:9">
      <c r="A331" s="223" t="s">
        <v>54</v>
      </c>
      <c r="B331" s="224"/>
      <c r="C331" s="224"/>
      <c r="D331" s="224"/>
      <c r="E331" s="224"/>
      <c r="F331" s="224"/>
      <c r="G331" s="224"/>
      <c r="H331" s="224"/>
      <c r="I331" s="224"/>
    </row>
    <row r="332" spans="1:9">
      <c r="A332" s="223" t="s">
        <v>55</v>
      </c>
      <c r="B332" s="224"/>
      <c r="C332" s="224"/>
      <c r="D332" s="224"/>
      <c r="E332" s="224"/>
      <c r="F332" s="224"/>
      <c r="G332" s="224"/>
      <c r="H332" s="224"/>
      <c r="I332" s="224"/>
    </row>
    <row r="333" spans="1:9">
      <c r="A333" s="223" t="s">
        <v>96</v>
      </c>
      <c r="B333" s="224"/>
      <c r="C333" s="224"/>
      <c r="D333" s="224"/>
      <c r="E333" s="224"/>
      <c r="F333" s="224"/>
      <c r="G333" s="224"/>
      <c r="H333" s="224"/>
      <c r="I333" s="224"/>
    </row>
    <row r="334" spans="1:9">
      <c r="A334" s="223" t="s">
        <v>97</v>
      </c>
      <c r="B334" s="224"/>
      <c r="C334" s="224"/>
      <c r="D334" s="224"/>
      <c r="E334" s="224"/>
      <c r="F334" s="224"/>
      <c r="G334" s="224"/>
      <c r="H334" s="224"/>
      <c r="I334" s="224"/>
    </row>
    <row r="335" spans="1:9">
      <c r="A335" s="218" t="s">
        <v>200</v>
      </c>
      <c r="B335" s="219"/>
      <c r="C335" s="219"/>
      <c r="D335" s="219"/>
      <c r="E335" s="219"/>
      <c r="F335" s="219"/>
      <c r="G335" s="219"/>
      <c r="H335" s="219"/>
      <c r="I335" s="219"/>
    </row>
  </sheetData>
  <mergeCells count="289"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5" zoomScaleNormal="100" workbookViewId="0">
      <selection activeCell="F17" sqref="F17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6" t="s">
        <v>0</v>
      </c>
      <c r="B2" s="183" t="s">
        <v>1</v>
      </c>
      <c r="C2" s="183"/>
      <c r="D2" s="183"/>
    </row>
    <row r="3" spans="1:9">
      <c r="A3" s="76" t="s">
        <v>2</v>
      </c>
      <c r="B3" s="183" t="s">
        <v>75</v>
      </c>
      <c r="C3" s="183"/>
      <c r="D3" s="183"/>
    </row>
    <row r="4" spans="1:9">
      <c r="A4" s="76" t="s">
        <v>4</v>
      </c>
      <c r="B4" s="183" t="s">
        <v>76</v>
      </c>
      <c r="C4" s="183"/>
      <c r="D4" s="183"/>
    </row>
    <row r="5" spans="1:9">
      <c r="A5" s="76" t="s">
        <v>6</v>
      </c>
      <c r="B5" s="183" t="s">
        <v>100</v>
      </c>
      <c r="C5" s="183"/>
      <c r="D5" s="183"/>
    </row>
    <row r="6" spans="1:9">
      <c r="A6" s="215"/>
      <c r="B6" s="215"/>
      <c r="C6" s="91"/>
      <c r="D6" s="91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193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194"/>
      <c r="B9" s="8" t="s">
        <v>43</v>
      </c>
      <c r="C9" s="8" t="s">
        <v>102</v>
      </c>
      <c r="D9" s="8" t="s">
        <v>99</v>
      </c>
    </row>
    <row r="10" spans="1:9" ht="15" thickBot="1">
      <c r="A10" s="194"/>
      <c r="B10" s="78"/>
      <c r="C10" s="78"/>
      <c r="D10" s="5" t="s">
        <v>103</v>
      </c>
    </row>
    <row r="11" spans="1:9" ht="13.5" thickTop="1">
      <c r="A11" s="7">
        <f>'4B_N2O emission'!B12</f>
        <v>2000</v>
      </c>
      <c r="B11" s="105">
        <f>'4C1_Amount_Waste_OpenBurned'!G12</f>
        <v>1.56162404387</v>
      </c>
      <c r="C11" s="80">
        <f>$H$11</f>
        <v>6500</v>
      </c>
      <c r="D11" s="103">
        <f>B11*C11/(10^6)</f>
        <v>1.0150556285155E-2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2001</v>
      </c>
      <c r="B12" s="106">
        <f>'4C1_Amount_Waste_OpenBurned'!G13</f>
        <v>1.6733890688899999</v>
      </c>
      <c r="C12" s="53">
        <f t="shared" ref="C12:C31" si="0">$H$11</f>
        <v>6500</v>
      </c>
      <c r="D12" s="93">
        <f t="shared" ref="D12:D31" si="1">B12*C12/(10^6)</f>
        <v>1.0877028947785E-2</v>
      </c>
    </row>
    <row r="13" spans="1:9">
      <c r="A13" s="7">
        <f>'4B_N2O emission'!B14</f>
        <v>2002</v>
      </c>
      <c r="B13" s="106">
        <f>'4C1_Amount_Waste_OpenBurned'!G14</f>
        <v>1.6558895548799999</v>
      </c>
      <c r="C13" s="53">
        <f t="shared" si="0"/>
        <v>6500</v>
      </c>
      <c r="D13" s="93">
        <f t="shared" si="1"/>
        <v>1.0763282106719998E-2</v>
      </c>
    </row>
    <row r="14" spans="1:9">
      <c r="A14" s="7">
        <f>'4B_N2O emission'!B15</f>
        <v>2003</v>
      </c>
      <c r="B14" s="106">
        <f>'4C1_Amount_Waste_OpenBurned'!G15</f>
        <v>1.7745478531000001</v>
      </c>
      <c r="C14" s="53">
        <f t="shared" si="0"/>
        <v>6500</v>
      </c>
      <c r="D14" s="93">
        <f t="shared" si="1"/>
        <v>1.1534561045150001E-2</v>
      </c>
    </row>
    <row r="15" spans="1:9">
      <c r="A15" s="7">
        <f>'4B_N2O emission'!B16</f>
        <v>2004</v>
      </c>
      <c r="B15" s="106">
        <f>'4C1_Amount_Waste_OpenBurned'!G16</f>
        <v>1.8220487720600003</v>
      </c>
      <c r="C15" s="53">
        <f t="shared" si="0"/>
        <v>6500</v>
      </c>
      <c r="D15" s="93">
        <f t="shared" si="1"/>
        <v>1.1843317018390002E-2</v>
      </c>
    </row>
    <row r="16" spans="1:9">
      <c r="A16" s="7">
        <f>'4B_N2O emission'!B17</f>
        <v>2005</v>
      </c>
      <c r="B16" s="106">
        <f>'4C1_Amount_Waste_OpenBurned'!G17</f>
        <v>1.9161262847099998</v>
      </c>
      <c r="C16" s="53">
        <f t="shared" si="0"/>
        <v>6500</v>
      </c>
      <c r="D16" s="93">
        <f t="shared" si="1"/>
        <v>1.2454820850614999E-2</v>
      </c>
    </row>
    <row r="17" spans="1:4">
      <c r="A17" s="7">
        <f>'4B_N2O emission'!B18</f>
        <v>2006</v>
      </c>
      <c r="B17" s="106">
        <f>'4C1_Amount_Waste_OpenBurned'!G18</f>
        <v>1.9763640925599997</v>
      </c>
      <c r="C17" s="53">
        <f t="shared" si="0"/>
        <v>6500</v>
      </c>
      <c r="D17" s="93">
        <f t="shared" si="1"/>
        <v>1.2846366601639998E-2</v>
      </c>
    </row>
    <row r="18" spans="1:4">
      <c r="A18" s="7">
        <f>'4B_N2O emission'!B19</f>
        <v>2007</v>
      </c>
      <c r="B18" s="106">
        <f>'4C1_Amount_Waste_OpenBurned'!G19</f>
        <v>2.0376515579199999</v>
      </c>
      <c r="C18" s="53">
        <f t="shared" si="0"/>
        <v>6500</v>
      </c>
      <c r="D18" s="93">
        <f t="shared" si="1"/>
        <v>1.3244735126480001E-2</v>
      </c>
    </row>
    <row r="19" spans="1:4">
      <c r="A19" s="7">
        <f>'4B_N2O emission'!B20</f>
        <v>2008</v>
      </c>
      <c r="B19" s="106">
        <f>'4C1_Amount_Waste_OpenBurned'!G20</f>
        <v>2.0997380163099999</v>
      </c>
      <c r="C19" s="53">
        <f t="shared" si="0"/>
        <v>6500</v>
      </c>
      <c r="D19" s="93">
        <f t="shared" si="1"/>
        <v>1.3648297106014999E-2</v>
      </c>
    </row>
    <row r="20" spans="1:4">
      <c r="A20" s="7">
        <f>'4B_N2O emission'!B21</f>
        <v>2009</v>
      </c>
      <c r="B20" s="106">
        <f>'4C1_Amount_Waste_OpenBurned'!G21</f>
        <v>2.1623101371299995</v>
      </c>
      <c r="C20" s="53">
        <f>$H$11</f>
        <v>6500</v>
      </c>
      <c r="D20" s="93">
        <f t="shared" si="1"/>
        <v>1.4055015891344998E-2</v>
      </c>
    </row>
    <row r="21" spans="1:4">
      <c r="A21" s="7">
        <f>'4B_N2O emission'!B22</f>
        <v>2010</v>
      </c>
      <c r="B21" s="106">
        <f>'4C1_Amount_Waste_OpenBurned'!G22</f>
        <v>2.2510140299900003</v>
      </c>
      <c r="C21" s="53">
        <f t="shared" si="0"/>
        <v>6500</v>
      </c>
      <c r="D21" s="93">
        <f t="shared" si="1"/>
        <v>1.4631591194935003E-2</v>
      </c>
    </row>
    <row r="22" spans="1:4">
      <c r="A22" s="7">
        <f>'4B_N2O emission'!B23</f>
        <v>0</v>
      </c>
      <c r="B22" s="106">
        <f>'4C1_Amount_Waste_OpenBurned'!G23</f>
        <v>0</v>
      </c>
      <c r="C22" s="53">
        <f t="shared" si="0"/>
        <v>6500</v>
      </c>
      <c r="D22" s="93">
        <f t="shared" si="1"/>
        <v>0</v>
      </c>
    </row>
    <row r="23" spans="1:4">
      <c r="A23" s="7">
        <f>'4B_N2O emission'!B24</f>
        <v>0</v>
      </c>
      <c r="B23" s="106">
        <f>'4C1_Amount_Waste_OpenBurned'!G24</f>
        <v>0</v>
      </c>
      <c r="C23" s="53">
        <f t="shared" si="0"/>
        <v>6500</v>
      </c>
      <c r="D23" s="93">
        <f t="shared" si="1"/>
        <v>0</v>
      </c>
    </row>
    <row r="24" spans="1:4">
      <c r="A24" s="7">
        <f>'4B_N2O emission'!B25</f>
        <v>0</v>
      </c>
      <c r="B24" s="106">
        <f>'4C1_Amount_Waste_OpenBurned'!G25</f>
        <v>0</v>
      </c>
      <c r="C24" s="53">
        <f t="shared" si="0"/>
        <v>6500</v>
      </c>
      <c r="D24" s="93">
        <f t="shared" si="1"/>
        <v>0</v>
      </c>
    </row>
    <row r="25" spans="1:4">
      <c r="A25" s="7">
        <f>'4B_N2O emission'!B26</f>
        <v>0</v>
      </c>
      <c r="B25" s="106">
        <f>'4C1_Amount_Waste_OpenBurned'!G26</f>
        <v>0</v>
      </c>
      <c r="C25" s="53">
        <f t="shared" si="0"/>
        <v>6500</v>
      </c>
      <c r="D25" s="93">
        <f t="shared" si="1"/>
        <v>0</v>
      </c>
    </row>
    <row r="26" spans="1:4">
      <c r="A26" s="7">
        <f>'4B_N2O emission'!B27</f>
        <v>0</v>
      </c>
      <c r="B26" s="106">
        <f>'4C1_Amount_Waste_OpenBurned'!G27</f>
        <v>0</v>
      </c>
      <c r="C26" s="53">
        <f t="shared" si="0"/>
        <v>6500</v>
      </c>
      <c r="D26" s="93">
        <f t="shared" si="1"/>
        <v>0</v>
      </c>
    </row>
    <row r="27" spans="1:4">
      <c r="A27" s="7">
        <f>'4B_N2O emission'!B28</f>
        <v>0</v>
      </c>
      <c r="B27" s="106">
        <f>'4C1_Amount_Waste_OpenBurned'!G28</f>
        <v>0</v>
      </c>
      <c r="C27" s="53">
        <f t="shared" si="0"/>
        <v>6500</v>
      </c>
      <c r="D27" s="93">
        <f t="shared" si="1"/>
        <v>0</v>
      </c>
    </row>
    <row r="28" spans="1:4">
      <c r="A28" s="7">
        <f>'4B_N2O emission'!B29</f>
        <v>0</v>
      </c>
      <c r="B28" s="106">
        <f>'4C1_Amount_Waste_OpenBurned'!G29</f>
        <v>0</v>
      </c>
      <c r="C28" s="53">
        <f t="shared" si="0"/>
        <v>6500</v>
      </c>
      <c r="D28" s="93">
        <f t="shared" si="1"/>
        <v>0</v>
      </c>
    </row>
    <row r="29" spans="1:4">
      <c r="A29" s="7">
        <f>'4B_N2O emission'!B30</f>
        <v>0</v>
      </c>
      <c r="B29" s="106">
        <f>'4C1_Amount_Waste_OpenBurned'!G30</f>
        <v>0</v>
      </c>
      <c r="C29" s="53">
        <f t="shared" si="0"/>
        <v>6500</v>
      </c>
      <c r="D29" s="93">
        <f t="shared" si="1"/>
        <v>0</v>
      </c>
    </row>
    <row r="30" spans="1:4">
      <c r="A30" s="7">
        <f>'4B_N2O emission'!B31</f>
        <v>0</v>
      </c>
      <c r="B30" s="106">
        <f>'4C1_Amount_Waste_OpenBurned'!G31</f>
        <v>0</v>
      </c>
      <c r="C30" s="53">
        <f t="shared" si="0"/>
        <v>6500</v>
      </c>
      <c r="D30" s="93">
        <f t="shared" si="1"/>
        <v>0</v>
      </c>
    </row>
    <row r="31" spans="1:4">
      <c r="A31" s="7">
        <f>'4B_N2O emission'!B32</f>
        <v>0</v>
      </c>
      <c r="B31" s="107">
        <f>'4C1_Amount_Waste_OpenBurned'!G32</f>
        <v>0</v>
      </c>
      <c r="C31" s="55">
        <f t="shared" si="0"/>
        <v>6500</v>
      </c>
      <c r="D31" s="104">
        <f t="shared" si="1"/>
        <v>0</v>
      </c>
    </row>
    <row r="32" spans="1:4">
      <c r="A32" s="221" t="s">
        <v>104</v>
      </c>
      <c r="B32" s="222"/>
      <c r="C32" s="222"/>
      <c r="D32" s="222"/>
    </row>
    <row r="33" spans="1:4">
      <c r="A33" s="223" t="s">
        <v>105</v>
      </c>
      <c r="B33" s="224"/>
      <c r="C33" s="224"/>
      <c r="D33" s="224"/>
    </row>
    <row r="34" spans="1:4">
      <c r="A34" s="218" t="s">
        <v>106</v>
      </c>
      <c r="B34" s="219"/>
      <c r="C34" s="219"/>
      <c r="D34" s="219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2" zoomScaleNormal="100" workbookViewId="0">
      <selection activeCell="B12" sqref="B1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6" t="s">
        <v>0</v>
      </c>
      <c r="B2" s="183" t="s">
        <v>1</v>
      </c>
      <c r="C2" s="183"/>
      <c r="D2" s="183"/>
    </row>
    <row r="3" spans="1:9" ht="14.25" customHeight="1">
      <c r="A3" s="76" t="s">
        <v>2</v>
      </c>
      <c r="B3" s="183" t="s">
        <v>75</v>
      </c>
      <c r="C3" s="183"/>
      <c r="D3" s="183"/>
    </row>
    <row r="4" spans="1:9" ht="14.25" customHeight="1">
      <c r="A4" s="76" t="s">
        <v>4</v>
      </c>
      <c r="B4" s="183" t="s">
        <v>76</v>
      </c>
      <c r="C4" s="183"/>
      <c r="D4" s="183"/>
    </row>
    <row r="5" spans="1:9" ht="14.25" customHeight="1">
      <c r="A5" s="76" t="s">
        <v>6</v>
      </c>
      <c r="B5" s="183" t="s">
        <v>111</v>
      </c>
      <c r="C5" s="183"/>
      <c r="D5" s="183"/>
    </row>
    <row r="6" spans="1:9">
      <c r="A6" s="215"/>
      <c r="B6" s="215"/>
      <c r="C6" s="91"/>
      <c r="D6" s="91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193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194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8"/>
      <c r="C10" s="78"/>
      <c r="D10" s="5" t="s">
        <v>114</v>
      </c>
    </row>
    <row r="11" spans="1:9" ht="13.5" customHeight="1" thickTop="1">
      <c r="A11" s="54" t="s">
        <v>201</v>
      </c>
      <c r="E11" s="97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2000</v>
      </c>
      <c r="B12" s="106">
        <f>'4C1_Amount_Waste_OpenBurned'!G12</f>
        <v>1.56162404387</v>
      </c>
      <c r="C12" s="53">
        <f>$H$11*1000</f>
        <v>150</v>
      </c>
      <c r="D12" s="108">
        <f>B12*C12/(10^6)</f>
        <v>2.3424360658049999E-4</v>
      </c>
    </row>
    <row r="13" spans="1:9" ht="13.5" customHeight="1">
      <c r="A13" s="8">
        <f>'4B_N2O emission'!B13</f>
        <v>2001</v>
      </c>
      <c r="B13" s="106">
        <f>'4C1_Amount_Waste_OpenBurned'!G13</f>
        <v>1.6733890688899999</v>
      </c>
      <c r="C13" s="53">
        <f t="shared" ref="C13:C32" si="0">$H$11*1000</f>
        <v>150</v>
      </c>
      <c r="D13" s="108">
        <f t="shared" ref="D13:D32" si="1">B13*C13/(10^6)</f>
        <v>2.5100836033349996E-4</v>
      </c>
    </row>
    <row r="14" spans="1:9" ht="13.5" customHeight="1">
      <c r="A14" s="8">
        <f>'4B_N2O emission'!B14</f>
        <v>2002</v>
      </c>
      <c r="B14" s="106">
        <f>'4C1_Amount_Waste_OpenBurned'!G14</f>
        <v>1.6558895548799999</v>
      </c>
      <c r="C14" s="53">
        <f t="shared" si="0"/>
        <v>150</v>
      </c>
      <c r="D14" s="108">
        <f t="shared" si="1"/>
        <v>2.4838343323199999E-4</v>
      </c>
    </row>
    <row r="15" spans="1:9" ht="13.5" customHeight="1">
      <c r="A15" s="8">
        <f>'4B_N2O emission'!B15</f>
        <v>2003</v>
      </c>
      <c r="B15" s="106">
        <f>'4C1_Amount_Waste_OpenBurned'!G15</f>
        <v>1.7745478531000001</v>
      </c>
      <c r="C15" s="53">
        <f t="shared" si="0"/>
        <v>150</v>
      </c>
      <c r="D15" s="108">
        <f t="shared" si="1"/>
        <v>2.66182177965E-4</v>
      </c>
    </row>
    <row r="16" spans="1:9" ht="13.5" customHeight="1">
      <c r="A16" s="8">
        <f>'4B_N2O emission'!B16</f>
        <v>2004</v>
      </c>
      <c r="B16" s="106">
        <f>'4C1_Amount_Waste_OpenBurned'!G16</f>
        <v>1.8220487720600003</v>
      </c>
      <c r="C16" s="53">
        <f t="shared" si="0"/>
        <v>150</v>
      </c>
      <c r="D16" s="108">
        <f t="shared" si="1"/>
        <v>2.7330731580900002E-4</v>
      </c>
    </row>
    <row r="17" spans="1:4" ht="13.5" customHeight="1">
      <c r="A17" s="8">
        <f>'4B_N2O emission'!B17</f>
        <v>2005</v>
      </c>
      <c r="B17" s="106">
        <f>'4C1_Amount_Waste_OpenBurned'!G17</f>
        <v>1.9161262847099998</v>
      </c>
      <c r="C17" s="53">
        <f t="shared" si="0"/>
        <v>150</v>
      </c>
      <c r="D17" s="108">
        <f t="shared" si="1"/>
        <v>2.874189427065E-4</v>
      </c>
    </row>
    <row r="18" spans="1:4" ht="13.5" customHeight="1">
      <c r="A18" s="8">
        <f>'4B_N2O emission'!B18</f>
        <v>2006</v>
      </c>
      <c r="B18" s="106">
        <f>'4C1_Amount_Waste_OpenBurned'!G18</f>
        <v>1.9763640925599997</v>
      </c>
      <c r="C18" s="53">
        <f t="shared" si="0"/>
        <v>150</v>
      </c>
      <c r="D18" s="108">
        <f t="shared" si="1"/>
        <v>2.9645461388399998E-4</v>
      </c>
    </row>
    <row r="19" spans="1:4" ht="13.5" customHeight="1">
      <c r="A19" s="8">
        <f>'4B_N2O emission'!B19</f>
        <v>2007</v>
      </c>
      <c r="B19" s="106">
        <f>'4C1_Amount_Waste_OpenBurned'!G19</f>
        <v>2.0376515579199999</v>
      </c>
      <c r="C19" s="53">
        <f t="shared" si="0"/>
        <v>150</v>
      </c>
      <c r="D19" s="108">
        <f t="shared" si="1"/>
        <v>3.0564773368799999E-4</v>
      </c>
    </row>
    <row r="20" spans="1:4" ht="13.5" customHeight="1">
      <c r="A20" s="8">
        <f>'4B_N2O emission'!B20</f>
        <v>2008</v>
      </c>
      <c r="B20" s="106">
        <f>'4C1_Amount_Waste_OpenBurned'!G20</f>
        <v>2.0997380163099999</v>
      </c>
      <c r="C20" s="53">
        <f t="shared" si="0"/>
        <v>150</v>
      </c>
      <c r="D20" s="108">
        <f t="shared" si="1"/>
        <v>3.1496070244649998E-4</v>
      </c>
    </row>
    <row r="21" spans="1:4" ht="13.5" customHeight="1">
      <c r="A21" s="8">
        <f>'4B_N2O emission'!B21</f>
        <v>2009</v>
      </c>
      <c r="B21" s="106">
        <f>'4C1_Amount_Waste_OpenBurned'!G21</f>
        <v>2.1623101371299995</v>
      </c>
      <c r="C21" s="53">
        <f t="shared" si="0"/>
        <v>150</v>
      </c>
      <c r="D21" s="108">
        <f t="shared" si="1"/>
        <v>3.2434652056949993E-4</v>
      </c>
    </row>
    <row r="22" spans="1:4" ht="13.5" customHeight="1">
      <c r="A22" s="8">
        <f>'4B_N2O emission'!B22</f>
        <v>2010</v>
      </c>
      <c r="B22" s="106">
        <f>'4C1_Amount_Waste_OpenBurned'!G22</f>
        <v>2.2510140299900003</v>
      </c>
      <c r="C22" s="53">
        <f t="shared" si="0"/>
        <v>150</v>
      </c>
      <c r="D22" s="108">
        <f t="shared" si="1"/>
        <v>3.3765210449850005E-4</v>
      </c>
    </row>
    <row r="23" spans="1:4" ht="13.5" customHeight="1">
      <c r="A23" s="8">
        <f>'4B_N2O emission'!B23</f>
        <v>0</v>
      </c>
      <c r="B23" s="106">
        <f>'4C1_Amount_Waste_OpenBurned'!G23</f>
        <v>0</v>
      </c>
      <c r="C23" s="53">
        <f t="shared" si="0"/>
        <v>150</v>
      </c>
      <c r="D23" s="108">
        <f t="shared" si="1"/>
        <v>0</v>
      </c>
    </row>
    <row r="24" spans="1:4" ht="13.5" customHeight="1">
      <c r="A24" s="8">
        <f>'4B_N2O emission'!B24</f>
        <v>0</v>
      </c>
      <c r="B24" s="106">
        <f>'4C1_Amount_Waste_OpenBurned'!G24</f>
        <v>0</v>
      </c>
      <c r="C24" s="53">
        <f t="shared" si="0"/>
        <v>150</v>
      </c>
      <c r="D24" s="108">
        <f t="shared" si="1"/>
        <v>0</v>
      </c>
    </row>
    <row r="25" spans="1:4" ht="13.5" customHeight="1">
      <c r="A25" s="8">
        <f>'4B_N2O emission'!B25</f>
        <v>0</v>
      </c>
      <c r="B25" s="106">
        <f>'4C1_Amount_Waste_OpenBurned'!G25</f>
        <v>0</v>
      </c>
      <c r="C25" s="53">
        <f t="shared" si="0"/>
        <v>150</v>
      </c>
      <c r="D25" s="108">
        <f t="shared" si="1"/>
        <v>0</v>
      </c>
    </row>
    <row r="26" spans="1:4" ht="13.5" customHeight="1">
      <c r="A26" s="8">
        <f>'4B_N2O emission'!B26</f>
        <v>0</v>
      </c>
      <c r="B26" s="106">
        <f>'4C1_Amount_Waste_OpenBurned'!G26</f>
        <v>0</v>
      </c>
      <c r="C26" s="53">
        <f t="shared" si="0"/>
        <v>150</v>
      </c>
      <c r="D26" s="108">
        <f t="shared" si="1"/>
        <v>0</v>
      </c>
    </row>
    <row r="27" spans="1:4" ht="13.5" customHeight="1">
      <c r="A27" s="8">
        <f>'4B_N2O emission'!B27</f>
        <v>0</v>
      </c>
      <c r="B27" s="106">
        <f>'4C1_Amount_Waste_OpenBurned'!G27</f>
        <v>0</v>
      </c>
      <c r="C27" s="53">
        <f t="shared" si="0"/>
        <v>150</v>
      </c>
      <c r="D27" s="108">
        <f t="shared" si="1"/>
        <v>0</v>
      </c>
    </row>
    <row r="28" spans="1:4" ht="13.5" customHeight="1">
      <c r="A28" s="8">
        <f>'4B_N2O emission'!B28</f>
        <v>0</v>
      </c>
      <c r="B28" s="106">
        <f>'4C1_Amount_Waste_OpenBurned'!G28</f>
        <v>0</v>
      </c>
      <c r="C28" s="53">
        <f t="shared" si="0"/>
        <v>150</v>
      </c>
      <c r="D28" s="108">
        <f t="shared" si="1"/>
        <v>0</v>
      </c>
    </row>
    <row r="29" spans="1:4" ht="13.5" customHeight="1">
      <c r="A29" s="8">
        <f>'4B_N2O emission'!B29</f>
        <v>0</v>
      </c>
      <c r="B29" s="106">
        <f>'4C1_Amount_Waste_OpenBurned'!G29</f>
        <v>0</v>
      </c>
      <c r="C29" s="53">
        <f t="shared" si="0"/>
        <v>150</v>
      </c>
      <c r="D29" s="108">
        <f t="shared" si="1"/>
        <v>0</v>
      </c>
    </row>
    <row r="30" spans="1:4" ht="13.5" customHeight="1">
      <c r="A30" s="8">
        <f>'4B_N2O emission'!B30</f>
        <v>0</v>
      </c>
      <c r="B30" s="106">
        <f>'4C1_Amount_Waste_OpenBurned'!G30</f>
        <v>0</v>
      </c>
      <c r="C30" s="53">
        <f t="shared" si="0"/>
        <v>150</v>
      </c>
      <c r="D30" s="108">
        <f t="shared" si="1"/>
        <v>0</v>
      </c>
    </row>
    <row r="31" spans="1:4" ht="13.5" customHeight="1">
      <c r="A31" s="8">
        <f>'4B_N2O emission'!B31</f>
        <v>0</v>
      </c>
      <c r="B31" s="106">
        <f>'4C1_Amount_Waste_OpenBurned'!G31</f>
        <v>0</v>
      </c>
      <c r="C31" s="53">
        <f t="shared" si="0"/>
        <v>150</v>
      </c>
      <c r="D31" s="108">
        <f t="shared" si="1"/>
        <v>0</v>
      </c>
    </row>
    <row r="32" spans="1:4" ht="13.5" customHeight="1">
      <c r="A32" s="8">
        <f>'4B_N2O emission'!B32</f>
        <v>0</v>
      </c>
      <c r="B32" s="107">
        <f>'4C1_Amount_Waste_OpenBurned'!G32</f>
        <v>0</v>
      </c>
      <c r="C32" s="55">
        <f t="shared" si="0"/>
        <v>150</v>
      </c>
      <c r="D32" s="109">
        <f t="shared" si="1"/>
        <v>0</v>
      </c>
    </row>
    <row r="33" spans="1:4" ht="15" customHeight="1">
      <c r="A33" s="221" t="s">
        <v>104</v>
      </c>
      <c r="B33" s="222"/>
      <c r="C33" s="222"/>
      <c r="D33" s="222"/>
    </row>
    <row r="34" spans="1:4" ht="15" customHeight="1">
      <c r="A34" s="223" t="s">
        <v>115</v>
      </c>
      <c r="B34" s="224"/>
      <c r="C34" s="224"/>
      <c r="D34" s="224"/>
    </row>
    <row r="35" spans="1:4" ht="12.75" customHeight="1">
      <c r="A35" s="218" t="s">
        <v>106</v>
      </c>
      <c r="B35" s="219"/>
      <c r="C35" s="219"/>
      <c r="D35" s="219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6" zoomScaleNormal="100" workbookViewId="0">
      <selection activeCell="B12" sqref="B12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10" t="s">
        <v>0</v>
      </c>
      <c r="B2" s="183" t="s">
        <v>1</v>
      </c>
      <c r="C2" s="183"/>
      <c r="D2" s="183"/>
      <c r="E2" s="183"/>
    </row>
    <row r="3" spans="1:10" ht="14.25" customHeight="1">
      <c r="A3" s="110" t="s">
        <v>2</v>
      </c>
      <c r="B3" s="183" t="s">
        <v>117</v>
      </c>
      <c r="C3" s="183"/>
      <c r="D3" s="183"/>
      <c r="E3" s="183"/>
    </row>
    <row r="4" spans="1:10" ht="14.25" customHeight="1">
      <c r="A4" s="110" t="s">
        <v>4</v>
      </c>
      <c r="B4" s="183" t="s">
        <v>118</v>
      </c>
      <c r="C4" s="183"/>
      <c r="D4" s="183"/>
      <c r="E4" s="183"/>
    </row>
    <row r="5" spans="1:10" ht="14.25" customHeight="1">
      <c r="A5" s="110" t="s">
        <v>6</v>
      </c>
      <c r="B5" s="183" t="s">
        <v>119</v>
      </c>
      <c r="C5" s="183"/>
      <c r="D5" s="183"/>
      <c r="E5" s="183"/>
    </row>
    <row r="6" spans="1:10">
      <c r="A6" s="215" t="s">
        <v>8</v>
      </c>
      <c r="B6" s="232"/>
      <c r="C6" s="232"/>
      <c r="D6" s="232"/>
      <c r="E6" s="232"/>
    </row>
    <row r="7" spans="1:10">
      <c r="A7" s="71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183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31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31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2000</v>
      </c>
      <c r="B12" s="113">
        <f>'4C1_Amount_Waste_OpenBurned'!B12</f>
        <v>99679</v>
      </c>
      <c r="C12" s="55">
        <f>$I$12*365/1000</f>
        <v>14.6</v>
      </c>
      <c r="D12" s="111">
        <v>1</v>
      </c>
      <c r="E12" s="112">
        <f>B12*C12*D12</f>
        <v>1455313.4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2001</v>
      </c>
      <c r="B13" s="113">
        <f>'4C1_Amount_Waste_OpenBurned'!B13</f>
        <v>106813</v>
      </c>
      <c r="C13" s="55">
        <f t="shared" ref="C13:C32" si="0">$I$12*365/1000</f>
        <v>14.6</v>
      </c>
      <c r="D13" s="111">
        <v>1</v>
      </c>
      <c r="E13" s="112">
        <f t="shared" ref="E13:E32" si="1">B13*C13*D13</f>
        <v>1559469.8</v>
      </c>
    </row>
    <row r="14" spans="1:10">
      <c r="A14" s="7">
        <f>'4B_N2O emission'!B14</f>
        <v>2002</v>
      </c>
      <c r="B14" s="113">
        <f>'4C1_Amount_Waste_OpenBurned'!B14</f>
        <v>105696</v>
      </c>
      <c r="C14" s="55">
        <f t="shared" si="0"/>
        <v>14.6</v>
      </c>
      <c r="D14" s="111">
        <v>1</v>
      </c>
      <c r="E14" s="112">
        <f t="shared" si="1"/>
        <v>1543161.5999999999</v>
      </c>
    </row>
    <row r="15" spans="1:10">
      <c r="A15" s="7">
        <f>'4B_N2O emission'!B15</f>
        <v>2003</v>
      </c>
      <c r="B15" s="113">
        <f>'4C1_Amount_Waste_OpenBurned'!B15</f>
        <v>113270</v>
      </c>
      <c r="C15" s="55">
        <f t="shared" si="0"/>
        <v>14.6</v>
      </c>
      <c r="D15" s="111">
        <v>1</v>
      </c>
      <c r="E15" s="112">
        <f t="shared" si="1"/>
        <v>1653742</v>
      </c>
    </row>
    <row r="16" spans="1:10">
      <c r="A16" s="7">
        <f>'4B_N2O emission'!B16</f>
        <v>2004</v>
      </c>
      <c r="B16" s="113">
        <f>'4C1_Amount_Waste_OpenBurned'!B16</f>
        <v>116302</v>
      </c>
      <c r="C16" s="55">
        <f t="shared" si="0"/>
        <v>14.6</v>
      </c>
      <c r="D16" s="111">
        <v>1</v>
      </c>
      <c r="E16" s="112">
        <f t="shared" si="1"/>
        <v>1698009.2</v>
      </c>
    </row>
    <row r="17" spans="1:5">
      <c r="A17" s="7">
        <f>'4B_N2O emission'!B17</f>
        <v>2005</v>
      </c>
      <c r="B17" s="113">
        <f>'4C1_Amount_Waste_OpenBurned'!B17</f>
        <v>122307</v>
      </c>
      <c r="C17" s="55">
        <f t="shared" si="0"/>
        <v>14.6</v>
      </c>
      <c r="D17" s="111">
        <v>1</v>
      </c>
      <c r="E17" s="112">
        <f t="shared" si="1"/>
        <v>1785682.2</v>
      </c>
    </row>
    <row r="18" spans="1:5">
      <c r="A18" s="7">
        <f>'4B_N2O emission'!B18</f>
        <v>2006</v>
      </c>
      <c r="B18" s="113">
        <f>'4C1_Amount_Waste_OpenBurned'!B18</f>
        <v>126152</v>
      </c>
      <c r="C18" s="55">
        <f t="shared" si="0"/>
        <v>14.6</v>
      </c>
      <c r="D18" s="111">
        <v>1</v>
      </c>
      <c r="E18" s="112">
        <f t="shared" si="1"/>
        <v>1841819.2</v>
      </c>
    </row>
    <row r="19" spans="1:5">
      <c r="A19" s="7">
        <f>'4B_N2O emission'!B19</f>
        <v>2007</v>
      </c>
      <c r="B19" s="113">
        <f>'4C1_Amount_Waste_OpenBurned'!B19</f>
        <v>130064</v>
      </c>
      <c r="C19" s="55">
        <f t="shared" si="0"/>
        <v>14.6</v>
      </c>
      <c r="D19" s="111">
        <v>1</v>
      </c>
      <c r="E19" s="112">
        <f t="shared" si="1"/>
        <v>1898934.4</v>
      </c>
    </row>
    <row r="20" spans="1:5">
      <c r="A20" s="7">
        <f>'4B_N2O emission'!B20</f>
        <v>2008</v>
      </c>
      <c r="B20" s="113">
        <f>'4C1_Amount_Waste_OpenBurned'!B20</f>
        <v>134027</v>
      </c>
      <c r="C20" s="55">
        <f t="shared" si="0"/>
        <v>14.6</v>
      </c>
      <c r="D20" s="111">
        <v>1</v>
      </c>
      <c r="E20" s="112">
        <f t="shared" si="1"/>
        <v>1956794.2</v>
      </c>
    </row>
    <row r="21" spans="1:5">
      <c r="A21" s="7">
        <f>'4B_N2O emission'!B21</f>
        <v>2009</v>
      </c>
      <c r="B21" s="113">
        <f>'4C1_Amount_Waste_OpenBurned'!B21</f>
        <v>138021</v>
      </c>
      <c r="C21" s="55">
        <f t="shared" si="0"/>
        <v>14.6</v>
      </c>
      <c r="D21" s="111">
        <v>1</v>
      </c>
      <c r="E21" s="112">
        <f t="shared" si="1"/>
        <v>2015106.5999999999</v>
      </c>
    </row>
    <row r="22" spans="1:5">
      <c r="A22" s="7">
        <f>'4B_N2O emission'!B22</f>
        <v>2010</v>
      </c>
      <c r="B22" s="113">
        <f>'4C1_Amount_Waste_OpenBurned'!B22</f>
        <v>143683</v>
      </c>
      <c r="C22" s="55">
        <f t="shared" si="0"/>
        <v>14.6</v>
      </c>
      <c r="D22" s="111">
        <v>1</v>
      </c>
      <c r="E22" s="112">
        <f t="shared" si="1"/>
        <v>2097771.7999999998</v>
      </c>
    </row>
    <row r="23" spans="1:5">
      <c r="A23" s="7">
        <f>'4B_N2O emission'!B23</f>
        <v>0</v>
      </c>
      <c r="B23" s="113">
        <f>'4C1_Amount_Waste_OpenBurned'!B23</f>
        <v>0</v>
      </c>
      <c r="C23" s="55">
        <f t="shared" si="0"/>
        <v>14.6</v>
      </c>
      <c r="D23" s="111">
        <v>1</v>
      </c>
      <c r="E23" s="112">
        <f t="shared" si="1"/>
        <v>0</v>
      </c>
    </row>
    <row r="24" spans="1:5">
      <c r="A24" s="7">
        <f>'4B_N2O emission'!B24</f>
        <v>0</v>
      </c>
      <c r="B24" s="113">
        <f>'4C1_Amount_Waste_OpenBurned'!B24</f>
        <v>0</v>
      </c>
      <c r="C24" s="55">
        <f t="shared" si="0"/>
        <v>14.6</v>
      </c>
      <c r="D24" s="111">
        <v>1</v>
      </c>
      <c r="E24" s="112">
        <f t="shared" si="1"/>
        <v>0</v>
      </c>
    </row>
    <row r="25" spans="1:5">
      <c r="A25" s="7">
        <f>'4B_N2O emission'!B25</f>
        <v>0</v>
      </c>
      <c r="B25" s="113">
        <f>'4C1_Amount_Waste_OpenBurned'!B25</f>
        <v>0</v>
      </c>
      <c r="C25" s="55">
        <f t="shared" si="0"/>
        <v>14.6</v>
      </c>
      <c r="D25" s="111">
        <v>1</v>
      </c>
      <c r="E25" s="112">
        <f t="shared" si="1"/>
        <v>0</v>
      </c>
    </row>
    <row r="26" spans="1:5">
      <c r="A26" s="7">
        <f>'4B_N2O emission'!B26</f>
        <v>0</v>
      </c>
      <c r="B26" s="113">
        <f>'4C1_Amount_Waste_OpenBurned'!B26</f>
        <v>0</v>
      </c>
      <c r="C26" s="55">
        <f t="shared" si="0"/>
        <v>14.6</v>
      </c>
      <c r="D26" s="111">
        <v>1</v>
      </c>
      <c r="E26" s="112">
        <f t="shared" si="1"/>
        <v>0</v>
      </c>
    </row>
    <row r="27" spans="1:5">
      <c r="A27" s="7">
        <f>'4B_N2O emission'!B27</f>
        <v>0</v>
      </c>
      <c r="B27" s="113">
        <f>'4C1_Amount_Waste_OpenBurned'!B27</f>
        <v>0</v>
      </c>
      <c r="C27" s="55">
        <f t="shared" si="0"/>
        <v>14.6</v>
      </c>
      <c r="D27" s="111">
        <v>1</v>
      </c>
      <c r="E27" s="112">
        <f t="shared" si="1"/>
        <v>0</v>
      </c>
    </row>
    <row r="28" spans="1:5">
      <c r="A28" s="7">
        <f>'4B_N2O emission'!B28</f>
        <v>0</v>
      </c>
      <c r="B28" s="113">
        <f>'4C1_Amount_Waste_OpenBurned'!B28</f>
        <v>0</v>
      </c>
      <c r="C28" s="55">
        <f t="shared" si="0"/>
        <v>14.6</v>
      </c>
      <c r="D28" s="111">
        <v>1</v>
      </c>
      <c r="E28" s="112">
        <f t="shared" si="1"/>
        <v>0</v>
      </c>
    </row>
    <row r="29" spans="1:5">
      <c r="A29" s="7">
        <f>'4B_N2O emission'!B29</f>
        <v>0</v>
      </c>
      <c r="B29" s="113">
        <f>'4C1_Amount_Waste_OpenBurned'!B29</f>
        <v>0</v>
      </c>
      <c r="C29" s="55">
        <f t="shared" si="0"/>
        <v>14.6</v>
      </c>
      <c r="D29" s="111">
        <v>1</v>
      </c>
      <c r="E29" s="112">
        <f t="shared" si="1"/>
        <v>0</v>
      </c>
    </row>
    <row r="30" spans="1:5">
      <c r="A30" s="7">
        <f>'4B_N2O emission'!B30</f>
        <v>0</v>
      </c>
      <c r="B30" s="113">
        <f>'4C1_Amount_Waste_OpenBurned'!B30</f>
        <v>0</v>
      </c>
      <c r="C30" s="55">
        <f t="shared" si="0"/>
        <v>14.6</v>
      </c>
      <c r="D30" s="111">
        <v>1</v>
      </c>
      <c r="E30" s="112">
        <f t="shared" si="1"/>
        <v>0</v>
      </c>
    </row>
    <row r="31" spans="1:5">
      <c r="A31" s="7">
        <f>'4B_N2O emission'!B31</f>
        <v>0</v>
      </c>
      <c r="B31" s="113">
        <f>'4C1_Amount_Waste_OpenBurned'!B31</f>
        <v>0</v>
      </c>
      <c r="C31" s="55">
        <f t="shared" si="0"/>
        <v>14.6</v>
      </c>
      <c r="D31" s="111">
        <v>1</v>
      </c>
      <c r="E31" s="112">
        <f t="shared" si="1"/>
        <v>0</v>
      </c>
    </row>
    <row r="32" spans="1:5">
      <c r="A32" s="7">
        <f>'4B_N2O emission'!B32</f>
        <v>0</v>
      </c>
      <c r="B32" s="113">
        <f>'4C1_Amount_Waste_OpenBurned'!B32</f>
        <v>0</v>
      </c>
      <c r="C32" s="55">
        <f t="shared" si="0"/>
        <v>14.6</v>
      </c>
      <c r="D32" s="111">
        <v>1</v>
      </c>
      <c r="E32" s="112">
        <f t="shared" si="1"/>
        <v>0</v>
      </c>
    </row>
    <row r="33" spans="1:5">
      <c r="A33" s="221" t="s">
        <v>132</v>
      </c>
      <c r="B33" s="229"/>
      <c r="C33" s="229"/>
      <c r="D33" s="229"/>
      <c r="E33" s="229"/>
    </row>
    <row r="34" spans="1:5" ht="12" customHeight="1">
      <c r="A34" s="218" t="s">
        <v>133</v>
      </c>
      <c r="B34" s="230"/>
      <c r="C34" s="230"/>
      <c r="D34" s="230"/>
      <c r="E34" s="230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7" zoomScaleNormal="100" workbookViewId="0">
      <selection activeCell="F12" sqref="F12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10" t="s">
        <v>0</v>
      </c>
      <c r="B2" s="183" t="s">
        <v>1</v>
      </c>
      <c r="C2" s="231"/>
      <c r="D2" s="231"/>
    </row>
    <row r="3" spans="1:4" ht="14.25" customHeight="1">
      <c r="A3" s="110" t="s">
        <v>2</v>
      </c>
      <c r="B3" s="183" t="s">
        <v>117</v>
      </c>
      <c r="C3" s="231"/>
      <c r="D3" s="231"/>
    </row>
    <row r="4" spans="1:4" ht="14.25" customHeight="1">
      <c r="A4" s="110" t="s">
        <v>4</v>
      </c>
      <c r="B4" s="183" t="s">
        <v>118</v>
      </c>
      <c r="C4" s="231"/>
      <c r="D4" s="231"/>
    </row>
    <row r="5" spans="1:4" ht="14.25" customHeight="1">
      <c r="A5" s="110" t="s">
        <v>6</v>
      </c>
      <c r="B5" s="183" t="s">
        <v>134</v>
      </c>
      <c r="C5" s="231"/>
      <c r="D5" s="231"/>
    </row>
    <row r="6" spans="1:4">
      <c r="A6" s="215" t="s">
        <v>9</v>
      </c>
      <c r="B6" s="232"/>
      <c r="C6" s="232"/>
      <c r="D6" s="232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193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194"/>
      <c r="B9" s="77" t="s">
        <v>138</v>
      </c>
      <c r="C9" s="77" t="s">
        <v>139</v>
      </c>
      <c r="D9" s="77" t="s">
        <v>140</v>
      </c>
    </row>
    <row r="10" spans="1:4" ht="15.75">
      <c r="A10" s="194"/>
      <c r="B10" s="8" t="s">
        <v>141</v>
      </c>
      <c r="C10" s="8"/>
      <c r="D10" s="8" t="s">
        <v>142</v>
      </c>
    </row>
    <row r="11" spans="1:4" ht="13.5" thickBot="1">
      <c r="A11" s="195"/>
      <c r="B11" s="5"/>
      <c r="C11" s="5"/>
      <c r="D11" s="5" t="s">
        <v>143</v>
      </c>
    </row>
    <row r="12" spans="1:4" ht="14.25" customHeight="1" thickTop="1">
      <c r="A12" s="236" t="s">
        <v>215</v>
      </c>
      <c r="B12" s="237"/>
      <c r="C12" s="237"/>
      <c r="D12" s="238"/>
    </row>
    <row r="13" spans="1:4">
      <c r="A13" s="114" t="s">
        <v>212</v>
      </c>
      <c r="B13" s="53">
        <v>0.6</v>
      </c>
      <c r="C13" s="115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33" t="s">
        <v>211</v>
      </c>
      <c r="B16" s="234"/>
      <c r="C16" s="234"/>
      <c r="D16" s="235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3.25" customHeight="1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REKAPITULASI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2017-09-14T06:00:39Z</dcterms:modified>
</cp:coreProperties>
</file>