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bar\"/>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W9" i="37"/>
  <c r="O22" i="18"/>
  <c r="B22" i="32"/>
  <c r="B22" i="33"/>
  <c r="O22" i="34"/>
  <c r="B22" i="40"/>
  <c r="P97" i="31" l="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28" i="31"/>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C26" i="18" l="1"/>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G82" i="34" l="1"/>
  <c r="R21" i="18"/>
  <c r="S21" i="18" s="1"/>
  <c r="R26" i="33"/>
  <c r="T26" i="33" s="1"/>
  <c r="R22" i="31"/>
  <c r="T22" i="31" s="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G89" i="34" s="1"/>
  <c r="R84" i="18"/>
  <c r="T84" i="18" s="1"/>
  <c r="F61" i="34"/>
  <c r="G61" i="34" s="1"/>
  <c r="F44" i="32"/>
  <c r="R42" i="33"/>
  <c r="T42" i="33" s="1"/>
  <c r="R22" i="37"/>
  <c r="S22" i="37" s="1"/>
  <c r="R44" i="31"/>
  <c r="R44" i="37"/>
  <c r="F43" i="32"/>
  <c r="F25" i="34"/>
  <c r="H25" i="34" s="1"/>
  <c r="F21" i="34"/>
  <c r="G21" i="34" s="1"/>
  <c r="F38" i="32"/>
  <c r="F28" i="32"/>
  <c r="R21" i="37"/>
  <c r="S21" i="37" s="1"/>
  <c r="R38" i="31"/>
  <c r="F68" i="37"/>
  <c r="H68" i="37" s="1"/>
  <c r="G68" i="34"/>
  <c r="H68" i="34"/>
  <c r="M81" i="39"/>
  <c r="E75" i="38" s="1"/>
  <c r="F53" i="31"/>
  <c r="H53" i="31" s="1"/>
  <c r="F86" i="36"/>
  <c r="G86" i="36" s="1"/>
  <c r="F90" i="36"/>
  <c r="C24" i="39"/>
  <c r="F48" i="34"/>
  <c r="G48" i="34" s="1"/>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H84" i="34" s="1"/>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H36" i="33"/>
  <c r="G36" i="33"/>
  <c r="T84" i="33"/>
  <c r="S84" i="33"/>
  <c r="T40" i="33"/>
  <c r="L93" i="39"/>
  <c r="D87" i="38" s="1"/>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T89" i="33"/>
  <c r="G82" i="35"/>
  <c r="G34" i="35"/>
  <c r="T19" i="35"/>
  <c r="V19" i="35" s="1"/>
  <c r="W19" i="35" s="1"/>
  <c r="V17" i="17" s="1"/>
  <c r="T97" i="31"/>
  <c r="T36" i="33"/>
  <c r="S62" i="33"/>
  <c r="S94" i="31"/>
  <c r="S45" i="37"/>
  <c r="S51" i="37"/>
  <c r="R25" i="32"/>
  <c r="F81" i="32"/>
  <c r="R21" i="33"/>
  <c r="S21" i="33" s="1"/>
  <c r="F37" i="32"/>
  <c r="F71" i="34"/>
  <c r="H71" i="34" s="1"/>
  <c r="G50" i="34"/>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24" i="35"/>
  <c r="T48" i="33"/>
  <c r="S48" i="33"/>
  <c r="S29" i="33"/>
  <c r="T29" i="33"/>
  <c r="T45" i="33"/>
  <c r="T73" i="33"/>
  <c r="G33" i="35"/>
  <c r="T79" i="37"/>
  <c r="S79" i="37"/>
  <c r="R46" i="18"/>
  <c r="T46" i="18" s="1"/>
  <c r="T81" i="33"/>
  <c r="S70" i="34"/>
  <c r="T67" i="35"/>
  <c r="T97" i="37"/>
  <c r="S41" i="37"/>
  <c r="G56" i="31"/>
  <c r="H56" i="31"/>
  <c r="G27" i="34"/>
  <c r="H27" i="34"/>
  <c r="T43" i="33"/>
  <c r="G53" i="31"/>
  <c r="G42" i="31"/>
  <c r="T67" i="37"/>
  <c r="R75" i="18"/>
  <c r="S75" i="18" s="1"/>
  <c r="S41" i="35"/>
  <c r="T78" i="35"/>
  <c r="G96" i="31"/>
  <c r="T37" i="33"/>
  <c r="H69" i="31"/>
  <c r="H92" i="37"/>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G36" i="35"/>
  <c r="H19" i="35"/>
  <c r="J19" i="35" s="1"/>
  <c r="K19" i="35" s="1"/>
  <c r="E17" i="17" s="1"/>
  <c r="H20" i="3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H48" i="31"/>
  <c r="G48"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H86" i="36"/>
  <c r="H19" i="36"/>
  <c r="J19" i="36" s="1"/>
  <c r="K19" i="36" s="1"/>
  <c r="I17" i="17" s="1"/>
  <c r="S43" i="35"/>
  <c r="T43" i="35"/>
  <c r="T97" i="35"/>
  <c r="S97" i="35"/>
  <c r="T40" i="35"/>
  <c r="S40" i="35"/>
  <c r="G52" i="18"/>
  <c r="H52" i="18"/>
  <c r="G61" i="18"/>
  <c r="H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40" i="18"/>
  <c r="G34" i="37"/>
  <c r="H34" i="37"/>
  <c r="H38" i="37"/>
  <c r="S91" i="35"/>
  <c r="S76" i="35"/>
  <c r="T73" i="35"/>
  <c r="S59" i="35"/>
  <c r="D40" i="38"/>
  <c r="H22" i="31"/>
  <c r="H82" i="37"/>
  <c r="S79" i="18"/>
  <c r="T67" i="18"/>
  <c r="T73" i="18"/>
  <c r="T87" i="18"/>
  <c r="S76" i="18"/>
  <c r="T25" i="35"/>
  <c r="T96" i="18"/>
  <c r="T81" i="18"/>
  <c r="S82" i="18"/>
  <c r="G64" i="37"/>
  <c r="S54" i="18"/>
  <c r="T52" i="18"/>
  <c r="S35" i="18"/>
  <c r="T56" i="35"/>
  <c r="T88" i="18"/>
  <c r="G36" i="18"/>
  <c r="S29" i="18"/>
  <c r="T68"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S93" i="40"/>
  <c r="T95" i="40"/>
  <c r="T99" i="40"/>
  <c r="G70" i="18"/>
  <c r="H65"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89" i="34" l="1"/>
  <c r="H48" i="34"/>
  <c r="G45" i="35"/>
  <c r="G69" i="34"/>
  <c r="G66" i="35"/>
  <c r="G83" i="36"/>
  <c r="H67" i="31"/>
  <c r="G22" i="36"/>
  <c r="G80" i="31"/>
  <c r="H24" i="36"/>
  <c r="H44" i="36"/>
  <c r="H94" i="36"/>
  <c r="G59" i="36"/>
  <c r="G34" i="36"/>
  <c r="G48" i="36"/>
  <c r="H94" i="37"/>
  <c r="G68" i="37"/>
  <c r="H62" i="37"/>
  <c r="G86" i="18"/>
  <c r="G60" i="18"/>
  <c r="H69" i="18"/>
  <c r="G58" i="37"/>
  <c r="G60" i="37"/>
  <c r="S26" i="33"/>
  <c r="G19" i="34"/>
  <c r="I19" i="34" s="1"/>
  <c r="H22" i="37"/>
  <c r="J20" i="31"/>
  <c r="K13" i="38" s="1"/>
  <c r="S22" i="31"/>
  <c r="G20" i="34"/>
  <c r="I20" i="34" s="1"/>
  <c r="I21" i="34" s="1"/>
  <c r="L12" i="38"/>
  <c r="S19" i="18"/>
  <c r="U19" i="18" s="1"/>
  <c r="U20" i="18" s="1"/>
  <c r="V21" i="18" s="1"/>
  <c r="W21" i="18" s="1"/>
  <c r="T19" i="17" s="1"/>
  <c r="G27" i="37"/>
  <c r="T27" i="18"/>
  <c r="H21" i="34"/>
  <c r="G28" i="18"/>
  <c r="T20" i="18"/>
  <c r="V20" i="18" s="1"/>
  <c r="W20" i="18" s="1"/>
  <c r="T18" i="17" s="1"/>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J22" i="31" s="1"/>
  <c r="K15" i="38" s="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1" i="36"/>
  <c r="K21" i="36" s="1"/>
  <c r="I19" i="17" s="1"/>
  <c r="K20" i="31"/>
  <c r="D18" i="17" s="1"/>
  <c r="G16" i="38"/>
  <c r="G17" i="38" s="1"/>
  <c r="G18" i="38" s="1"/>
  <c r="G19" i="38" s="1"/>
  <c r="G20" i="38" s="1"/>
  <c r="K20" i="34"/>
  <c r="G18" i="17" s="1"/>
  <c r="I22" i="34"/>
  <c r="J23" i="34" s="1"/>
  <c r="L16" i="38" s="1"/>
  <c r="J22" i="34"/>
  <c r="L15" i="38"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I23" i="34"/>
  <c r="J24" i="34"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K23" i="34"/>
  <c r="G21" i="17" s="1"/>
  <c r="I21" i="40"/>
  <c r="J22" i="40" s="1"/>
  <c r="K22" i="40" s="1"/>
  <c r="K20" i="17" s="1"/>
  <c r="V20" i="40"/>
  <c r="W20" i="40" s="1"/>
  <c r="AB18" i="17" s="1"/>
  <c r="U20" i="32"/>
  <c r="V21" i="32" s="1"/>
  <c r="W21" i="32" s="1"/>
  <c r="W19" i="17" s="1"/>
  <c r="K22" i="34" l="1"/>
  <c r="G20" i="17" s="1"/>
  <c r="L17" i="17"/>
  <c r="O17" i="17" s="1"/>
  <c r="K21" i="34"/>
  <c r="G19" i="17" s="1"/>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E12" i="28"/>
  <c r="M12" i="38" s="1"/>
  <c r="J13" i="38"/>
  <c r="K20" i="32"/>
  <c r="F18" i="17" s="1"/>
  <c r="L18" i="17" s="1"/>
  <c r="K24" i="34"/>
  <c r="G22" i="17" s="1"/>
  <c r="L17" i="38"/>
  <c r="V22" i="36"/>
  <c r="W22" i="36" s="1"/>
  <c r="Z20" i="17" s="1"/>
  <c r="U22" i="36"/>
  <c r="J23" i="35"/>
  <c r="K23" i="35" s="1"/>
  <c r="E21" i="17" s="1"/>
  <c r="I23" i="35"/>
  <c r="I22" i="40"/>
  <c r="I21" i="32"/>
  <c r="J23" i="37"/>
  <c r="K23" i="37" s="1"/>
  <c r="J21" i="17" s="1"/>
  <c r="I23" i="37"/>
  <c r="L19" i="17" l="1"/>
  <c r="O19" i="17" s="1"/>
  <c r="V24" i="35"/>
  <c r="W24" i="35" s="1"/>
  <c r="V22" i="17" s="1"/>
  <c r="AC19" i="17"/>
  <c r="AF19" i="17" s="1"/>
  <c r="U22" i="40"/>
  <c r="U23" i="40" s="1"/>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K25" i="34"/>
  <c r="G23" i="17" s="1"/>
  <c r="O12" i="38"/>
  <c r="N12" i="38"/>
  <c r="E14" i="28"/>
  <c r="M14" i="38" s="1"/>
  <c r="I23" i="40"/>
  <c r="J23" i="40"/>
  <c r="K23" i="40" s="1"/>
  <c r="K21" i="17" s="1"/>
  <c r="V24" i="34"/>
  <c r="W24" i="34" s="1"/>
  <c r="X22" i="17" s="1"/>
  <c r="U24" i="34"/>
  <c r="J22" i="32"/>
  <c r="I22" i="32"/>
  <c r="V25" i="35"/>
  <c r="W25" i="35" s="1"/>
  <c r="V23" i="17" s="1"/>
  <c r="U25" i="35"/>
  <c r="I24" i="37"/>
  <c r="J24" i="37"/>
  <c r="K24" i="37" s="1"/>
  <c r="J22" i="17" s="1"/>
  <c r="J24" i="33" l="1"/>
  <c r="K24" i="33" s="1"/>
  <c r="H22" i="17" s="1"/>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U25" i="37" l="1"/>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V26" i="37" l="1"/>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O70" i="17"/>
  <c r="J75" i="40"/>
  <c r="K75" i="40" s="1"/>
  <c r="K73" i="17" s="1"/>
  <c r="I75" i="40"/>
  <c r="J75" i="18"/>
  <c r="K75" i="18" s="1"/>
  <c r="C73" i="17" s="1"/>
  <c r="I75" i="18"/>
  <c r="L70" i="38"/>
  <c r="K77" i="34"/>
  <c r="G75" i="17" s="1"/>
  <c r="M65" i="38"/>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<sst xmlns="http://schemas.openxmlformats.org/spreadsheetml/2006/main" count="1446" uniqueCount="339">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</sst>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62">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BA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9.4689082619999994</v>
          </cell>
        </row>
        <row r="31">
          <cell r="B31">
            <v>9.6946415940000001</v>
          </cell>
        </row>
        <row r="32">
          <cell r="B32">
            <v>9.884421712</v>
          </cell>
        </row>
        <row r="33">
          <cell r="B33">
            <v>9.990681888000001</v>
          </cell>
        </row>
        <row r="34">
          <cell r="B34">
            <v>10.255219656</v>
          </cell>
        </row>
        <row r="35">
          <cell r="B35">
            <v>10.687770896</v>
          </cell>
        </row>
        <row r="36">
          <cell r="B36">
            <v>10.833739553999999</v>
          </cell>
        </row>
        <row r="37">
          <cell r="B37">
            <v>10.976996074000001</v>
          </cell>
        </row>
        <row r="38">
          <cell r="B38">
            <v>11.116427783999999</v>
          </cell>
        </row>
        <row r="39">
          <cell r="B39">
            <v>11.250365676000001</v>
          </cell>
        </row>
        <row r="40">
          <cell r="B40">
            <v>11.480758322</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64" t="s">
        <v>212</v>
      </c>
      <c r="C7" s="764"/>
      <c r="D7" s="764"/>
      <c r="E7" s="764"/>
      <c r="F7" s="764"/>
      <c r="G7" s="764"/>
      <c r="H7" s="764"/>
      <c r="I7" s="764"/>
      <c r="J7" s="395"/>
      <c r="K7" s="395"/>
    </row>
    <row r="8" spans="2:11" s="9" customFormat="1">
      <c r="B8" s="10"/>
      <c r="C8" s="10"/>
      <c r="D8" s="10"/>
      <c r="E8" s="10"/>
      <c r="F8" s="10"/>
      <c r="G8" s="10"/>
      <c r="H8" s="10"/>
      <c r="I8" s="10"/>
      <c r="J8" s="10"/>
      <c r="K8" s="10"/>
    </row>
    <row r="9" spans="2:11" ht="44.1" customHeight="1">
      <c r="B9" s="765" t="s">
        <v>227</v>
      </c>
      <c r="C9" s="765"/>
      <c r="D9" s="765"/>
      <c r="E9" s="765"/>
      <c r="F9" s="765"/>
      <c r="G9" s="765"/>
      <c r="H9" s="765"/>
      <c r="I9" s="765"/>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8" t="str">
        <f>city</f>
        <v>Kutai Barat</v>
      </c>
      <c r="E2" s="829"/>
      <c r="F2" s="830"/>
    </row>
    <row r="3" spans="2:15" ht="13.5" thickBot="1">
      <c r="C3" s="527" t="s">
        <v>276</v>
      </c>
      <c r="D3" s="828" t="str">
        <f>province</f>
        <v>Kalimantan Timur</v>
      </c>
      <c r="E3" s="829"/>
      <c r="F3" s="830"/>
    </row>
    <row r="4" spans="2:15" ht="13.5" thickBot="1">
      <c r="B4" s="526"/>
      <c r="C4" s="527" t="s">
        <v>30</v>
      </c>
      <c r="D4" s="828">
        <f>country</f>
        <v>0</v>
      </c>
      <c r="E4" s="829"/>
      <c r="F4" s="830"/>
      <c r="H4" s="831"/>
      <c r="I4" s="831"/>
      <c r="J4" s="831"/>
      <c r="K4" s="831"/>
    </row>
    <row r="5" spans="2:15">
      <c r="B5" s="526"/>
      <c r="H5" s="832"/>
      <c r="I5" s="832"/>
      <c r="J5" s="832"/>
      <c r="K5" s="832"/>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0.47148061463563501</v>
      </c>
      <c r="E18" s="572">
        <f>Amnt_Deposited!F14*$F$11*(1-DOCF)*Garden!E19</f>
        <v>0</v>
      </c>
      <c r="F18" s="572">
        <f>Amnt_Deposited!D14*$D$11*(1-DOCF)*Paper!E19</f>
        <v>0.24335094233339999</v>
      </c>
      <c r="G18" s="572">
        <f>Amnt_Deposited!G14*$D$12*(1-DOCF)*Wood!E19</f>
        <v>0</v>
      </c>
      <c r="H18" s="572">
        <f>Amnt_Deposited!H14*$F$12*(1-DOCF)*Textiles!E19</f>
        <v>9.2037788306639987E-3</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0.72403533579969903</v>
      </c>
      <c r="O18" s="510">
        <f t="shared" ref="O18:O81" si="1">O17+N18</f>
        <v>0.72403533579969903</v>
      </c>
    </row>
    <row r="19" spans="2:15">
      <c r="B19" s="507">
        <f>B18+1</f>
        <v>1951</v>
      </c>
      <c r="C19" s="570">
        <f>Amnt_Deposited!O15*$D$10*(1-DOCF)*MSW!E20</f>
        <v>0</v>
      </c>
      <c r="D19" s="571">
        <f>Amnt_Deposited!C15*$F$10*(1-DOCF)*Food!E20</f>
        <v>0.48272044156924498</v>
      </c>
      <c r="E19" s="572">
        <f>Amnt_Deposited!F15*$F$11*(1-DOCF)*Garden!E20</f>
        <v>0</v>
      </c>
      <c r="F19" s="572">
        <f>Amnt_Deposited!D15*$D$11*(1-DOCF)*Paper!E20</f>
        <v>0.2491522889658</v>
      </c>
      <c r="G19" s="572">
        <f>Amnt_Deposited!G15*$D$12*(1-DOCF)*Wood!E20</f>
        <v>0</v>
      </c>
      <c r="H19" s="572">
        <f>Amnt_Deposited!H15*$F$12*(1-DOCF)*Textiles!E20</f>
        <v>9.4231916293679996E-3</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0.74129592216441298</v>
      </c>
      <c r="O19" s="510">
        <f t="shared" si="1"/>
        <v>1.465331257964112</v>
      </c>
    </row>
    <row r="20" spans="2:15">
      <c r="B20" s="507">
        <f t="shared" ref="B20:B83" si="2">B19+1</f>
        <v>1952</v>
      </c>
      <c r="C20" s="570">
        <f>Amnt_Deposited!O16*$D$10*(1-DOCF)*MSW!E21</f>
        <v>0</v>
      </c>
      <c r="D20" s="571">
        <f>Amnt_Deposited!C16*$F$10*(1-DOCF)*Food!E21</f>
        <v>0.49217006809476005</v>
      </c>
      <c r="E20" s="572">
        <f>Amnt_Deposited!F16*$F$11*(1-DOCF)*Garden!E21</f>
        <v>0</v>
      </c>
      <c r="F20" s="572">
        <f>Amnt_Deposited!D16*$D$11*(1-DOCF)*Paper!E21</f>
        <v>0.2540296379984</v>
      </c>
      <c r="G20" s="572">
        <f>Amnt_Deposited!G16*$D$12*(1-DOCF)*Wood!E21</f>
        <v>0</v>
      </c>
      <c r="H20" s="572">
        <f>Amnt_Deposited!H16*$F$12*(1-DOCF)*Textiles!E21</f>
        <v>9.6076579040639976E-3</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0.75580736399722404</v>
      </c>
      <c r="O20" s="510">
        <f t="shared" si="1"/>
        <v>2.221138621961336</v>
      </c>
    </row>
    <row r="21" spans="2:15">
      <c r="B21" s="507">
        <f t="shared" si="2"/>
        <v>1953</v>
      </c>
      <c r="C21" s="570">
        <f>Amnt_Deposited!O17*$D$10*(1-DOCF)*MSW!E22</f>
        <v>0</v>
      </c>
      <c r="D21" s="571">
        <f>Amnt_Deposited!C17*$F$10*(1-DOCF)*Food!E22</f>
        <v>0.49746102790824009</v>
      </c>
      <c r="E21" s="572">
        <f>Amnt_Deposited!F17*$F$11*(1-DOCF)*Garden!E22</f>
        <v>0</v>
      </c>
      <c r="F21" s="572">
        <f>Amnt_Deposited!D17*$D$11*(1-DOCF)*Paper!E22</f>
        <v>0.25676052452160003</v>
      </c>
      <c r="G21" s="572">
        <f>Amnt_Deposited!G17*$D$12*(1-DOCF)*Wood!E22</f>
        <v>0</v>
      </c>
      <c r="H21" s="572">
        <f>Amnt_Deposited!H17*$F$12*(1-DOCF)*Textiles!E22</f>
        <v>9.7109427951360006E-3</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0.76393249522497608</v>
      </c>
      <c r="O21" s="510">
        <f t="shared" si="1"/>
        <v>2.9850711171863122</v>
      </c>
    </row>
    <row r="22" spans="2:15">
      <c r="B22" s="507">
        <f t="shared" si="2"/>
        <v>1954</v>
      </c>
      <c r="C22" s="570">
        <f>Amnt_Deposited!O18*$D$10*(1-DOCF)*MSW!E23</f>
        <v>0</v>
      </c>
      <c r="D22" s="571">
        <f>Amnt_Deposited!C18*$F$10*(1-DOCF)*Food!E23</f>
        <v>0.51063302472137995</v>
      </c>
      <c r="E22" s="572">
        <f>Amnt_Deposited!F18*$F$11*(1-DOCF)*Garden!E23</f>
        <v>0</v>
      </c>
      <c r="F22" s="572">
        <f>Amnt_Deposited!D18*$D$11*(1-DOCF)*Paper!E23</f>
        <v>0.26355914515920004</v>
      </c>
      <c r="G22" s="572">
        <f>Amnt_Deposited!G18*$D$12*(1-DOCF)*Wood!E23</f>
        <v>0</v>
      </c>
      <c r="H22" s="572">
        <f>Amnt_Deposited!H18*$F$12*(1-DOCF)*Textiles!E23</f>
        <v>9.968073505631999E-3</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0.78416024338621204</v>
      </c>
      <c r="O22" s="510">
        <f t="shared" si="1"/>
        <v>3.7692313605725243</v>
      </c>
    </row>
    <row r="23" spans="2:15">
      <c r="B23" s="507">
        <f t="shared" si="2"/>
        <v>1955</v>
      </c>
      <c r="C23" s="570">
        <f>Amnt_Deposited!O19*$D$10*(1-DOCF)*MSW!E24</f>
        <v>0</v>
      </c>
      <c r="D23" s="571">
        <f>Amnt_Deposited!C19*$F$10*(1-DOCF)*Food!E24</f>
        <v>0.53217083233908002</v>
      </c>
      <c r="E23" s="572">
        <f>Amnt_Deposited!F19*$F$11*(1-DOCF)*Garden!E24</f>
        <v>0</v>
      </c>
      <c r="F23" s="572">
        <f>Amnt_Deposited!D19*$D$11*(1-DOCF)*Paper!E24</f>
        <v>0.27467571202720004</v>
      </c>
      <c r="G23" s="572">
        <f>Amnt_Deposited!G19*$D$12*(1-DOCF)*Wood!E24</f>
        <v>0</v>
      </c>
      <c r="H23" s="572">
        <f>Amnt_Deposited!H19*$F$12*(1-DOCF)*Textiles!E24</f>
        <v>1.0388513310912E-2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0.81723505767719196</v>
      </c>
      <c r="O23" s="510">
        <f t="shared" si="1"/>
        <v>4.5864664182497163</v>
      </c>
    </row>
    <row r="24" spans="2:15">
      <c r="B24" s="507">
        <f t="shared" si="2"/>
        <v>1956</v>
      </c>
      <c r="C24" s="570">
        <f>Amnt_Deposited!O20*$D$10*(1-DOCF)*MSW!E25</f>
        <v>0</v>
      </c>
      <c r="D24" s="571">
        <f>Amnt_Deposited!C20*$F$10*(1-DOCF)*Food!E25</f>
        <v>0.53943897674254493</v>
      </c>
      <c r="E24" s="572">
        <f>Amnt_Deposited!F20*$F$11*(1-DOCF)*Garden!E25</f>
        <v>0</v>
      </c>
      <c r="F24" s="572">
        <f>Amnt_Deposited!D20*$D$11*(1-DOCF)*Paper!E25</f>
        <v>0.27842710653780001</v>
      </c>
      <c r="G24" s="572">
        <f>Amnt_Deposited!G20*$D$12*(1-DOCF)*Wood!E25</f>
        <v>0</v>
      </c>
      <c r="H24" s="572">
        <f>Amnt_Deposited!H20*$F$12*(1-DOCF)*Textiles!E25</f>
        <v>1.0530394846487998E-2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0.82839647812683292</v>
      </c>
      <c r="O24" s="510">
        <f t="shared" si="1"/>
        <v>5.4148628963765493</v>
      </c>
    </row>
    <row r="25" spans="2:15">
      <c r="B25" s="507">
        <f t="shared" si="2"/>
        <v>1957</v>
      </c>
      <c r="C25" s="570">
        <f>Amnt_Deposited!O21*$D$10*(1-DOCF)*MSW!E26</f>
        <v>0</v>
      </c>
      <c r="D25" s="571">
        <f>Amnt_Deposited!C21*$F$10*(1-DOCF)*Food!E26</f>
        <v>0.54657207701464505</v>
      </c>
      <c r="E25" s="572">
        <f>Amnt_Deposited!F21*$F$11*(1-DOCF)*Garden!E26</f>
        <v>0</v>
      </c>
      <c r="F25" s="572">
        <f>Amnt_Deposited!D21*$D$11*(1-DOCF)*Paper!E26</f>
        <v>0.28210879910180003</v>
      </c>
      <c r="G25" s="572">
        <f>Amnt_Deposited!G21*$D$12*(1-DOCF)*Wood!E26</f>
        <v>0</v>
      </c>
      <c r="H25" s="572">
        <f>Amnt_Deposited!H21*$F$12*(1-DOCF)*Textiles!E26</f>
        <v>1.0669640183927999E-2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0.83935051630037305</v>
      </c>
      <c r="O25" s="510">
        <f t="shared" si="1"/>
        <v>6.254213412676922</v>
      </c>
    </row>
    <row r="26" spans="2:15">
      <c r="B26" s="507">
        <f t="shared" si="2"/>
        <v>1958</v>
      </c>
      <c r="C26" s="570">
        <f>Amnt_Deposited!O22*$D$10*(1-DOCF)*MSW!E27</f>
        <v>0</v>
      </c>
      <c r="D26" s="571">
        <f>Amnt_Deposited!C22*$F$10*(1-DOCF)*Food!E27</f>
        <v>0.55351473043481991</v>
      </c>
      <c r="E26" s="572">
        <f>Amnt_Deposited!F22*$F$11*(1-DOCF)*Garden!E27</f>
        <v>0</v>
      </c>
      <c r="F26" s="572">
        <f>Amnt_Deposited!D22*$D$11*(1-DOCF)*Paper!E27</f>
        <v>0.28569219404879997</v>
      </c>
      <c r="G26" s="572">
        <f>Amnt_Deposited!G22*$D$12*(1-DOCF)*Wood!E27</f>
        <v>0</v>
      </c>
      <c r="H26" s="572">
        <f>Amnt_Deposited!H22*$F$12*(1-DOCF)*Textiles!E27</f>
        <v>1.0805167806047997E-2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0.8500120922896679</v>
      </c>
      <c r="O26" s="510">
        <f t="shared" si="1"/>
        <v>7.1042255049665899</v>
      </c>
    </row>
    <row r="27" spans="2:15">
      <c r="B27" s="507">
        <f t="shared" si="2"/>
        <v>1959</v>
      </c>
      <c r="C27" s="570">
        <f>Amnt_Deposited!O23*$D$10*(1-DOCF)*MSW!E28</f>
        <v>0</v>
      </c>
      <c r="D27" s="571">
        <f>Amnt_Deposited!C23*$F$10*(1-DOCF)*Food!E28</f>
        <v>0.56018383292223006</v>
      </c>
      <c r="E27" s="572">
        <f>Amnt_Deposited!F23*$F$11*(1-DOCF)*Garden!E28</f>
        <v>0</v>
      </c>
      <c r="F27" s="572">
        <f>Amnt_Deposited!D23*$D$11*(1-DOCF)*Paper!E28</f>
        <v>0.28913439787320006</v>
      </c>
      <c r="G27" s="572">
        <f>Amnt_Deposited!G23*$D$12*(1-DOCF)*Wood!E28</f>
        <v>0</v>
      </c>
      <c r="H27" s="572">
        <f>Amnt_Deposited!H23*$F$12*(1-DOCF)*Textiles!E28</f>
        <v>1.0935355437072001E-2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0.86025358623250214</v>
      </c>
      <c r="O27" s="510">
        <f t="shared" si="1"/>
        <v>7.9644790911990917</v>
      </c>
    </row>
    <row r="28" spans="2:15">
      <c r="B28" s="507">
        <f t="shared" si="2"/>
        <v>1960</v>
      </c>
      <c r="C28" s="570">
        <f>Amnt_Deposited!O24*$D$10*(1-DOCF)*MSW!E29</f>
        <v>0</v>
      </c>
      <c r="D28" s="571">
        <f>Amnt_Deposited!C24*$F$10*(1-DOCF)*Food!E29</f>
        <v>0.57165565874818502</v>
      </c>
      <c r="E28" s="572">
        <f>Amnt_Deposited!F24*$F$11*(1-DOCF)*Garden!E29</f>
        <v>0</v>
      </c>
      <c r="F28" s="572">
        <f>Amnt_Deposited!D24*$D$11*(1-DOCF)*Paper!E29</f>
        <v>0.29505548887540001</v>
      </c>
      <c r="G28" s="572">
        <f>Amnt_Deposited!G24*$D$12*(1-DOCF)*Wood!E29</f>
        <v>0</v>
      </c>
      <c r="H28" s="572">
        <f>Amnt_Deposited!H24*$F$12*(1-DOCF)*Textiles!E29</f>
        <v>1.1159297088983998E-2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0.87787044471256903</v>
      </c>
      <c r="O28" s="510">
        <f t="shared" si="1"/>
        <v>8.8423495359116604</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8.8423495359116604</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8.8423495359116604</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8.8423495359116604</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8.8423495359116604</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8.8423495359116604</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8.8423495359116604</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8.8423495359116604</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8.8423495359116604</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8.8423495359116604</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8.8423495359116604</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8.8423495359116604</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8.8423495359116604</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8.8423495359116604</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8.8423495359116604</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8.8423495359116604</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8.8423495359116604</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8.8423495359116604</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8.8423495359116604</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8.8423495359116604</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8.8423495359116604</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8.8423495359116604</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8.8423495359116604</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8.8423495359116604</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8.8423495359116604</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8.8423495359116604</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8.8423495359116604</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8.8423495359116604</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8.8423495359116604</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8.8423495359116604</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8.8423495359116604</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8.8423495359116604</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8.8423495359116604</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8.8423495359116604</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8.8423495359116604</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8.8423495359116604</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8.8423495359116604</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8.8423495359116604</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8.8423495359116604</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8.8423495359116604</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8.8423495359116604</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8.8423495359116604</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8.8423495359116604</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8.8423495359116604</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8.8423495359116604</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8.8423495359116604</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8.8423495359116604</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8.8423495359116604</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8.8423495359116604</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8.8423495359116604</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8.8423495359116604</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8.8423495359116604</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8.8423495359116604</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8.8423495359116604</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8.8423495359116604</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8.8423495359116604</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8.8423495359116604</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8.8423495359116604</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8.8423495359116604</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8.8423495359116604</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8.8423495359116604</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8.8423495359116604</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8.8423495359116604</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8.8423495359116604</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8.8423495359116604</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8.8423495359116604</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8.8423495359116604</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8.8423495359116604</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8.8423495359116604</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8.8423495359116604</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8.8423495359116604</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2" t="s">
        <v>52</v>
      </c>
      <c r="C2" s="842"/>
      <c r="D2" s="842"/>
      <c r="E2" s="842"/>
      <c r="F2" s="842"/>
      <c r="G2" s="842"/>
      <c r="H2" s="842"/>
    </row>
    <row r="3" spans="1:35" ht="13.5" thickBot="1">
      <c r="B3" s="842"/>
      <c r="C3" s="842"/>
      <c r="D3" s="842"/>
      <c r="E3" s="842"/>
      <c r="F3" s="842"/>
      <c r="G3" s="842"/>
      <c r="H3" s="842"/>
    </row>
    <row r="4" spans="1:35" ht="13.5" thickBot="1">
      <c r="P4" s="846" t="s">
        <v>242</v>
      </c>
      <c r="Q4" s="847"/>
      <c r="R4" s="848" t="s">
        <v>243</v>
      </c>
      <c r="S4" s="849"/>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3" t="s">
        <v>47</v>
      </c>
      <c r="E5" s="844"/>
      <c r="F5" s="844"/>
      <c r="G5" s="845"/>
      <c r="H5" s="844" t="s">
        <v>57</v>
      </c>
      <c r="I5" s="844"/>
      <c r="J5" s="844"/>
      <c r="K5" s="845"/>
      <c r="L5" s="155"/>
      <c r="M5" s="155"/>
      <c r="N5" s="155"/>
      <c r="O5" s="190"/>
      <c r="P5" s="234" t="s">
        <v>116</v>
      </c>
      <c r="Q5" s="235" t="s">
        <v>113</v>
      </c>
      <c r="R5" s="234" t="s">
        <v>116</v>
      </c>
      <c r="S5" s="235" t="s">
        <v>113</v>
      </c>
      <c r="V5" s="340" t="s">
        <v>118</v>
      </c>
      <c r="W5" s="341">
        <v>3</v>
      </c>
      <c r="AF5" s="833" t="s">
        <v>126</v>
      </c>
      <c r="AG5" s="833" t="s">
        <v>129</v>
      </c>
      <c r="AH5" s="833" t="s">
        <v>154</v>
      </c>
      <c r="AI5"/>
    </row>
    <row r="6" spans="1:35" ht="13.5" thickBot="1">
      <c r="B6" s="193"/>
      <c r="C6" s="179"/>
      <c r="D6" s="838" t="s">
        <v>45</v>
      </c>
      <c r="E6" s="838"/>
      <c r="F6" s="838" t="s">
        <v>46</v>
      </c>
      <c r="G6" s="838"/>
      <c r="H6" s="838" t="s">
        <v>45</v>
      </c>
      <c r="I6" s="838"/>
      <c r="J6" s="838" t="s">
        <v>99</v>
      </c>
      <c r="K6" s="838"/>
      <c r="L6" s="155"/>
      <c r="M6" s="155"/>
      <c r="N6" s="155"/>
      <c r="O6" s="230" t="s">
        <v>6</v>
      </c>
      <c r="P6" s="189">
        <v>0.38</v>
      </c>
      <c r="Q6" s="191" t="s">
        <v>234</v>
      </c>
      <c r="R6" s="189">
        <v>0.15</v>
      </c>
      <c r="S6" s="191" t="s">
        <v>244</v>
      </c>
      <c r="W6" s="839" t="s">
        <v>125</v>
      </c>
      <c r="X6" s="841"/>
      <c r="Y6" s="841"/>
      <c r="Z6" s="841"/>
      <c r="AA6" s="841"/>
      <c r="AB6" s="841"/>
      <c r="AC6" s="841"/>
      <c r="AD6" s="841"/>
      <c r="AE6" s="841"/>
      <c r="AF6" s="834"/>
      <c r="AG6" s="834"/>
      <c r="AH6" s="834"/>
      <c r="AI6"/>
    </row>
    <row r="7" spans="1:35" ht="26.25" thickBot="1">
      <c r="B7" s="839" t="s">
        <v>133</v>
      </c>
      <c r="C7" s="840"/>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35"/>
      <c r="AG7" s="835"/>
      <c r="AH7" s="835"/>
      <c r="AI7"/>
    </row>
    <row r="8" spans="1:35" ht="25.5" customHeight="1">
      <c r="B8" s="836"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37"/>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59" t="s">
        <v>264</v>
      </c>
      <c r="P13" s="860"/>
      <c r="Q13" s="860"/>
      <c r="R13" s="860"/>
      <c r="S13" s="861"/>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52" t="s">
        <v>70</v>
      </c>
      <c r="C26" s="852"/>
      <c r="D26" s="852"/>
      <c r="E26" s="852"/>
      <c r="F26" s="852"/>
      <c r="G26" s="852"/>
      <c r="H26" s="852"/>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53"/>
      <c r="C27" s="853"/>
      <c r="D27" s="853"/>
      <c r="E27" s="853"/>
      <c r="F27" s="853"/>
      <c r="G27" s="853"/>
      <c r="H27" s="853"/>
      <c r="O27" s="104"/>
      <c r="P27" s="437"/>
      <c r="Q27" s="104"/>
      <c r="R27" s="104"/>
      <c r="S27" s="104"/>
      <c r="U27" s="198"/>
      <c r="V27" s="200"/>
    </row>
    <row r="28" spans="1:35">
      <c r="B28" s="853"/>
      <c r="C28" s="853"/>
      <c r="D28" s="853"/>
      <c r="E28" s="853"/>
      <c r="F28" s="853"/>
      <c r="G28" s="853"/>
      <c r="H28" s="853"/>
      <c r="O28" s="104"/>
      <c r="P28" s="437"/>
      <c r="Q28" s="104"/>
      <c r="R28" s="104"/>
      <c r="S28" s="104"/>
      <c r="V28" s="200"/>
    </row>
    <row r="29" spans="1:35">
      <c r="B29" s="853"/>
      <c r="C29" s="853"/>
      <c r="D29" s="853"/>
      <c r="E29" s="853"/>
      <c r="F29" s="853"/>
      <c r="G29" s="853"/>
      <c r="H29" s="853"/>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53"/>
      <c r="C30" s="853"/>
      <c r="D30" s="853"/>
      <c r="E30" s="853"/>
      <c r="F30" s="853"/>
      <c r="G30" s="853"/>
      <c r="H30" s="853"/>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54" t="s">
        <v>75</v>
      </c>
      <c r="D38" s="845"/>
      <c r="O38" s="429"/>
      <c r="P38" s="430"/>
      <c r="Q38" s="431"/>
      <c r="R38" s="104"/>
    </row>
    <row r="39" spans="2:18">
      <c r="B39" s="162">
        <v>35</v>
      </c>
      <c r="C39" s="857">
        <f>LN(2)/B39</f>
        <v>1.980420515885558E-2</v>
      </c>
      <c r="D39" s="858"/>
    </row>
    <row r="40" spans="2:18" ht="27">
      <c r="B40" s="399" t="s">
        <v>76</v>
      </c>
      <c r="C40" s="855" t="s">
        <v>77</v>
      </c>
      <c r="D40" s="856"/>
    </row>
    <row r="41" spans="2:18" ht="13.5" thickBot="1">
      <c r="B41" s="163">
        <v>0.05</v>
      </c>
      <c r="C41" s="850">
        <f>LN(2)/B41</f>
        <v>13.862943611198904</v>
      </c>
      <c r="D41" s="851"/>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6.2864081951418003</v>
      </c>
      <c r="D19" s="451">
        <f>Dry_Matter_Content!C6</f>
        <v>0.59</v>
      </c>
      <c r="E19" s="318">
        <f>MCF!R18</f>
        <v>1</v>
      </c>
      <c r="F19" s="150">
        <f>C19*D19*$K$6*DOCF*E19</f>
        <v>0.70470635867539577</v>
      </c>
      <c r="G19" s="85">
        <f t="shared" ref="G19:G50" si="0">F19*$K$12</f>
        <v>0.70470635867539577</v>
      </c>
      <c r="H19" s="85">
        <f t="shared" ref="H19:H50" si="1">F19*(1-$K$12)</f>
        <v>0</v>
      </c>
      <c r="I19" s="85">
        <f t="shared" ref="I19:I50" si="2">G19+I18*$K$10</f>
        <v>0.70470635867539577</v>
      </c>
      <c r="J19" s="85">
        <f t="shared" ref="J19:J50" si="3">I18*(1-$K$10)+H19</f>
        <v>0</v>
      </c>
      <c r="K19" s="86">
        <f>J19*CH4_fraction*conv</f>
        <v>0</v>
      </c>
      <c r="O19" s="115">
        <f>Amnt_Deposited!B14</f>
        <v>2000</v>
      </c>
      <c r="P19" s="118">
        <f>Amnt_Deposited!C14</f>
        <v>6.2864081951418003</v>
      </c>
      <c r="Q19" s="318">
        <f>MCF!R18</f>
        <v>1</v>
      </c>
      <c r="R19" s="150">
        <f t="shared" ref="R19:R50" si="4">P19*$W$6*DOCF*Q19</f>
        <v>0.47148061463563501</v>
      </c>
      <c r="S19" s="85">
        <f>R19*$W$12</f>
        <v>0.47148061463563501</v>
      </c>
      <c r="T19" s="85">
        <f>R19*(1-$W$12)</f>
        <v>0</v>
      </c>
      <c r="U19" s="85">
        <f>S19+U18*$W$10</f>
        <v>0.47148061463563501</v>
      </c>
      <c r="V19" s="85">
        <f>U18*(1-$W$10)+T19</f>
        <v>0</v>
      </c>
      <c r="W19" s="86">
        <f>V19*CH4_fraction*conv</f>
        <v>0</v>
      </c>
    </row>
    <row r="20" spans="2:23">
      <c r="B20" s="116">
        <f>Amnt_Deposited!B15</f>
        <v>2001</v>
      </c>
      <c r="C20" s="119">
        <f>Amnt_Deposited!C15</f>
        <v>6.4362725542566004</v>
      </c>
      <c r="D20" s="453">
        <f>Dry_Matter_Content!C7</f>
        <v>0.59</v>
      </c>
      <c r="E20" s="319">
        <f>MCF!R19</f>
        <v>1</v>
      </c>
      <c r="F20" s="87">
        <f t="shared" ref="F20:F50" si="5">C20*D20*$K$6*DOCF*E20</f>
        <v>0.72150615333216483</v>
      </c>
      <c r="G20" s="87">
        <f t="shared" si="0"/>
        <v>0.72150615333216483</v>
      </c>
      <c r="H20" s="87">
        <f t="shared" si="1"/>
        <v>0</v>
      </c>
      <c r="I20" s="87">
        <f t="shared" si="2"/>
        <v>1.1938849521210639</v>
      </c>
      <c r="J20" s="87">
        <f t="shared" si="3"/>
        <v>0.23232755988649673</v>
      </c>
      <c r="K20" s="120">
        <f>J20*CH4_fraction*conv</f>
        <v>0.15488503992433114</v>
      </c>
      <c r="M20" s="428"/>
      <c r="O20" s="116">
        <f>Amnt_Deposited!B15</f>
        <v>2001</v>
      </c>
      <c r="P20" s="119">
        <f>Amnt_Deposited!C15</f>
        <v>6.4362725542566004</v>
      </c>
      <c r="Q20" s="319">
        <f>MCF!R19</f>
        <v>1</v>
      </c>
      <c r="R20" s="87">
        <f t="shared" si="4"/>
        <v>0.48272044156924498</v>
      </c>
      <c r="S20" s="87">
        <f>R20*$W$12</f>
        <v>0.48272044156924498</v>
      </c>
      <c r="T20" s="87">
        <f>R20*(1-$W$12)</f>
        <v>0</v>
      </c>
      <c r="U20" s="87">
        <f>S20+U19*$W$10</f>
        <v>0.79876334887671541</v>
      </c>
      <c r="V20" s="87">
        <f>U19*(1-$W$10)+T20</f>
        <v>0.15543770732816461</v>
      </c>
      <c r="W20" s="120">
        <f>V20*CH4_fraction*conv</f>
        <v>0.10362513821877641</v>
      </c>
    </row>
    <row r="21" spans="2:23">
      <c r="B21" s="116">
        <f>Amnt_Deposited!B16</f>
        <v>2002</v>
      </c>
      <c r="C21" s="119">
        <f>Amnt_Deposited!C16</f>
        <v>6.5622675745968007</v>
      </c>
      <c r="D21" s="453">
        <f>Dry_Matter_Content!C8</f>
        <v>0.59</v>
      </c>
      <c r="E21" s="319">
        <f>MCF!R20</f>
        <v>1</v>
      </c>
      <c r="F21" s="87">
        <f t="shared" si="5"/>
        <v>0.73563019511230132</v>
      </c>
      <c r="G21" s="87">
        <f t="shared" si="0"/>
        <v>0.73563019511230132</v>
      </c>
      <c r="H21" s="87">
        <f t="shared" si="1"/>
        <v>0</v>
      </c>
      <c r="I21" s="87">
        <f t="shared" si="2"/>
        <v>1.5359152111793499</v>
      </c>
      <c r="J21" s="87">
        <f t="shared" si="3"/>
        <v>0.39359993605401533</v>
      </c>
      <c r="K21" s="120">
        <f t="shared" ref="K21:K84" si="6">J21*CH4_fraction*conv</f>
        <v>0.26239995736934352</v>
      </c>
      <c r="O21" s="116">
        <f>Amnt_Deposited!B16</f>
        <v>2002</v>
      </c>
      <c r="P21" s="119">
        <f>Amnt_Deposited!C16</f>
        <v>6.5622675745968007</v>
      </c>
      <c r="Q21" s="319">
        <f>MCF!R20</f>
        <v>1</v>
      </c>
      <c r="R21" s="87">
        <f t="shared" si="4"/>
        <v>0.49217006809476005</v>
      </c>
      <c r="S21" s="87">
        <f t="shared" ref="S21:S84" si="7">R21*$W$12</f>
        <v>0.49217006809476005</v>
      </c>
      <c r="T21" s="87">
        <f t="shared" ref="T21:T84" si="8">R21*(1-$W$12)</f>
        <v>0</v>
      </c>
      <c r="U21" s="87">
        <f t="shared" ref="U21:U84" si="9">S21+U20*$W$10</f>
        <v>1.0275971528853813</v>
      </c>
      <c r="V21" s="87">
        <f t="shared" ref="V21:V84" si="10">U20*(1-$W$10)+T21</f>
        <v>0.26333626408609412</v>
      </c>
      <c r="W21" s="120">
        <f t="shared" ref="W21:W84" si="11">V21*CH4_fraction*conv</f>
        <v>0.17555750939072939</v>
      </c>
    </row>
    <row r="22" spans="2:23">
      <c r="B22" s="116">
        <f>Amnt_Deposited!B17</f>
        <v>2003</v>
      </c>
      <c r="C22" s="119">
        <f>Amnt_Deposited!C17</f>
        <v>6.6328137054432013</v>
      </c>
      <c r="D22" s="453">
        <f>Dry_Matter_Content!C9</f>
        <v>0.59</v>
      </c>
      <c r="E22" s="319">
        <f>MCF!R21</f>
        <v>1</v>
      </c>
      <c r="F22" s="87">
        <f t="shared" si="5"/>
        <v>0.74353841638018281</v>
      </c>
      <c r="G22" s="87">
        <f t="shared" si="0"/>
        <v>0.74353841638018281</v>
      </c>
      <c r="H22" s="87">
        <f t="shared" si="1"/>
        <v>0</v>
      </c>
      <c r="I22" s="87">
        <f t="shared" si="2"/>
        <v>1.7730931714447633</v>
      </c>
      <c r="J22" s="87">
        <f t="shared" si="3"/>
        <v>0.50636045611476943</v>
      </c>
      <c r="K22" s="120">
        <f t="shared" si="6"/>
        <v>0.33757363740984625</v>
      </c>
      <c r="N22" s="290"/>
      <c r="O22" s="116">
        <f>Amnt_Deposited!B17</f>
        <v>2003</v>
      </c>
      <c r="P22" s="119">
        <f>Amnt_Deposited!C17</f>
        <v>6.6328137054432013</v>
      </c>
      <c r="Q22" s="319">
        <f>MCF!R21</f>
        <v>1</v>
      </c>
      <c r="R22" s="87">
        <f t="shared" si="4"/>
        <v>0.49746102790824009</v>
      </c>
      <c r="S22" s="87">
        <f t="shared" si="7"/>
        <v>0.49746102790824009</v>
      </c>
      <c r="T22" s="87">
        <f t="shared" si="8"/>
        <v>0</v>
      </c>
      <c r="U22" s="87">
        <f t="shared" si="9"/>
        <v>1.1862799987364609</v>
      </c>
      <c r="V22" s="87">
        <f t="shared" si="10"/>
        <v>0.33877818205716059</v>
      </c>
      <c r="W22" s="120">
        <f t="shared" si="11"/>
        <v>0.2258521213714404</v>
      </c>
    </row>
    <row r="23" spans="2:23">
      <c r="B23" s="116">
        <f>Amnt_Deposited!B18</f>
        <v>2004</v>
      </c>
      <c r="C23" s="119">
        <f>Amnt_Deposited!C18</f>
        <v>6.8084403296184002</v>
      </c>
      <c r="D23" s="453">
        <f>Dry_Matter_Content!C10</f>
        <v>0.59</v>
      </c>
      <c r="E23" s="319">
        <f>MCF!R22</f>
        <v>1</v>
      </c>
      <c r="F23" s="87">
        <f t="shared" si="5"/>
        <v>0.76322616095022255</v>
      </c>
      <c r="G23" s="87">
        <f t="shared" si="0"/>
        <v>0.76322616095022255</v>
      </c>
      <c r="H23" s="87">
        <f t="shared" si="1"/>
        <v>0</v>
      </c>
      <c r="I23" s="87">
        <f t="shared" si="2"/>
        <v>1.951766057258554</v>
      </c>
      <c r="J23" s="87">
        <f t="shared" si="3"/>
        <v>0.58455327513643185</v>
      </c>
      <c r="K23" s="120">
        <f t="shared" si="6"/>
        <v>0.38970218342428786</v>
      </c>
      <c r="N23" s="290"/>
      <c r="O23" s="116">
        <f>Amnt_Deposited!B18</f>
        <v>2004</v>
      </c>
      <c r="P23" s="119">
        <f>Amnt_Deposited!C18</f>
        <v>6.8084403296184002</v>
      </c>
      <c r="Q23" s="319">
        <f>MCF!R22</f>
        <v>1</v>
      </c>
      <c r="R23" s="87">
        <f t="shared" si="4"/>
        <v>0.51063302472137995</v>
      </c>
      <c r="S23" s="87">
        <f t="shared" si="7"/>
        <v>0.51063302472137995</v>
      </c>
      <c r="T23" s="87">
        <f t="shared" si="8"/>
        <v>0</v>
      </c>
      <c r="U23" s="87">
        <f t="shared" si="9"/>
        <v>1.3058202880855627</v>
      </c>
      <c r="V23" s="87">
        <f t="shared" si="10"/>
        <v>0.39109273537227829</v>
      </c>
      <c r="W23" s="120">
        <f t="shared" si="11"/>
        <v>0.26072849024818551</v>
      </c>
    </row>
    <row r="24" spans="2:23">
      <c r="B24" s="116">
        <f>Amnt_Deposited!B19</f>
        <v>2005</v>
      </c>
      <c r="C24" s="119">
        <f>Amnt_Deposited!C19</f>
        <v>7.0956110978544</v>
      </c>
      <c r="D24" s="453">
        <f>Dry_Matter_Content!C11</f>
        <v>0.59</v>
      </c>
      <c r="E24" s="319">
        <f>MCF!R23</f>
        <v>1</v>
      </c>
      <c r="F24" s="87">
        <f t="shared" si="5"/>
        <v>0.79541800406947827</v>
      </c>
      <c r="G24" s="87">
        <f t="shared" si="0"/>
        <v>0.79541800406947827</v>
      </c>
      <c r="H24" s="87">
        <f t="shared" si="1"/>
        <v>0</v>
      </c>
      <c r="I24" s="87">
        <f t="shared" si="2"/>
        <v>2.1037259174218303</v>
      </c>
      <c r="J24" s="87">
        <f t="shared" si="3"/>
        <v>0.64345814390620182</v>
      </c>
      <c r="K24" s="120">
        <f t="shared" si="6"/>
        <v>0.42897209593746788</v>
      </c>
      <c r="N24" s="290"/>
      <c r="O24" s="116">
        <f>Amnt_Deposited!B19</f>
        <v>2005</v>
      </c>
      <c r="P24" s="119">
        <f>Amnt_Deposited!C19</f>
        <v>7.0956110978544</v>
      </c>
      <c r="Q24" s="319">
        <f>MCF!R23</f>
        <v>1</v>
      </c>
      <c r="R24" s="87">
        <f t="shared" si="4"/>
        <v>0.53217083233908002</v>
      </c>
      <c r="S24" s="87">
        <f t="shared" si="7"/>
        <v>0.53217083233908002</v>
      </c>
      <c r="T24" s="87">
        <f t="shared" si="8"/>
        <v>0</v>
      </c>
      <c r="U24" s="87">
        <f t="shared" si="9"/>
        <v>1.4074883479628664</v>
      </c>
      <c r="V24" s="87">
        <f t="shared" si="10"/>
        <v>0.43050277246177648</v>
      </c>
      <c r="W24" s="120">
        <f t="shared" si="11"/>
        <v>0.28700184830785097</v>
      </c>
    </row>
    <row r="25" spans="2:23">
      <c r="B25" s="116">
        <f>Amnt_Deposited!B20</f>
        <v>2006</v>
      </c>
      <c r="C25" s="119">
        <f>Amnt_Deposited!C20</f>
        <v>7.1925196899005996</v>
      </c>
      <c r="D25" s="453">
        <f>Dry_Matter_Content!C12</f>
        <v>0.59</v>
      </c>
      <c r="E25" s="319">
        <f>MCF!R24</f>
        <v>1</v>
      </c>
      <c r="F25" s="87">
        <f t="shared" si="5"/>
        <v>0.80628145723785716</v>
      </c>
      <c r="G25" s="87">
        <f t="shared" si="0"/>
        <v>0.80628145723785716</v>
      </c>
      <c r="H25" s="87">
        <f t="shared" si="1"/>
        <v>0</v>
      </c>
      <c r="I25" s="87">
        <f t="shared" si="2"/>
        <v>2.2164511110504259</v>
      </c>
      <c r="J25" s="87">
        <f t="shared" si="3"/>
        <v>0.69355626360926148</v>
      </c>
      <c r="K25" s="120">
        <f t="shared" si="6"/>
        <v>0.46237084240617432</v>
      </c>
      <c r="N25" s="290"/>
      <c r="O25" s="116">
        <f>Amnt_Deposited!B20</f>
        <v>2006</v>
      </c>
      <c r="P25" s="119">
        <f>Amnt_Deposited!C20</f>
        <v>7.1925196899005996</v>
      </c>
      <c r="Q25" s="319">
        <f>MCF!R24</f>
        <v>1</v>
      </c>
      <c r="R25" s="87">
        <f t="shared" si="4"/>
        <v>0.53943897674254493</v>
      </c>
      <c r="S25" s="87">
        <f t="shared" si="7"/>
        <v>0.53943897674254493</v>
      </c>
      <c r="T25" s="87">
        <f t="shared" si="8"/>
        <v>0</v>
      </c>
      <c r="U25" s="87">
        <f t="shared" si="9"/>
        <v>1.4829066309436394</v>
      </c>
      <c r="V25" s="87">
        <f t="shared" si="10"/>
        <v>0.46402069376177185</v>
      </c>
      <c r="W25" s="120">
        <f t="shared" si="11"/>
        <v>0.30934712917451457</v>
      </c>
    </row>
    <row r="26" spans="2:23">
      <c r="B26" s="116">
        <f>Amnt_Deposited!B21</f>
        <v>2007</v>
      </c>
      <c r="C26" s="119">
        <f>Amnt_Deposited!C21</f>
        <v>7.2876276935286013</v>
      </c>
      <c r="D26" s="453">
        <f>Dry_Matter_Content!C13</f>
        <v>0.59</v>
      </c>
      <c r="E26" s="319">
        <f>MCF!R25</f>
        <v>1</v>
      </c>
      <c r="F26" s="87">
        <f t="shared" si="5"/>
        <v>0.81694306444455611</v>
      </c>
      <c r="G26" s="87">
        <f t="shared" si="0"/>
        <v>0.81694306444455611</v>
      </c>
      <c r="H26" s="87">
        <f t="shared" si="1"/>
        <v>0</v>
      </c>
      <c r="I26" s="87">
        <f t="shared" si="2"/>
        <v>2.3026746752396212</v>
      </c>
      <c r="J26" s="87">
        <f t="shared" si="3"/>
        <v>0.73071950025536048</v>
      </c>
      <c r="K26" s="120">
        <f t="shared" si="6"/>
        <v>0.48714633350357361</v>
      </c>
      <c r="N26" s="290"/>
      <c r="O26" s="116">
        <f>Amnt_Deposited!B21</f>
        <v>2007</v>
      </c>
      <c r="P26" s="119">
        <f>Amnt_Deposited!C21</f>
        <v>7.2876276935286013</v>
      </c>
      <c r="Q26" s="319">
        <f>MCF!R25</f>
        <v>1</v>
      </c>
      <c r="R26" s="87">
        <f t="shared" si="4"/>
        <v>0.54657207701464505</v>
      </c>
      <c r="S26" s="87">
        <f t="shared" si="7"/>
        <v>0.54657207701464505</v>
      </c>
      <c r="T26" s="87">
        <f t="shared" si="8"/>
        <v>0</v>
      </c>
      <c r="U26" s="87">
        <f t="shared" si="9"/>
        <v>1.5405941181353402</v>
      </c>
      <c r="V26" s="87">
        <f t="shared" si="10"/>
        <v>0.48888458982294419</v>
      </c>
      <c r="W26" s="120">
        <f t="shared" si="11"/>
        <v>0.3259230598819628</v>
      </c>
    </row>
    <row r="27" spans="2:23">
      <c r="B27" s="116">
        <f>Amnt_Deposited!B22</f>
        <v>2008</v>
      </c>
      <c r="C27" s="119">
        <f>Amnt_Deposited!C22</f>
        <v>7.3801964057975997</v>
      </c>
      <c r="D27" s="453">
        <f>Dry_Matter_Content!C14</f>
        <v>0.59</v>
      </c>
      <c r="E27" s="319">
        <f>MCF!R26</f>
        <v>1</v>
      </c>
      <c r="F27" s="87">
        <f t="shared" si="5"/>
        <v>0.82732001708991076</v>
      </c>
      <c r="G27" s="87">
        <f t="shared" si="0"/>
        <v>0.82732001708991076</v>
      </c>
      <c r="H27" s="87">
        <f t="shared" si="1"/>
        <v>0</v>
      </c>
      <c r="I27" s="87">
        <f t="shared" si="2"/>
        <v>2.3708490114016345</v>
      </c>
      <c r="J27" s="87">
        <f t="shared" si="3"/>
        <v>0.75914568092789747</v>
      </c>
      <c r="K27" s="120">
        <f t="shared" si="6"/>
        <v>0.50609712061859824</v>
      </c>
      <c r="N27" s="290"/>
      <c r="O27" s="116">
        <f>Amnt_Deposited!B22</f>
        <v>2008</v>
      </c>
      <c r="P27" s="119">
        <f>Amnt_Deposited!C22</f>
        <v>7.3801964057975997</v>
      </c>
      <c r="Q27" s="319">
        <f>MCF!R26</f>
        <v>1</v>
      </c>
      <c r="R27" s="87">
        <f t="shared" si="4"/>
        <v>0.55351473043481991</v>
      </c>
      <c r="S27" s="87">
        <f t="shared" si="7"/>
        <v>0.55351473043481991</v>
      </c>
      <c r="T27" s="87">
        <f t="shared" si="8"/>
        <v>0</v>
      </c>
      <c r="U27" s="87">
        <f t="shared" si="9"/>
        <v>1.5862058506255363</v>
      </c>
      <c r="V27" s="87">
        <f t="shared" si="10"/>
        <v>0.50790299794462379</v>
      </c>
      <c r="W27" s="120">
        <f t="shared" si="11"/>
        <v>0.33860199862974916</v>
      </c>
    </row>
    <row r="28" spans="2:23">
      <c r="B28" s="116">
        <f>Amnt_Deposited!B23</f>
        <v>2009</v>
      </c>
      <c r="C28" s="119">
        <f>Amnt_Deposited!C23</f>
        <v>7.4691177722964017</v>
      </c>
      <c r="D28" s="453">
        <f>Dry_Matter_Content!C15</f>
        <v>0.59</v>
      </c>
      <c r="E28" s="319">
        <f>MCF!R27</f>
        <v>1</v>
      </c>
      <c r="F28" s="87">
        <f t="shared" si="5"/>
        <v>0.83728810227442652</v>
      </c>
      <c r="G28" s="87">
        <f t="shared" si="0"/>
        <v>0.83728810227442652</v>
      </c>
      <c r="H28" s="87">
        <f t="shared" si="1"/>
        <v>0</v>
      </c>
      <c r="I28" s="87">
        <f t="shared" si="2"/>
        <v>2.4265157207407202</v>
      </c>
      <c r="J28" s="87">
        <f t="shared" si="3"/>
        <v>0.78162139293534083</v>
      </c>
      <c r="K28" s="120">
        <f t="shared" si="6"/>
        <v>0.52108092862356048</v>
      </c>
      <c r="N28" s="290"/>
      <c r="O28" s="116">
        <f>Amnt_Deposited!B23</f>
        <v>2009</v>
      </c>
      <c r="P28" s="119">
        <f>Amnt_Deposited!C23</f>
        <v>7.4691177722964017</v>
      </c>
      <c r="Q28" s="319">
        <f>MCF!R27</f>
        <v>1</v>
      </c>
      <c r="R28" s="87">
        <f t="shared" si="4"/>
        <v>0.56018383292223006</v>
      </c>
      <c r="S28" s="87">
        <f t="shared" si="7"/>
        <v>0.56018383292223006</v>
      </c>
      <c r="T28" s="87">
        <f t="shared" si="8"/>
        <v>0</v>
      </c>
      <c r="U28" s="87">
        <f t="shared" si="9"/>
        <v>1.6234494117355398</v>
      </c>
      <c r="V28" s="87">
        <f t="shared" si="10"/>
        <v>0.52294027181222635</v>
      </c>
      <c r="W28" s="120">
        <f t="shared" si="11"/>
        <v>0.34862684787481757</v>
      </c>
    </row>
    <row r="29" spans="2:23">
      <c r="B29" s="116">
        <f>Amnt_Deposited!B24</f>
        <v>2010</v>
      </c>
      <c r="C29" s="119">
        <f>Amnt_Deposited!C24</f>
        <v>7.6220754499758003</v>
      </c>
      <c r="D29" s="453">
        <f>Dry_Matter_Content!C16</f>
        <v>0.59</v>
      </c>
      <c r="E29" s="319">
        <f>MCF!R28</f>
        <v>1</v>
      </c>
      <c r="F29" s="87">
        <f t="shared" si="5"/>
        <v>0.85443465794228723</v>
      </c>
      <c r="G29" s="87">
        <f t="shared" si="0"/>
        <v>0.85443465794228723</v>
      </c>
      <c r="H29" s="87">
        <f t="shared" si="1"/>
        <v>0</v>
      </c>
      <c r="I29" s="87">
        <f t="shared" si="2"/>
        <v>2.4809767875754094</v>
      </c>
      <c r="J29" s="87">
        <f t="shared" si="3"/>
        <v>0.79997359110759814</v>
      </c>
      <c r="K29" s="120">
        <f t="shared" si="6"/>
        <v>0.53331572740506539</v>
      </c>
      <c r="O29" s="116">
        <f>Amnt_Deposited!B24</f>
        <v>2010</v>
      </c>
      <c r="P29" s="119">
        <f>Amnt_Deposited!C24</f>
        <v>7.6220754499758003</v>
      </c>
      <c r="Q29" s="319">
        <f>MCF!R28</f>
        <v>1</v>
      </c>
      <c r="R29" s="87">
        <f t="shared" si="4"/>
        <v>0.57165565874818502</v>
      </c>
      <c r="S29" s="87">
        <f t="shared" si="7"/>
        <v>0.57165565874818502</v>
      </c>
      <c r="T29" s="87">
        <f t="shared" si="8"/>
        <v>0</v>
      </c>
      <c r="U29" s="87">
        <f t="shared" si="9"/>
        <v>1.6598863431592839</v>
      </c>
      <c r="V29" s="87">
        <f t="shared" si="10"/>
        <v>0.5352187273244412</v>
      </c>
      <c r="W29" s="120">
        <f t="shared" si="11"/>
        <v>0.3568124848829608</v>
      </c>
    </row>
    <row r="30" spans="2:23">
      <c r="B30" s="116">
        <f>Amnt_Deposited!B25</f>
        <v>2011</v>
      </c>
      <c r="C30" s="119">
        <f>Amnt_Deposited!C25</f>
        <v>0</v>
      </c>
      <c r="D30" s="453">
        <f>Dry_Matter_Content!C17</f>
        <v>0.59</v>
      </c>
      <c r="E30" s="319">
        <f>MCF!R29</f>
        <v>1</v>
      </c>
      <c r="F30" s="87">
        <f t="shared" si="5"/>
        <v>0</v>
      </c>
      <c r="G30" s="87">
        <f t="shared" si="0"/>
        <v>0</v>
      </c>
      <c r="H30" s="87">
        <f t="shared" si="1"/>
        <v>0</v>
      </c>
      <c r="I30" s="87">
        <f t="shared" si="2"/>
        <v>1.6630484744609011</v>
      </c>
      <c r="J30" s="87">
        <f t="shared" si="3"/>
        <v>0.81792831311450842</v>
      </c>
      <c r="K30" s="120">
        <f t="shared" si="6"/>
        <v>0.54528554207633895</v>
      </c>
      <c r="O30" s="116">
        <f>Amnt_Deposited!B25</f>
        <v>2011</v>
      </c>
      <c r="P30" s="119">
        <f>Amnt_Deposited!C25</f>
        <v>0</v>
      </c>
      <c r="Q30" s="319">
        <f>MCF!R29</f>
        <v>1</v>
      </c>
      <c r="R30" s="87">
        <f t="shared" si="4"/>
        <v>0</v>
      </c>
      <c r="S30" s="87">
        <f t="shared" si="7"/>
        <v>0</v>
      </c>
      <c r="T30" s="87">
        <f t="shared" si="8"/>
        <v>0</v>
      </c>
      <c r="U30" s="87">
        <f t="shared" si="9"/>
        <v>1.1126550899604601</v>
      </c>
      <c r="V30" s="87">
        <f t="shared" si="10"/>
        <v>0.54723125319882371</v>
      </c>
      <c r="W30" s="120">
        <f t="shared" si="11"/>
        <v>0.36482083546588245</v>
      </c>
    </row>
    <row r="31" spans="2:23">
      <c r="B31" s="116">
        <f>Amnt_Deposited!B26</f>
        <v>2012</v>
      </c>
      <c r="C31" s="119">
        <f>Amnt_Deposited!C26</f>
        <v>0</v>
      </c>
      <c r="D31" s="453">
        <f>Dry_Matter_Content!C18</f>
        <v>0.59</v>
      </c>
      <c r="E31" s="319">
        <f>MCF!R30</f>
        <v>1</v>
      </c>
      <c r="F31" s="87">
        <f t="shared" si="5"/>
        <v>0</v>
      </c>
      <c r="G31" s="87">
        <f t="shared" si="0"/>
        <v>0</v>
      </c>
      <c r="H31" s="87">
        <f t="shared" si="1"/>
        <v>0</v>
      </c>
      <c r="I31" s="87">
        <f t="shared" si="2"/>
        <v>1.1147747299601309</v>
      </c>
      <c r="J31" s="87">
        <f t="shared" si="3"/>
        <v>0.54827374450077015</v>
      </c>
      <c r="K31" s="120">
        <f t="shared" si="6"/>
        <v>0.3655158296671801</v>
      </c>
      <c r="O31" s="116">
        <f>Amnt_Deposited!B26</f>
        <v>2012</v>
      </c>
      <c r="P31" s="119">
        <f>Amnt_Deposited!C26</f>
        <v>0</v>
      </c>
      <c r="Q31" s="319">
        <f>MCF!R30</f>
        <v>1</v>
      </c>
      <c r="R31" s="87">
        <f t="shared" si="4"/>
        <v>0</v>
      </c>
      <c r="S31" s="87">
        <f t="shared" si="7"/>
        <v>0</v>
      </c>
      <c r="T31" s="87">
        <f t="shared" si="8"/>
        <v>0</v>
      </c>
      <c r="U31" s="87">
        <f t="shared" si="9"/>
        <v>0.74583501112408401</v>
      </c>
      <c r="V31" s="87">
        <f t="shared" si="10"/>
        <v>0.36682007883637607</v>
      </c>
      <c r="W31" s="120">
        <f t="shared" si="11"/>
        <v>0.2445467192242507</v>
      </c>
    </row>
    <row r="32" spans="2:23">
      <c r="B32" s="116">
        <f>Amnt_Deposited!B27</f>
        <v>2013</v>
      </c>
      <c r="C32" s="119">
        <f>Amnt_Deposited!C27</f>
        <v>0</v>
      </c>
      <c r="D32" s="453">
        <f>Dry_Matter_Content!C19</f>
        <v>0.59</v>
      </c>
      <c r="E32" s="319">
        <f>MCF!R31</f>
        <v>1</v>
      </c>
      <c r="F32" s="87">
        <f t="shared" si="5"/>
        <v>0</v>
      </c>
      <c r="G32" s="87">
        <f t="shared" si="0"/>
        <v>0</v>
      </c>
      <c r="H32" s="87">
        <f t="shared" si="1"/>
        <v>0</v>
      </c>
      <c r="I32" s="87">
        <f t="shared" si="2"/>
        <v>0.74725584830624237</v>
      </c>
      <c r="J32" s="87">
        <f t="shared" si="3"/>
        <v>0.36751888165388857</v>
      </c>
      <c r="K32" s="120">
        <f t="shared" si="6"/>
        <v>0.24501258776925905</v>
      </c>
      <c r="O32" s="116">
        <f>Amnt_Deposited!B27</f>
        <v>2013</v>
      </c>
      <c r="P32" s="119">
        <f>Amnt_Deposited!C27</f>
        <v>0</v>
      </c>
      <c r="Q32" s="319">
        <f>MCF!R31</f>
        <v>1</v>
      </c>
      <c r="R32" s="87">
        <f t="shared" si="4"/>
        <v>0</v>
      </c>
      <c r="S32" s="87">
        <f t="shared" si="7"/>
        <v>0</v>
      </c>
      <c r="T32" s="87">
        <f t="shared" si="8"/>
        <v>0</v>
      </c>
      <c r="U32" s="87">
        <f t="shared" si="9"/>
        <v>0.49994815899168754</v>
      </c>
      <c r="V32" s="87">
        <f t="shared" si="10"/>
        <v>0.24588685213239644</v>
      </c>
      <c r="W32" s="120">
        <f t="shared" si="11"/>
        <v>0.16392456808826428</v>
      </c>
    </row>
    <row r="33" spans="2:23">
      <c r="B33" s="116">
        <f>Amnt_Deposited!B28</f>
        <v>2014</v>
      </c>
      <c r="C33" s="119">
        <f>Amnt_Deposited!C28</f>
        <v>0</v>
      </c>
      <c r="D33" s="453">
        <f>Dry_Matter_Content!C20</f>
        <v>0.59</v>
      </c>
      <c r="E33" s="319">
        <f>MCF!R32</f>
        <v>1</v>
      </c>
      <c r="F33" s="87">
        <f t="shared" si="5"/>
        <v>0</v>
      </c>
      <c r="G33" s="87">
        <f t="shared" si="0"/>
        <v>0</v>
      </c>
      <c r="H33" s="87">
        <f t="shared" si="1"/>
        <v>0</v>
      </c>
      <c r="I33" s="87">
        <f t="shared" si="2"/>
        <v>0.50090057463704107</v>
      </c>
      <c r="J33" s="87">
        <f t="shared" si="3"/>
        <v>0.24635527366920126</v>
      </c>
      <c r="K33" s="120">
        <f t="shared" si="6"/>
        <v>0.16423684911280084</v>
      </c>
      <c r="O33" s="116">
        <f>Amnt_Deposited!B28</f>
        <v>2014</v>
      </c>
      <c r="P33" s="119">
        <f>Amnt_Deposited!C28</f>
        <v>0</v>
      </c>
      <c r="Q33" s="319">
        <f>MCF!R32</f>
        <v>1</v>
      </c>
      <c r="R33" s="87">
        <f t="shared" si="4"/>
        <v>0</v>
      </c>
      <c r="S33" s="87">
        <f t="shared" si="7"/>
        <v>0</v>
      </c>
      <c r="T33" s="87">
        <f t="shared" si="8"/>
        <v>0</v>
      </c>
      <c r="U33" s="87">
        <f t="shared" si="9"/>
        <v>0.33512527295074113</v>
      </c>
      <c r="V33" s="87">
        <f t="shared" si="10"/>
        <v>0.16482288604094641</v>
      </c>
      <c r="W33" s="120">
        <f t="shared" si="11"/>
        <v>0.1098819240272976</v>
      </c>
    </row>
    <row r="34" spans="2:23">
      <c r="B34" s="116">
        <f>Amnt_Deposited!B29</f>
        <v>2015</v>
      </c>
      <c r="C34" s="119">
        <f>Amnt_Deposited!C29</f>
        <v>0</v>
      </c>
      <c r="D34" s="453">
        <f>Dry_Matter_Content!C21</f>
        <v>0.59</v>
      </c>
      <c r="E34" s="319">
        <f>MCF!R33</f>
        <v>1</v>
      </c>
      <c r="F34" s="87">
        <f t="shared" si="5"/>
        <v>0</v>
      </c>
      <c r="G34" s="87">
        <f t="shared" si="0"/>
        <v>0</v>
      </c>
      <c r="H34" s="87">
        <f t="shared" si="1"/>
        <v>0</v>
      </c>
      <c r="I34" s="87">
        <f t="shared" si="2"/>
        <v>0.33576369624997959</v>
      </c>
      <c r="J34" s="87">
        <f t="shared" si="3"/>
        <v>0.16513687838706151</v>
      </c>
      <c r="K34" s="120">
        <f t="shared" si="6"/>
        <v>0.11009125225804101</v>
      </c>
      <c r="O34" s="116">
        <f>Amnt_Deposited!B29</f>
        <v>2015</v>
      </c>
      <c r="P34" s="119">
        <f>Amnt_Deposited!C29</f>
        <v>0</v>
      </c>
      <c r="Q34" s="319">
        <f>MCF!R33</f>
        <v>1</v>
      </c>
      <c r="R34" s="87">
        <f t="shared" si="4"/>
        <v>0</v>
      </c>
      <c r="S34" s="87">
        <f t="shared" si="7"/>
        <v>0</v>
      </c>
      <c r="T34" s="87">
        <f t="shared" si="8"/>
        <v>0</v>
      </c>
      <c r="U34" s="87">
        <f t="shared" si="9"/>
        <v>0.224641188392047</v>
      </c>
      <c r="V34" s="87">
        <f t="shared" si="10"/>
        <v>0.11048408455869414</v>
      </c>
      <c r="W34" s="120">
        <f t="shared" si="11"/>
        <v>7.3656056372462753E-2</v>
      </c>
    </row>
    <row r="35" spans="2:23">
      <c r="B35" s="116">
        <f>Amnt_Deposited!B30</f>
        <v>2016</v>
      </c>
      <c r="C35" s="119">
        <f>Amnt_Deposited!C30</f>
        <v>0</v>
      </c>
      <c r="D35" s="453">
        <f>Dry_Matter_Content!C22</f>
        <v>0.59</v>
      </c>
      <c r="E35" s="319">
        <f>MCF!R34</f>
        <v>1</v>
      </c>
      <c r="F35" s="87">
        <f t="shared" si="5"/>
        <v>0</v>
      </c>
      <c r="G35" s="87">
        <f t="shared" si="0"/>
        <v>0</v>
      </c>
      <c r="H35" s="87">
        <f t="shared" si="1"/>
        <v>0</v>
      </c>
      <c r="I35" s="87">
        <f t="shared" si="2"/>
        <v>0.22506913632738274</v>
      </c>
      <c r="J35" s="87">
        <f t="shared" si="3"/>
        <v>0.11069455992259686</v>
      </c>
      <c r="K35" s="120">
        <f t="shared" si="6"/>
        <v>7.3796373281731234E-2</v>
      </c>
      <c r="O35" s="116">
        <f>Amnt_Deposited!B30</f>
        <v>2016</v>
      </c>
      <c r="P35" s="119">
        <f>Amnt_Deposited!C30</f>
        <v>0</v>
      </c>
      <c r="Q35" s="319">
        <f>MCF!R34</f>
        <v>1</v>
      </c>
      <c r="R35" s="87">
        <f t="shared" si="4"/>
        <v>0</v>
      </c>
      <c r="S35" s="87">
        <f t="shared" si="7"/>
        <v>0</v>
      </c>
      <c r="T35" s="87">
        <f t="shared" si="8"/>
        <v>0</v>
      </c>
      <c r="U35" s="87">
        <f t="shared" si="9"/>
        <v>0.15058149174445767</v>
      </c>
      <c r="V35" s="87">
        <f t="shared" si="10"/>
        <v>7.4059696647589324E-2</v>
      </c>
      <c r="W35" s="120">
        <f t="shared" si="11"/>
        <v>4.9373131098392878E-2</v>
      </c>
    </row>
    <row r="36" spans="2:23">
      <c r="B36" s="116">
        <f>Amnt_Deposited!B31</f>
        <v>2017</v>
      </c>
      <c r="C36" s="119">
        <f>Amnt_Deposited!C31</f>
        <v>0</v>
      </c>
      <c r="D36" s="453">
        <f>Dry_Matter_Content!C23</f>
        <v>0.59</v>
      </c>
      <c r="E36" s="319">
        <f>MCF!R35</f>
        <v>1</v>
      </c>
      <c r="F36" s="87">
        <f t="shared" si="5"/>
        <v>0</v>
      </c>
      <c r="G36" s="87">
        <f t="shared" si="0"/>
        <v>0</v>
      </c>
      <c r="H36" s="87">
        <f t="shared" si="1"/>
        <v>0</v>
      </c>
      <c r="I36" s="87">
        <f t="shared" si="2"/>
        <v>0.15086835382417277</v>
      </c>
      <c r="J36" s="87">
        <f t="shared" si="3"/>
        <v>7.4200782503209953E-2</v>
      </c>
      <c r="K36" s="120">
        <f t="shared" si="6"/>
        <v>4.9467188335473297E-2</v>
      </c>
      <c r="O36" s="116">
        <f>Amnt_Deposited!B31</f>
        <v>2017</v>
      </c>
      <c r="P36" s="119">
        <f>Amnt_Deposited!C31</f>
        <v>0</v>
      </c>
      <c r="Q36" s="319">
        <f>MCF!R35</f>
        <v>1</v>
      </c>
      <c r="R36" s="87">
        <f t="shared" si="4"/>
        <v>0</v>
      </c>
      <c r="S36" s="87">
        <f t="shared" si="7"/>
        <v>0</v>
      </c>
      <c r="T36" s="87">
        <f t="shared" si="8"/>
        <v>0</v>
      </c>
      <c r="U36" s="87">
        <f t="shared" si="9"/>
        <v>0.10093779247826011</v>
      </c>
      <c r="V36" s="87">
        <f t="shared" si="10"/>
        <v>4.9643699266197563E-2</v>
      </c>
      <c r="W36" s="120">
        <f t="shared" si="11"/>
        <v>3.3095799510798371E-2</v>
      </c>
    </row>
    <row r="37" spans="2:23">
      <c r="B37" s="116">
        <f>Amnt_Deposited!B32</f>
        <v>2018</v>
      </c>
      <c r="C37" s="119">
        <f>Amnt_Deposited!C32</f>
        <v>0</v>
      </c>
      <c r="D37" s="453">
        <f>Dry_Matter_Content!C24</f>
        <v>0.59</v>
      </c>
      <c r="E37" s="319">
        <f>MCF!R36</f>
        <v>1</v>
      </c>
      <c r="F37" s="87">
        <f t="shared" si="5"/>
        <v>0</v>
      </c>
      <c r="G37" s="87">
        <f t="shared" si="0"/>
        <v>0</v>
      </c>
      <c r="H37" s="87">
        <f t="shared" si="1"/>
        <v>0</v>
      </c>
      <c r="I37" s="87">
        <f t="shared" si="2"/>
        <v>0.10113008188074062</v>
      </c>
      <c r="J37" s="87">
        <f t="shared" si="3"/>
        <v>4.9738271943432152E-2</v>
      </c>
      <c r="K37" s="120">
        <f t="shared" si="6"/>
        <v>3.3158847962288102E-2</v>
      </c>
      <c r="O37" s="116">
        <f>Amnt_Deposited!B32</f>
        <v>2018</v>
      </c>
      <c r="P37" s="119">
        <f>Amnt_Deposited!C32</f>
        <v>0</v>
      </c>
      <c r="Q37" s="319">
        <f>MCF!R36</f>
        <v>1</v>
      </c>
      <c r="R37" s="87">
        <f t="shared" si="4"/>
        <v>0</v>
      </c>
      <c r="S37" s="87">
        <f t="shared" si="7"/>
        <v>0</v>
      </c>
      <c r="T37" s="87">
        <f t="shared" si="8"/>
        <v>0</v>
      </c>
      <c r="U37" s="87">
        <f t="shared" si="9"/>
        <v>6.766062570076313E-2</v>
      </c>
      <c r="V37" s="87">
        <f t="shared" si="10"/>
        <v>3.3277166777496987E-2</v>
      </c>
      <c r="W37" s="120">
        <f t="shared" si="11"/>
        <v>2.2184777851664658E-2</v>
      </c>
    </row>
    <row r="38" spans="2:23">
      <c r="B38" s="116">
        <f>Amnt_Deposited!B33</f>
        <v>2019</v>
      </c>
      <c r="C38" s="119">
        <f>Amnt_Deposited!C33</f>
        <v>0</v>
      </c>
      <c r="D38" s="453">
        <f>Dry_Matter_Content!C25</f>
        <v>0.59</v>
      </c>
      <c r="E38" s="319">
        <f>MCF!R37</f>
        <v>1</v>
      </c>
      <c r="F38" s="87">
        <f t="shared" si="5"/>
        <v>0</v>
      </c>
      <c r="G38" s="87">
        <f t="shared" si="0"/>
        <v>0</v>
      </c>
      <c r="H38" s="87">
        <f t="shared" si="1"/>
        <v>0</v>
      </c>
      <c r="I38" s="87">
        <f t="shared" si="2"/>
        <v>6.7789521141886022E-2</v>
      </c>
      <c r="J38" s="87">
        <f t="shared" si="3"/>
        <v>3.3340560738854594E-2</v>
      </c>
      <c r="K38" s="120">
        <f t="shared" si="6"/>
        <v>2.2227040492569728E-2</v>
      </c>
      <c r="O38" s="116">
        <f>Amnt_Deposited!B33</f>
        <v>2019</v>
      </c>
      <c r="P38" s="119">
        <f>Amnt_Deposited!C33</f>
        <v>0</v>
      </c>
      <c r="Q38" s="319">
        <f>MCF!R37</f>
        <v>1</v>
      </c>
      <c r="R38" s="87">
        <f t="shared" si="4"/>
        <v>0</v>
      </c>
      <c r="S38" s="87">
        <f t="shared" si="7"/>
        <v>0</v>
      </c>
      <c r="T38" s="87">
        <f t="shared" si="8"/>
        <v>0</v>
      </c>
      <c r="U38" s="87">
        <f t="shared" si="9"/>
        <v>4.5354273734535704E-2</v>
      </c>
      <c r="V38" s="87">
        <f t="shared" si="10"/>
        <v>2.2306351966227426E-2</v>
      </c>
      <c r="W38" s="120">
        <f t="shared" si="11"/>
        <v>1.4870901310818283E-2</v>
      </c>
    </row>
    <row r="39" spans="2:23">
      <c r="B39" s="116">
        <f>Amnt_Deposited!B34</f>
        <v>2020</v>
      </c>
      <c r="C39" s="119">
        <f>Amnt_Deposited!C34</f>
        <v>0</v>
      </c>
      <c r="D39" s="453">
        <f>Dry_Matter_Content!C26</f>
        <v>0.59</v>
      </c>
      <c r="E39" s="319">
        <f>MCF!R38</f>
        <v>1</v>
      </c>
      <c r="F39" s="87">
        <f t="shared" si="5"/>
        <v>0</v>
      </c>
      <c r="G39" s="87">
        <f t="shared" si="0"/>
        <v>0</v>
      </c>
      <c r="H39" s="87">
        <f t="shared" si="1"/>
        <v>0</v>
      </c>
      <c r="I39" s="87">
        <f t="shared" si="2"/>
        <v>4.5440674932562986E-2</v>
      </c>
      <c r="J39" s="87">
        <f t="shared" si="3"/>
        <v>2.2348846209323037E-2</v>
      </c>
      <c r="K39" s="120">
        <f t="shared" si="6"/>
        <v>1.4899230806215358E-2</v>
      </c>
      <c r="O39" s="116">
        <f>Amnt_Deposited!B34</f>
        <v>2020</v>
      </c>
      <c r="P39" s="119">
        <f>Amnt_Deposited!C34</f>
        <v>0</v>
      </c>
      <c r="Q39" s="319">
        <f>MCF!R38</f>
        <v>1</v>
      </c>
      <c r="R39" s="87">
        <f t="shared" si="4"/>
        <v>0</v>
      </c>
      <c r="S39" s="87">
        <f t="shared" si="7"/>
        <v>0</v>
      </c>
      <c r="T39" s="87">
        <f t="shared" si="8"/>
        <v>0</v>
      </c>
      <c r="U39" s="87">
        <f t="shared" si="9"/>
        <v>3.0401878857646961E-2</v>
      </c>
      <c r="V39" s="87">
        <f t="shared" si="10"/>
        <v>1.4952394876888743E-2</v>
      </c>
      <c r="W39" s="120">
        <f t="shared" si="11"/>
        <v>9.9682632512591608E-3</v>
      </c>
    </row>
    <row r="40" spans="2:23">
      <c r="B40" s="116">
        <f>Amnt_Deposited!B35</f>
        <v>2021</v>
      </c>
      <c r="C40" s="119">
        <f>Amnt_Deposited!C35</f>
        <v>0</v>
      </c>
      <c r="D40" s="453">
        <f>Dry_Matter_Content!C27</f>
        <v>0.59</v>
      </c>
      <c r="E40" s="319">
        <f>MCF!R39</f>
        <v>1</v>
      </c>
      <c r="F40" s="87">
        <f t="shared" si="5"/>
        <v>0</v>
      </c>
      <c r="G40" s="87">
        <f t="shared" si="0"/>
        <v>0</v>
      </c>
      <c r="H40" s="87">
        <f t="shared" si="1"/>
        <v>0</v>
      </c>
      <c r="I40" s="87">
        <f t="shared" si="2"/>
        <v>3.0459795312686142E-2</v>
      </c>
      <c r="J40" s="87">
        <f t="shared" si="3"/>
        <v>1.4980879619876843E-2</v>
      </c>
      <c r="K40" s="120">
        <f t="shared" si="6"/>
        <v>9.987253079917895E-3</v>
      </c>
      <c r="O40" s="116">
        <f>Amnt_Deposited!B35</f>
        <v>2021</v>
      </c>
      <c r="P40" s="119">
        <f>Amnt_Deposited!C35</f>
        <v>0</v>
      </c>
      <c r="Q40" s="319">
        <f>MCF!R39</f>
        <v>1</v>
      </c>
      <c r="R40" s="87">
        <f t="shared" si="4"/>
        <v>0</v>
      </c>
      <c r="S40" s="87">
        <f t="shared" si="7"/>
        <v>0</v>
      </c>
      <c r="T40" s="87">
        <f t="shared" si="8"/>
        <v>0</v>
      </c>
      <c r="U40" s="87">
        <f t="shared" si="9"/>
        <v>2.0378988835427842E-2</v>
      </c>
      <c r="V40" s="87">
        <f t="shared" si="10"/>
        <v>1.002289002221912E-2</v>
      </c>
      <c r="W40" s="120">
        <f t="shared" si="11"/>
        <v>6.6819266814794132E-3</v>
      </c>
    </row>
    <row r="41" spans="2:23">
      <c r="B41" s="116">
        <f>Amnt_Deposited!B36</f>
        <v>2022</v>
      </c>
      <c r="C41" s="119">
        <f>Amnt_Deposited!C36</f>
        <v>0</v>
      </c>
      <c r="D41" s="453">
        <f>Dry_Matter_Content!C28</f>
        <v>0.59</v>
      </c>
      <c r="E41" s="319">
        <f>MCF!R40</f>
        <v>1</v>
      </c>
      <c r="F41" s="87">
        <f t="shared" si="5"/>
        <v>0</v>
      </c>
      <c r="G41" s="87">
        <f t="shared" si="0"/>
        <v>0</v>
      </c>
      <c r="H41" s="87">
        <f t="shared" si="1"/>
        <v>0</v>
      </c>
      <c r="I41" s="87">
        <f t="shared" si="2"/>
        <v>2.0417811396235927E-2</v>
      </c>
      <c r="J41" s="87">
        <f t="shared" si="3"/>
        <v>1.0041983916450217E-2</v>
      </c>
      <c r="K41" s="120">
        <f t="shared" si="6"/>
        <v>6.694655944300144E-3</v>
      </c>
      <c r="O41" s="116">
        <f>Amnt_Deposited!B36</f>
        <v>2022</v>
      </c>
      <c r="P41" s="119">
        <f>Amnt_Deposited!C36</f>
        <v>0</v>
      </c>
      <c r="Q41" s="319">
        <f>MCF!R40</f>
        <v>1</v>
      </c>
      <c r="R41" s="87">
        <f t="shared" si="4"/>
        <v>0</v>
      </c>
      <c r="S41" s="87">
        <f t="shared" si="7"/>
        <v>0</v>
      </c>
      <c r="T41" s="87">
        <f t="shared" si="8"/>
        <v>0</v>
      </c>
      <c r="U41" s="87">
        <f t="shared" si="9"/>
        <v>1.3660444734323771E-2</v>
      </c>
      <c r="V41" s="87">
        <f t="shared" si="10"/>
        <v>6.7185441011040712E-3</v>
      </c>
      <c r="W41" s="120">
        <f t="shared" si="11"/>
        <v>4.4790294007360475E-3</v>
      </c>
    </row>
    <row r="42" spans="2:23">
      <c r="B42" s="116">
        <f>Amnt_Deposited!B37</f>
        <v>2023</v>
      </c>
      <c r="C42" s="119">
        <f>Amnt_Deposited!C37</f>
        <v>0</v>
      </c>
      <c r="D42" s="453">
        <f>Dry_Matter_Content!C29</f>
        <v>0.59</v>
      </c>
      <c r="E42" s="319">
        <f>MCF!R41</f>
        <v>1</v>
      </c>
      <c r="F42" s="87">
        <f t="shared" si="5"/>
        <v>0</v>
      </c>
      <c r="G42" s="87">
        <f t="shared" si="0"/>
        <v>0</v>
      </c>
      <c r="H42" s="87">
        <f t="shared" si="1"/>
        <v>0</v>
      </c>
      <c r="I42" s="87">
        <f t="shared" si="2"/>
        <v>1.3686468275071868E-2</v>
      </c>
      <c r="J42" s="87">
        <f t="shared" si="3"/>
        <v>6.7313431211640587E-3</v>
      </c>
      <c r="K42" s="120">
        <f t="shared" si="6"/>
        <v>4.4875620807760391E-3</v>
      </c>
      <c r="O42" s="116">
        <f>Amnt_Deposited!B37</f>
        <v>2023</v>
      </c>
      <c r="P42" s="119">
        <f>Amnt_Deposited!C37</f>
        <v>0</v>
      </c>
      <c r="Q42" s="319">
        <f>MCF!R41</f>
        <v>1</v>
      </c>
      <c r="R42" s="87">
        <f t="shared" si="4"/>
        <v>0</v>
      </c>
      <c r="S42" s="87">
        <f t="shared" si="7"/>
        <v>0</v>
      </c>
      <c r="T42" s="87">
        <f t="shared" si="8"/>
        <v>0</v>
      </c>
      <c r="U42" s="87">
        <f t="shared" si="9"/>
        <v>9.1568699431792168E-3</v>
      </c>
      <c r="V42" s="87">
        <f t="shared" si="10"/>
        <v>4.5035747911445542E-3</v>
      </c>
      <c r="W42" s="120">
        <f t="shared" si="11"/>
        <v>3.0023831940963691E-3</v>
      </c>
    </row>
    <row r="43" spans="2:23">
      <c r="B43" s="116">
        <f>Amnt_Deposited!B38</f>
        <v>2024</v>
      </c>
      <c r="C43" s="119">
        <f>Amnt_Deposited!C38</f>
        <v>0</v>
      </c>
      <c r="D43" s="453">
        <f>Dry_Matter_Content!C30</f>
        <v>0.59</v>
      </c>
      <c r="E43" s="319">
        <f>MCF!R42</f>
        <v>1</v>
      </c>
      <c r="F43" s="87">
        <f t="shared" si="5"/>
        <v>0</v>
      </c>
      <c r="G43" s="87">
        <f t="shared" si="0"/>
        <v>0</v>
      </c>
      <c r="H43" s="87">
        <f t="shared" si="1"/>
        <v>0</v>
      </c>
      <c r="I43" s="87">
        <f t="shared" si="2"/>
        <v>9.1743140442114915E-3</v>
      </c>
      <c r="J43" s="87">
        <f t="shared" si="3"/>
        <v>4.5121542308603759E-3</v>
      </c>
      <c r="K43" s="120">
        <f t="shared" si="6"/>
        <v>3.0081028205735838E-3</v>
      </c>
      <c r="O43" s="116">
        <f>Amnt_Deposited!B38</f>
        <v>2024</v>
      </c>
      <c r="P43" s="119">
        <f>Amnt_Deposited!C38</f>
        <v>0</v>
      </c>
      <c r="Q43" s="319">
        <f>MCF!R42</f>
        <v>1</v>
      </c>
      <c r="R43" s="87">
        <f t="shared" si="4"/>
        <v>0</v>
      </c>
      <c r="S43" s="87">
        <f t="shared" si="7"/>
        <v>0</v>
      </c>
      <c r="T43" s="87">
        <f t="shared" si="8"/>
        <v>0</v>
      </c>
      <c r="U43" s="87">
        <f t="shared" si="9"/>
        <v>6.1380334818542546E-3</v>
      </c>
      <c r="V43" s="87">
        <f t="shared" si="10"/>
        <v>3.0188364613249622E-3</v>
      </c>
      <c r="W43" s="120">
        <f t="shared" si="11"/>
        <v>2.0125576408833081E-3</v>
      </c>
    </row>
    <row r="44" spans="2:23">
      <c r="B44" s="116">
        <f>Amnt_Deposited!B39</f>
        <v>2025</v>
      </c>
      <c r="C44" s="119">
        <f>Amnt_Deposited!C39</f>
        <v>0</v>
      </c>
      <c r="D44" s="453">
        <f>Dry_Matter_Content!C31</f>
        <v>0.59</v>
      </c>
      <c r="E44" s="319">
        <f>MCF!R43</f>
        <v>1</v>
      </c>
      <c r="F44" s="87">
        <f t="shared" si="5"/>
        <v>0</v>
      </c>
      <c r="G44" s="87">
        <f t="shared" si="0"/>
        <v>0</v>
      </c>
      <c r="H44" s="87">
        <f t="shared" si="1"/>
        <v>0</v>
      </c>
      <c r="I44" s="87">
        <f t="shared" si="2"/>
        <v>6.1497266124612591E-3</v>
      </c>
      <c r="J44" s="87">
        <f t="shared" si="3"/>
        <v>3.0245874317502319E-3</v>
      </c>
      <c r="K44" s="120">
        <f t="shared" si="6"/>
        <v>2.0163916211668213E-3</v>
      </c>
      <c r="O44" s="116">
        <f>Amnt_Deposited!B39</f>
        <v>2025</v>
      </c>
      <c r="P44" s="119">
        <f>Amnt_Deposited!C39</f>
        <v>0</v>
      </c>
      <c r="Q44" s="319">
        <f>MCF!R43</f>
        <v>1</v>
      </c>
      <c r="R44" s="87">
        <f t="shared" si="4"/>
        <v>0</v>
      </c>
      <c r="S44" s="87">
        <f t="shared" si="7"/>
        <v>0</v>
      </c>
      <c r="T44" s="87">
        <f t="shared" si="8"/>
        <v>0</v>
      </c>
      <c r="U44" s="87">
        <f t="shared" si="9"/>
        <v>4.1144468861248392E-3</v>
      </c>
      <c r="V44" s="87">
        <f t="shared" si="10"/>
        <v>2.023586595729415E-3</v>
      </c>
      <c r="W44" s="120">
        <f t="shared" si="11"/>
        <v>1.3490577304862766E-3</v>
      </c>
    </row>
    <row r="45" spans="2:23">
      <c r="B45" s="116">
        <f>Amnt_Deposited!B40</f>
        <v>2026</v>
      </c>
      <c r="C45" s="119">
        <f>Amnt_Deposited!C40</f>
        <v>0</v>
      </c>
      <c r="D45" s="453">
        <f>Dry_Matter_Content!C32</f>
        <v>0.59</v>
      </c>
      <c r="E45" s="319">
        <f>MCF!R44</f>
        <v>1</v>
      </c>
      <c r="F45" s="87">
        <f t="shared" si="5"/>
        <v>0</v>
      </c>
      <c r="G45" s="87">
        <f t="shared" si="0"/>
        <v>0</v>
      </c>
      <c r="H45" s="87">
        <f t="shared" si="1"/>
        <v>0</v>
      </c>
      <c r="I45" s="87">
        <f t="shared" si="2"/>
        <v>4.1222850259716275E-3</v>
      </c>
      <c r="J45" s="87">
        <f t="shared" si="3"/>
        <v>2.0274415864896317E-3</v>
      </c>
      <c r="K45" s="120">
        <f t="shared" si="6"/>
        <v>1.3516277243264211E-3</v>
      </c>
      <c r="O45" s="116">
        <f>Amnt_Deposited!B40</f>
        <v>2026</v>
      </c>
      <c r="P45" s="119">
        <f>Amnt_Deposited!C40</f>
        <v>0</v>
      </c>
      <c r="Q45" s="319">
        <f>MCF!R44</f>
        <v>1</v>
      </c>
      <c r="R45" s="87">
        <f t="shared" si="4"/>
        <v>0</v>
      </c>
      <c r="S45" s="87">
        <f t="shared" si="7"/>
        <v>0</v>
      </c>
      <c r="T45" s="87">
        <f t="shared" si="8"/>
        <v>0</v>
      </c>
      <c r="U45" s="87">
        <f t="shared" si="9"/>
        <v>2.7579962261183952E-3</v>
      </c>
      <c r="V45" s="87">
        <f t="shared" si="10"/>
        <v>1.3564506600064442E-3</v>
      </c>
      <c r="W45" s="120">
        <f t="shared" si="11"/>
        <v>9.0430044000429604E-4</v>
      </c>
    </row>
    <row r="46" spans="2:23">
      <c r="B46" s="116">
        <f>Amnt_Deposited!B41</f>
        <v>2027</v>
      </c>
      <c r="C46" s="119">
        <f>Amnt_Deposited!C41</f>
        <v>0</v>
      </c>
      <c r="D46" s="453">
        <f>Dry_Matter_Content!C33</f>
        <v>0.59</v>
      </c>
      <c r="E46" s="319">
        <f>MCF!R45</f>
        <v>1</v>
      </c>
      <c r="F46" s="87">
        <f t="shared" si="5"/>
        <v>0</v>
      </c>
      <c r="G46" s="87">
        <f t="shared" si="0"/>
        <v>0</v>
      </c>
      <c r="H46" s="87">
        <f t="shared" si="1"/>
        <v>0</v>
      </c>
      <c r="I46" s="87">
        <f t="shared" si="2"/>
        <v>2.763250288381328E-3</v>
      </c>
      <c r="J46" s="87">
        <f t="shared" si="3"/>
        <v>1.3590347375902995E-3</v>
      </c>
      <c r="K46" s="120">
        <f t="shared" si="6"/>
        <v>9.0602315839353293E-4</v>
      </c>
      <c r="O46" s="116">
        <f>Amnt_Deposited!B41</f>
        <v>2027</v>
      </c>
      <c r="P46" s="119">
        <f>Amnt_Deposited!C41</f>
        <v>0</v>
      </c>
      <c r="Q46" s="319">
        <f>MCF!R45</f>
        <v>1</v>
      </c>
      <c r="R46" s="87">
        <f t="shared" si="4"/>
        <v>0</v>
      </c>
      <c r="S46" s="87">
        <f t="shared" si="7"/>
        <v>0</v>
      </c>
      <c r="T46" s="87">
        <f t="shared" si="8"/>
        <v>0</v>
      </c>
      <c r="U46" s="87">
        <f t="shared" si="9"/>
        <v>1.8487401572578022E-3</v>
      </c>
      <c r="V46" s="87">
        <f t="shared" si="10"/>
        <v>9.0925606886059301E-4</v>
      </c>
      <c r="W46" s="120">
        <f t="shared" si="11"/>
        <v>6.061707125737286E-4</v>
      </c>
    </row>
    <row r="47" spans="2:23">
      <c r="B47" s="116">
        <f>Amnt_Deposited!B42</f>
        <v>2028</v>
      </c>
      <c r="C47" s="119">
        <f>Amnt_Deposited!C42</f>
        <v>0</v>
      </c>
      <c r="D47" s="453">
        <f>Dry_Matter_Content!C34</f>
        <v>0.59</v>
      </c>
      <c r="E47" s="319">
        <f>MCF!R46</f>
        <v>1</v>
      </c>
      <c r="F47" s="87">
        <f t="shared" si="5"/>
        <v>0</v>
      </c>
      <c r="G47" s="87">
        <f t="shared" si="0"/>
        <v>0</v>
      </c>
      <c r="H47" s="87">
        <f t="shared" si="1"/>
        <v>0</v>
      </c>
      <c r="I47" s="87">
        <f t="shared" si="2"/>
        <v>1.8522620605157655E-3</v>
      </c>
      <c r="J47" s="87">
        <f t="shared" si="3"/>
        <v>9.1098822786556252E-4</v>
      </c>
      <c r="K47" s="120">
        <f t="shared" si="6"/>
        <v>6.0732548524370831E-4</v>
      </c>
      <c r="O47" s="116">
        <f>Amnt_Deposited!B42</f>
        <v>2028</v>
      </c>
      <c r="P47" s="119">
        <f>Amnt_Deposited!C42</f>
        <v>0</v>
      </c>
      <c r="Q47" s="319">
        <f>MCF!R46</f>
        <v>1</v>
      </c>
      <c r="R47" s="87">
        <f t="shared" si="4"/>
        <v>0</v>
      </c>
      <c r="S47" s="87">
        <f t="shared" si="7"/>
        <v>0</v>
      </c>
      <c r="T47" s="87">
        <f t="shared" si="8"/>
        <v>0</v>
      </c>
      <c r="U47" s="87">
        <f t="shared" si="9"/>
        <v>1.239247587320985E-3</v>
      </c>
      <c r="V47" s="87">
        <f t="shared" si="10"/>
        <v>6.0949256993681714E-4</v>
      </c>
      <c r="W47" s="120">
        <f t="shared" si="11"/>
        <v>4.0632837995787806E-4</v>
      </c>
    </row>
    <row r="48" spans="2:23">
      <c r="B48" s="116">
        <f>Amnt_Deposited!B43</f>
        <v>2029</v>
      </c>
      <c r="C48" s="119">
        <f>Amnt_Deposited!C43</f>
        <v>0</v>
      </c>
      <c r="D48" s="453">
        <f>Dry_Matter_Content!C35</f>
        <v>0.59</v>
      </c>
      <c r="E48" s="319">
        <f>MCF!R47</f>
        <v>1</v>
      </c>
      <c r="F48" s="87">
        <f t="shared" si="5"/>
        <v>0</v>
      </c>
      <c r="G48" s="87">
        <f t="shared" si="0"/>
        <v>0</v>
      </c>
      <c r="H48" s="87">
        <f t="shared" si="1"/>
        <v>0</v>
      </c>
      <c r="I48" s="87">
        <f t="shared" si="2"/>
        <v>1.241608389674996E-3</v>
      </c>
      <c r="J48" s="87">
        <f t="shared" si="3"/>
        <v>6.1065367084076939E-4</v>
      </c>
      <c r="K48" s="120">
        <f t="shared" si="6"/>
        <v>4.0710244722717956E-4</v>
      </c>
      <c r="O48" s="116">
        <f>Amnt_Deposited!B43</f>
        <v>2029</v>
      </c>
      <c r="P48" s="119">
        <f>Amnt_Deposited!C43</f>
        <v>0</v>
      </c>
      <c r="Q48" s="319">
        <f>MCF!R47</f>
        <v>1</v>
      </c>
      <c r="R48" s="87">
        <f t="shared" si="4"/>
        <v>0</v>
      </c>
      <c r="S48" s="87">
        <f t="shared" si="7"/>
        <v>0</v>
      </c>
      <c r="T48" s="87">
        <f t="shared" si="8"/>
        <v>0</v>
      </c>
      <c r="U48" s="87">
        <f t="shared" si="9"/>
        <v>8.3069249978255763E-4</v>
      </c>
      <c r="V48" s="87">
        <f t="shared" si="10"/>
        <v>4.0855508753842736E-4</v>
      </c>
      <c r="W48" s="120">
        <f t="shared" si="11"/>
        <v>2.7237005835895154E-4</v>
      </c>
    </row>
    <row r="49" spans="2:23">
      <c r="B49" s="116">
        <f>Amnt_Deposited!B44</f>
        <v>2030</v>
      </c>
      <c r="C49" s="119">
        <f>Amnt_Deposited!C44</f>
        <v>0</v>
      </c>
      <c r="D49" s="453">
        <f>Dry_Matter_Content!C36</f>
        <v>0.59</v>
      </c>
      <c r="E49" s="319">
        <f>MCF!R48</f>
        <v>1</v>
      </c>
      <c r="F49" s="87">
        <f t="shared" si="5"/>
        <v>0</v>
      </c>
      <c r="G49" s="87">
        <f t="shared" si="0"/>
        <v>0</v>
      </c>
      <c r="H49" s="87">
        <f t="shared" si="1"/>
        <v>0</v>
      </c>
      <c r="I49" s="87">
        <f t="shared" si="2"/>
        <v>8.3227499292517929E-4</v>
      </c>
      <c r="J49" s="87">
        <f t="shared" si="3"/>
        <v>4.0933339674981665E-4</v>
      </c>
      <c r="K49" s="120">
        <f t="shared" si="6"/>
        <v>2.7288893116654442E-4</v>
      </c>
      <c r="O49" s="116">
        <f>Amnt_Deposited!B44</f>
        <v>2030</v>
      </c>
      <c r="P49" s="119">
        <f>Amnt_Deposited!C44</f>
        <v>0</v>
      </c>
      <c r="Q49" s="319">
        <f>MCF!R48</f>
        <v>1</v>
      </c>
      <c r="R49" s="87">
        <f t="shared" si="4"/>
        <v>0</v>
      </c>
      <c r="S49" s="87">
        <f t="shared" si="7"/>
        <v>0</v>
      </c>
      <c r="T49" s="87">
        <f t="shared" si="8"/>
        <v>0</v>
      </c>
      <c r="U49" s="87">
        <f t="shared" si="9"/>
        <v>5.5682983469570438E-4</v>
      </c>
      <c r="V49" s="87">
        <f t="shared" si="10"/>
        <v>2.7386266508685331E-4</v>
      </c>
      <c r="W49" s="120">
        <f t="shared" si="11"/>
        <v>1.825751100579022E-4</v>
      </c>
    </row>
    <row r="50" spans="2:23">
      <c r="B50" s="116">
        <f>Amnt_Deposited!B45</f>
        <v>2031</v>
      </c>
      <c r="C50" s="119">
        <f>Amnt_Deposited!C45</f>
        <v>0</v>
      </c>
      <c r="D50" s="453">
        <f>Dry_Matter_Content!C37</f>
        <v>0.59</v>
      </c>
      <c r="E50" s="319">
        <f>MCF!R49</f>
        <v>1</v>
      </c>
      <c r="F50" s="87">
        <f t="shared" si="5"/>
        <v>0</v>
      </c>
      <c r="G50" s="87">
        <f t="shared" si="0"/>
        <v>0</v>
      </c>
      <c r="H50" s="87">
        <f t="shared" si="1"/>
        <v>0</v>
      </c>
      <c r="I50" s="87">
        <f t="shared" si="2"/>
        <v>5.5789061157191758E-4</v>
      </c>
      <c r="J50" s="87">
        <f t="shared" si="3"/>
        <v>2.7438438135326171E-4</v>
      </c>
      <c r="K50" s="120">
        <f t="shared" si="6"/>
        <v>1.8292292090217447E-4</v>
      </c>
      <c r="O50" s="116">
        <f>Amnt_Deposited!B45</f>
        <v>2031</v>
      </c>
      <c r="P50" s="119">
        <f>Amnt_Deposited!C45</f>
        <v>0</v>
      </c>
      <c r="Q50" s="319">
        <f>MCF!R49</f>
        <v>1</v>
      </c>
      <c r="R50" s="87">
        <f t="shared" si="4"/>
        <v>0</v>
      </c>
      <c r="S50" s="87">
        <f t="shared" si="7"/>
        <v>0</v>
      </c>
      <c r="T50" s="87">
        <f t="shared" si="8"/>
        <v>0</v>
      </c>
      <c r="U50" s="87">
        <f t="shared" si="9"/>
        <v>3.7325420042724197E-4</v>
      </c>
      <c r="V50" s="87">
        <f t="shared" si="10"/>
        <v>1.8357563426846238E-4</v>
      </c>
      <c r="W50" s="120">
        <f t="shared" si="11"/>
        <v>1.223837561789749E-4</v>
      </c>
    </row>
    <row r="51" spans="2:23">
      <c r="B51" s="116">
        <f>Amnt_Deposited!B46</f>
        <v>2032</v>
      </c>
      <c r="C51" s="119">
        <f>Amnt_Deposited!C46</f>
        <v>0</v>
      </c>
      <c r="D51" s="453">
        <f>Dry_Matter_Content!C38</f>
        <v>0.59</v>
      </c>
      <c r="E51" s="319">
        <f>MCF!R50</f>
        <v>1</v>
      </c>
      <c r="F51" s="87">
        <f t="shared" ref="F51:F82" si="12">C51*D51*$K$6*DOCF*E51</f>
        <v>0</v>
      </c>
      <c r="G51" s="87">
        <f t="shared" ref="G51:G82" si="13">F51*$K$12</f>
        <v>0</v>
      </c>
      <c r="H51" s="87">
        <f t="shared" ref="H51:H82" si="14">F51*(1-$K$12)</f>
        <v>0</v>
      </c>
      <c r="I51" s="87">
        <f t="shared" ref="I51:I82" si="15">G51+I50*$K$10</f>
        <v>3.7396526043173876E-4</v>
      </c>
      <c r="J51" s="87">
        <f t="shared" ref="J51:J82" si="16">I50*(1-$K$10)+H51</f>
        <v>1.8392535114017882E-4</v>
      </c>
      <c r="K51" s="120">
        <f t="shared" si="6"/>
        <v>1.226169007601192E-4</v>
      </c>
      <c r="O51" s="116">
        <f>Amnt_Deposited!B46</f>
        <v>2032</v>
      </c>
      <c r="P51" s="119">
        <f>Amnt_Deposited!C46</f>
        <v>0</v>
      </c>
      <c r="Q51" s="319">
        <f>MCF!R50</f>
        <v>1</v>
      </c>
      <c r="R51" s="87">
        <f t="shared" ref="R51:R82" si="17">P51*$W$6*DOCF*Q51</f>
        <v>0</v>
      </c>
      <c r="S51" s="87">
        <f t="shared" si="7"/>
        <v>0</v>
      </c>
      <c r="T51" s="87">
        <f t="shared" si="8"/>
        <v>0</v>
      </c>
      <c r="U51" s="87">
        <f t="shared" si="9"/>
        <v>2.5019977281338457E-4</v>
      </c>
      <c r="V51" s="87">
        <f t="shared" si="10"/>
        <v>1.2305442761385737E-4</v>
      </c>
      <c r="W51" s="120">
        <f t="shared" si="11"/>
        <v>8.2036285075904911E-5</v>
      </c>
    </row>
    <row r="52" spans="2:23">
      <c r="B52" s="116">
        <f>Amnt_Deposited!B47</f>
        <v>2033</v>
      </c>
      <c r="C52" s="119">
        <f>Amnt_Deposited!C47</f>
        <v>0</v>
      </c>
      <c r="D52" s="453">
        <f>Dry_Matter_Content!C39</f>
        <v>0.59</v>
      </c>
      <c r="E52" s="319">
        <f>MCF!R51</f>
        <v>1</v>
      </c>
      <c r="F52" s="87">
        <f t="shared" si="12"/>
        <v>0</v>
      </c>
      <c r="G52" s="87">
        <f t="shared" si="13"/>
        <v>0</v>
      </c>
      <c r="H52" s="87">
        <f t="shared" si="14"/>
        <v>0</v>
      </c>
      <c r="I52" s="87">
        <f t="shared" si="15"/>
        <v>2.50676410588333E-4</v>
      </c>
      <c r="J52" s="87">
        <f t="shared" si="16"/>
        <v>1.2328884984340579E-4</v>
      </c>
      <c r="K52" s="120">
        <f t="shared" si="6"/>
        <v>8.2192566562270516E-5</v>
      </c>
      <c r="O52" s="116">
        <f>Amnt_Deposited!B47</f>
        <v>2033</v>
      </c>
      <c r="P52" s="119">
        <f>Amnt_Deposited!C47</f>
        <v>0</v>
      </c>
      <c r="Q52" s="319">
        <f>MCF!R51</f>
        <v>1</v>
      </c>
      <c r="R52" s="87">
        <f t="shared" si="17"/>
        <v>0</v>
      </c>
      <c r="S52" s="87">
        <f t="shared" si="7"/>
        <v>0</v>
      </c>
      <c r="T52" s="87">
        <f t="shared" si="8"/>
        <v>0</v>
      </c>
      <c r="U52" s="87">
        <f t="shared" si="9"/>
        <v>1.6771392323037445E-4</v>
      </c>
      <c r="V52" s="87">
        <f t="shared" si="10"/>
        <v>8.2485849583010124E-5</v>
      </c>
      <c r="W52" s="120">
        <f t="shared" si="11"/>
        <v>5.4990566388673416E-5</v>
      </c>
    </row>
    <row r="53" spans="2:23">
      <c r="B53" s="116">
        <f>Amnt_Deposited!B48</f>
        <v>2034</v>
      </c>
      <c r="C53" s="119">
        <f>Amnt_Deposited!C48</f>
        <v>0</v>
      </c>
      <c r="D53" s="453">
        <f>Dry_Matter_Content!C40</f>
        <v>0.59</v>
      </c>
      <c r="E53" s="319">
        <f>MCF!R52</f>
        <v>1</v>
      </c>
      <c r="F53" s="87">
        <f t="shared" si="12"/>
        <v>0</v>
      </c>
      <c r="G53" s="87">
        <f t="shared" si="13"/>
        <v>0</v>
      </c>
      <c r="H53" s="87">
        <f t="shared" si="14"/>
        <v>0</v>
      </c>
      <c r="I53" s="87">
        <f t="shared" si="15"/>
        <v>1.6803342308562019E-4</v>
      </c>
      <c r="J53" s="87">
        <f t="shared" si="16"/>
        <v>8.2642987502712793E-5</v>
      </c>
      <c r="K53" s="120">
        <f t="shared" si="6"/>
        <v>5.5095325001808526E-5</v>
      </c>
      <c r="O53" s="116">
        <f>Amnt_Deposited!B48</f>
        <v>2034</v>
      </c>
      <c r="P53" s="119">
        <f>Amnt_Deposited!C48</f>
        <v>0</v>
      </c>
      <c r="Q53" s="319">
        <f>MCF!R52</f>
        <v>1</v>
      </c>
      <c r="R53" s="87">
        <f t="shared" si="17"/>
        <v>0</v>
      </c>
      <c r="S53" s="87">
        <f t="shared" si="7"/>
        <v>0</v>
      </c>
      <c r="T53" s="87">
        <f t="shared" si="8"/>
        <v>0</v>
      </c>
      <c r="U53" s="87">
        <f t="shared" si="9"/>
        <v>1.1242200474060228E-4</v>
      </c>
      <c r="V53" s="87">
        <f t="shared" si="10"/>
        <v>5.5291918489772164E-5</v>
      </c>
      <c r="W53" s="120">
        <f t="shared" si="11"/>
        <v>3.686127899318144E-5</v>
      </c>
    </row>
    <row r="54" spans="2:23">
      <c r="B54" s="116">
        <f>Amnt_Deposited!B49</f>
        <v>2035</v>
      </c>
      <c r="C54" s="119">
        <f>Amnt_Deposited!C49</f>
        <v>0</v>
      </c>
      <c r="D54" s="453">
        <f>Dry_Matter_Content!C41</f>
        <v>0.59</v>
      </c>
      <c r="E54" s="319">
        <f>MCF!R53</f>
        <v>1</v>
      </c>
      <c r="F54" s="87">
        <f t="shared" si="12"/>
        <v>0</v>
      </c>
      <c r="G54" s="87">
        <f t="shared" si="13"/>
        <v>0</v>
      </c>
      <c r="H54" s="87">
        <f t="shared" si="14"/>
        <v>0</v>
      </c>
      <c r="I54" s="87">
        <f t="shared" si="15"/>
        <v>1.1263617189827899E-4</v>
      </c>
      <c r="J54" s="87">
        <f t="shared" si="16"/>
        <v>5.5397251187341203E-5</v>
      </c>
      <c r="K54" s="120">
        <f t="shared" si="6"/>
        <v>3.6931500791560797E-5</v>
      </c>
      <c r="O54" s="116">
        <f>Amnt_Deposited!B49</f>
        <v>2035</v>
      </c>
      <c r="P54" s="119">
        <f>Amnt_Deposited!C49</f>
        <v>0</v>
      </c>
      <c r="Q54" s="319">
        <f>MCF!R53</f>
        <v>1</v>
      </c>
      <c r="R54" s="87">
        <f t="shared" si="17"/>
        <v>0</v>
      </c>
      <c r="S54" s="87">
        <f t="shared" si="7"/>
        <v>0</v>
      </c>
      <c r="T54" s="87">
        <f t="shared" si="8"/>
        <v>0</v>
      </c>
      <c r="U54" s="87">
        <f t="shared" si="9"/>
        <v>7.5358723393139382E-5</v>
      </c>
      <c r="V54" s="87">
        <f t="shared" si="10"/>
        <v>3.7063281347462899E-5</v>
      </c>
      <c r="W54" s="120">
        <f t="shared" si="11"/>
        <v>2.4708854231641933E-5</v>
      </c>
    </row>
    <row r="55" spans="2:23">
      <c r="B55" s="116">
        <f>Amnt_Deposited!B50</f>
        <v>2036</v>
      </c>
      <c r="C55" s="119">
        <f>Amnt_Deposited!C50</f>
        <v>0</v>
      </c>
      <c r="D55" s="453">
        <f>Dry_Matter_Content!C42</f>
        <v>0.59</v>
      </c>
      <c r="E55" s="319">
        <f>MCF!R54</f>
        <v>1</v>
      </c>
      <c r="F55" s="87">
        <f t="shared" si="12"/>
        <v>0</v>
      </c>
      <c r="G55" s="87">
        <f t="shared" si="13"/>
        <v>0</v>
      </c>
      <c r="H55" s="87">
        <f t="shared" si="14"/>
        <v>0</v>
      </c>
      <c r="I55" s="87">
        <f t="shared" si="15"/>
        <v>7.5502283932132549E-5</v>
      </c>
      <c r="J55" s="87">
        <f t="shared" si="16"/>
        <v>3.7133887966146432E-5</v>
      </c>
      <c r="K55" s="120">
        <f t="shared" si="6"/>
        <v>2.4755925310764286E-5</v>
      </c>
      <c r="O55" s="116">
        <f>Amnt_Deposited!B50</f>
        <v>2036</v>
      </c>
      <c r="P55" s="119">
        <f>Amnt_Deposited!C50</f>
        <v>0</v>
      </c>
      <c r="Q55" s="319">
        <f>MCF!R54</f>
        <v>1</v>
      </c>
      <c r="R55" s="87">
        <f t="shared" si="17"/>
        <v>0</v>
      </c>
      <c r="S55" s="87">
        <f t="shared" si="7"/>
        <v>0</v>
      </c>
      <c r="T55" s="87">
        <f t="shared" si="8"/>
        <v>0</v>
      </c>
      <c r="U55" s="87">
        <f t="shared" si="9"/>
        <v>5.0514462934076203E-5</v>
      </c>
      <c r="V55" s="87">
        <f t="shared" si="10"/>
        <v>2.4844260459063183E-5</v>
      </c>
      <c r="W55" s="120">
        <f t="shared" si="11"/>
        <v>1.6562840306042121E-5</v>
      </c>
    </row>
    <row r="56" spans="2:23">
      <c r="B56" s="116">
        <f>Amnt_Deposited!B51</f>
        <v>2037</v>
      </c>
      <c r="C56" s="119">
        <f>Amnt_Deposited!C51</f>
        <v>0</v>
      </c>
      <c r="D56" s="453">
        <f>Dry_Matter_Content!C43</f>
        <v>0.59</v>
      </c>
      <c r="E56" s="319">
        <f>MCF!R55</f>
        <v>1</v>
      </c>
      <c r="F56" s="87">
        <f t="shared" si="12"/>
        <v>0</v>
      </c>
      <c r="G56" s="87">
        <f t="shared" si="13"/>
        <v>0</v>
      </c>
      <c r="H56" s="87">
        <f t="shared" si="14"/>
        <v>0</v>
      </c>
      <c r="I56" s="87">
        <f t="shared" si="15"/>
        <v>5.0610694441183003E-5</v>
      </c>
      <c r="J56" s="87">
        <f t="shared" si="16"/>
        <v>2.4891589490949546E-5</v>
      </c>
      <c r="K56" s="120">
        <f t="shared" si="6"/>
        <v>1.6594392993966363E-5</v>
      </c>
      <c r="O56" s="116">
        <f>Amnt_Deposited!B51</f>
        <v>2037</v>
      </c>
      <c r="P56" s="119">
        <f>Amnt_Deposited!C51</f>
        <v>0</v>
      </c>
      <c r="Q56" s="319">
        <f>MCF!R55</f>
        <v>1</v>
      </c>
      <c r="R56" s="87">
        <f t="shared" si="17"/>
        <v>0</v>
      </c>
      <c r="S56" s="87">
        <f t="shared" si="7"/>
        <v>0</v>
      </c>
      <c r="T56" s="87">
        <f t="shared" si="8"/>
        <v>0</v>
      </c>
      <c r="U56" s="87">
        <f t="shared" si="9"/>
        <v>3.3860857119435558E-5</v>
      </c>
      <c r="V56" s="87">
        <f t="shared" si="10"/>
        <v>1.6653605814640645E-5</v>
      </c>
      <c r="W56" s="120">
        <f t="shared" si="11"/>
        <v>1.1102403876427097E-5</v>
      </c>
    </row>
    <row r="57" spans="2:23">
      <c r="B57" s="116">
        <f>Amnt_Deposited!B52</f>
        <v>2038</v>
      </c>
      <c r="C57" s="119">
        <f>Amnt_Deposited!C52</f>
        <v>0</v>
      </c>
      <c r="D57" s="453">
        <f>Dry_Matter_Content!C44</f>
        <v>0.59</v>
      </c>
      <c r="E57" s="319">
        <f>MCF!R56</f>
        <v>1</v>
      </c>
      <c r="F57" s="87">
        <f t="shared" si="12"/>
        <v>0</v>
      </c>
      <c r="G57" s="87">
        <f t="shared" si="13"/>
        <v>0</v>
      </c>
      <c r="H57" s="87">
        <f t="shared" si="14"/>
        <v>0</v>
      </c>
      <c r="I57" s="87">
        <f t="shared" si="15"/>
        <v>3.3925363027709467E-5</v>
      </c>
      <c r="J57" s="87">
        <f t="shared" si="16"/>
        <v>1.6685331413473538E-5</v>
      </c>
      <c r="K57" s="120">
        <f t="shared" si="6"/>
        <v>1.1123554275649025E-5</v>
      </c>
      <c r="O57" s="116">
        <f>Amnt_Deposited!B52</f>
        <v>2038</v>
      </c>
      <c r="P57" s="119">
        <f>Amnt_Deposited!C52</f>
        <v>0</v>
      </c>
      <c r="Q57" s="319">
        <f>MCF!R56</f>
        <v>1</v>
      </c>
      <c r="R57" s="87">
        <f t="shared" si="17"/>
        <v>0</v>
      </c>
      <c r="S57" s="87">
        <f t="shared" si="7"/>
        <v>0</v>
      </c>
      <c r="T57" s="87">
        <f t="shared" si="8"/>
        <v>0</v>
      </c>
      <c r="U57" s="87">
        <f t="shared" si="9"/>
        <v>2.2697611303106249E-5</v>
      </c>
      <c r="V57" s="87">
        <f t="shared" si="10"/>
        <v>1.1163245816329309E-5</v>
      </c>
      <c r="W57" s="120">
        <f t="shared" si="11"/>
        <v>7.4421638775528726E-6</v>
      </c>
    </row>
    <row r="58" spans="2:23">
      <c r="B58" s="116">
        <f>Amnt_Deposited!B53</f>
        <v>2039</v>
      </c>
      <c r="C58" s="119">
        <f>Amnt_Deposited!C53</f>
        <v>0</v>
      </c>
      <c r="D58" s="453">
        <f>Dry_Matter_Content!C45</f>
        <v>0.59</v>
      </c>
      <c r="E58" s="319">
        <f>MCF!R57</f>
        <v>1</v>
      </c>
      <c r="F58" s="87">
        <f t="shared" si="12"/>
        <v>0</v>
      </c>
      <c r="G58" s="87">
        <f t="shared" si="13"/>
        <v>0</v>
      </c>
      <c r="H58" s="87">
        <f t="shared" si="14"/>
        <v>0</v>
      </c>
      <c r="I58" s="87">
        <f t="shared" si="15"/>
        <v>2.2740850906509986E-5</v>
      </c>
      <c r="J58" s="87">
        <f t="shared" si="16"/>
        <v>1.118451212119948E-5</v>
      </c>
      <c r="K58" s="120">
        <f t="shared" si="6"/>
        <v>7.4563414141329865E-6</v>
      </c>
      <c r="O58" s="116">
        <f>Amnt_Deposited!B53</f>
        <v>2039</v>
      </c>
      <c r="P58" s="119">
        <f>Amnt_Deposited!C53</f>
        <v>0</v>
      </c>
      <c r="Q58" s="319">
        <f>MCF!R57</f>
        <v>1</v>
      </c>
      <c r="R58" s="87">
        <f t="shared" si="17"/>
        <v>0</v>
      </c>
      <c r="S58" s="87">
        <f t="shared" si="7"/>
        <v>0</v>
      </c>
      <c r="T58" s="87">
        <f t="shared" si="8"/>
        <v>0</v>
      </c>
      <c r="U58" s="87">
        <f t="shared" si="9"/>
        <v>1.5214663853597228E-5</v>
      </c>
      <c r="V58" s="87">
        <f t="shared" si="10"/>
        <v>7.4829474495090207E-6</v>
      </c>
      <c r="W58" s="120">
        <f t="shared" si="11"/>
        <v>4.9886316330060138E-6</v>
      </c>
    </row>
    <row r="59" spans="2:23">
      <c r="B59" s="116">
        <f>Amnt_Deposited!B54</f>
        <v>2040</v>
      </c>
      <c r="C59" s="119">
        <f>Amnt_Deposited!C54</f>
        <v>0</v>
      </c>
      <c r="D59" s="453">
        <f>Dry_Matter_Content!C46</f>
        <v>0.59</v>
      </c>
      <c r="E59" s="319">
        <f>MCF!R58</f>
        <v>1</v>
      </c>
      <c r="F59" s="87">
        <f t="shared" si="12"/>
        <v>0</v>
      </c>
      <c r="G59" s="87">
        <f t="shared" si="13"/>
        <v>0</v>
      </c>
      <c r="H59" s="87">
        <f t="shared" si="14"/>
        <v>0</v>
      </c>
      <c r="I59" s="87">
        <f t="shared" si="15"/>
        <v>1.5243648226541383E-5</v>
      </c>
      <c r="J59" s="87">
        <f t="shared" si="16"/>
        <v>7.4972026799686017E-6</v>
      </c>
      <c r="K59" s="120">
        <f t="shared" si="6"/>
        <v>4.9981351199790672E-6</v>
      </c>
      <c r="O59" s="116">
        <f>Amnt_Deposited!B54</f>
        <v>2040</v>
      </c>
      <c r="P59" s="119">
        <f>Amnt_Deposited!C54</f>
        <v>0</v>
      </c>
      <c r="Q59" s="319">
        <f>MCF!R58</f>
        <v>1</v>
      </c>
      <c r="R59" s="87">
        <f t="shared" si="17"/>
        <v>0</v>
      </c>
      <c r="S59" s="87">
        <f t="shared" si="7"/>
        <v>0</v>
      </c>
      <c r="T59" s="87">
        <f t="shared" si="8"/>
        <v>0</v>
      </c>
      <c r="U59" s="87">
        <f t="shared" si="9"/>
        <v>1.0198694174760071E-5</v>
      </c>
      <c r="V59" s="87">
        <f t="shared" si="10"/>
        <v>5.0159696788371568E-6</v>
      </c>
      <c r="W59" s="120">
        <f t="shared" si="11"/>
        <v>3.3439797858914377E-6</v>
      </c>
    </row>
    <row r="60" spans="2:23">
      <c r="B60" s="116">
        <f>Amnt_Deposited!B55</f>
        <v>2041</v>
      </c>
      <c r="C60" s="119">
        <f>Amnt_Deposited!C55</f>
        <v>0</v>
      </c>
      <c r="D60" s="453">
        <f>Dry_Matter_Content!C47</f>
        <v>0.59</v>
      </c>
      <c r="E60" s="319">
        <f>MCF!R59</f>
        <v>1</v>
      </c>
      <c r="F60" s="87">
        <f t="shared" si="12"/>
        <v>0</v>
      </c>
      <c r="G60" s="87">
        <f t="shared" si="13"/>
        <v>0</v>
      </c>
      <c r="H60" s="87">
        <f t="shared" si="14"/>
        <v>0</v>
      </c>
      <c r="I60" s="87">
        <f t="shared" si="15"/>
        <v>1.0218122980966312E-5</v>
      </c>
      <c r="J60" s="87">
        <f t="shared" si="16"/>
        <v>5.0255252455750714E-6</v>
      </c>
      <c r="K60" s="120">
        <f t="shared" si="6"/>
        <v>3.3503501637167143E-6</v>
      </c>
      <c r="O60" s="116">
        <f>Amnt_Deposited!B55</f>
        <v>2041</v>
      </c>
      <c r="P60" s="119">
        <f>Amnt_Deposited!C55</f>
        <v>0</v>
      </c>
      <c r="Q60" s="319">
        <f>MCF!R59</f>
        <v>1</v>
      </c>
      <c r="R60" s="87">
        <f t="shared" si="17"/>
        <v>0</v>
      </c>
      <c r="S60" s="87">
        <f t="shared" si="7"/>
        <v>0</v>
      </c>
      <c r="T60" s="87">
        <f t="shared" si="8"/>
        <v>0</v>
      </c>
      <c r="U60" s="87">
        <f t="shared" si="9"/>
        <v>6.8363891487285774E-6</v>
      </c>
      <c r="V60" s="87">
        <f t="shared" si="10"/>
        <v>3.3623050260314937E-6</v>
      </c>
      <c r="W60" s="120">
        <f t="shared" si="11"/>
        <v>2.2415366840209955E-6</v>
      </c>
    </row>
    <row r="61" spans="2:23">
      <c r="B61" s="116">
        <f>Amnt_Deposited!B56</f>
        <v>2042</v>
      </c>
      <c r="C61" s="119">
        <f>Amnt_Deposited!C56</f>
        <v>0</v>
      </c>
      <c r="D61" s="453">
        <f>Dry_Matter_Content!C48</f>
        <v>0.59</v>
      </c>
      <c r="E61" s="319">
        <f>MCF!R60</f>
        <v>1</v>
      </c>
      <c r="F61" s="87">
        <f t="shared" si="12"/>
        <v>0</v>
      </c>
      <c r="G61" s="87">
        <f t="shared" si="13"/>
        <v>0</v>
      </c>
      <c r="H61" s="87">
        <f t="shared" si="14"/>
        <v>0</v>
      </c>
      <c r="I61" s="87">
        <f t="shared" si="15"/>
        <v>6.8494126669991626E-6</v>
      </c>
      <c r="J61" s="87">
        <f t="shared" si="16"/>
        <v>3.3687103139671495E-6</v>
      </c>
      <c r="K61" s="120">
        <f t="shared" si="6"/>
        <v>2.2458068759780997E-6</v>
      </c>
      <c r="O61" s="116">
        <f>Amnt_Deposited!B56</f>
        <v>2042</v>
      </c>
      <c r="P61" s="119">
        <f>Amnt_Deposited!C56</f>
        <v>0</v>
      </c>
      <c r="Q61" s="319">
        <f>MCF!R60</f>
        <v>1</v>
      </c>
      <c r="R61" s="87">
        <f t="shared" si="17"/>
        <v>0</v>
      </c>
      <c r="S61" s="87">
        <f t="shared" si="7"/>
        <v>0</v>
      </c>
      <c r="T61" s="87">
        <f t="shared" si="8"/>
        <v>0</v>
      </c>
      <c r="U61" s="87">
        <f t="shared" si="9"/>
        <v>4.5825686888932851E-6</v>
      </c>
      <c r="V61" s="87">
        <f t="shared" si="10"/>
        <v>2.2538204598352923E-6</v>
      </c>
      <c r="W61" s="120">
        <f t="shared" si="11"/>
        <v>1.5025469732235282E-6</v>
      </c>
    </row>
    <row r="62" spans="2:23">
      <c r="B62" s="116">
        <f>Amnt_Deposited!B57</f>
        <v>2043</v>
      </c>
      <c r="C62" s="119">
        <f>Amnt_Deposited!C57</f>
        <v>0</v>
      </c>
      <c r="D62" s="453">
        <f>Dry_Matter_Content!C49</f>
        <v>0.59</v>
      </c>
      <c r="E62" s="319">
        <f>MCF!R61</f>
        <v>1</v>
      </c>
      <c r="F62" s="87">
        <f t="shared" si="12"/>
        <v>0</v>
      </c>
      <c r="G62" s="87">
        <f t="shared" si="13"/>
        <v>0</v>
      </c>
      <c r="H62" s="87">
        <f t="shared" si="14"/>
        <v>0</v>
      </c>
      <c r="I62" s="87">
        <f t="shared" si="15"/>
        <v>4.5912986142599695E-6</v>
      </c>
      <c r="J62" s="87">
        <f t="shared" si="16"/>
        <v>2.2581140527391927E-6</v>
      </c>
      <c r="K62" s="120">
        <f t="shared" si="6"/>
        <v>1.505409368492795E-6</v>
      </c>
      <c r="O62" s="116">
        <f>Amnt_Deposited!B57</f>
        <v>2043</v>
      </c>
      <c r="P62" s="119">
        <f>Amnt_Deposited!C57</f>
        <v>0</v>
      </c>
      <c r="Q62" s="319">
        <f>MCF!R61</f>
        <v>1</v>
      </c>
      <c r="R62" s="87">
        <f t="shared" si="17"/>
        <v>0</v>
      </c>
      <c r="S62" s="87">
        <f t="shared" si="7"/>
        <v>0</v>
      </c>
      <c r="T62" s="87">
        <f t="shared" si="8"/>
        <v>0</v>
      </c>
      <c r="U62" s="87">
        <f t="shared" si="9"/>
        <v>3.0717876545004261E-6</v>
      </c>
      <c r="V62" s="87">
        <f t="shared" si="10"/>
        <v>1.5107810343928588E-6</v>
      </c>
      <c r="W62" s="120">
        <f t="shared" si="11"/>
        <v>1.0071873562619057E-6</v>
      </c>
    </row>
    <row r="63" spans="2:23">
      <c r="B63" s="116">
        <f>Amnt_Deposited!B58</f>
        <v>2044</v>
      </c>
      <c r="C63" s="119">
        <f>Amnt_Deposited!C58</f>
        <v>0</v>
      </c>
      <c r="D63" s="453">
        <f>Dry_Matter_Content!C50</f>
        <v>0.59</v>
      </c>
      <c r="E63" s="319">
        <f>MCF!R62</f>
        <v>1</v>
      </c>
      <c r="F63" s="87">
        <f t="shared" si="12"/>
        <v>0</v>
      </c>
      <c r="G63" s="87">
        <f t="shared" si="13"/>
        <v>0</v>
      </c>
      <c r="H63" s="87">
        <f t="shared" si="14"/>
        <v>0</v>
      </c>
      <c r="I63" s="87">
        <f t="shared" si="15"/>
        <v>3.0776394984741096E-6</v>
      </c>
      <c r="J63" s="87">
        <f t="shared" si="16"/>
        <v>1.5136591157858596E-6</v>
      </c>
      <c r="K63" s="120">
        <f t="shared" si="6"/>
        <v>1.009106077190573E-6</v>
      </c>
      <c r="O63" s="116">
        <f>Amnt_Deposited!B58</f>
        <v>2044</v>
      </c>
      <c r="P63" s="119">
        <f>Amnt_Deposited!C58</f>
        <v>0</v>
      </c>
      <c r="Q63" s="319">
        <f>MCF!R62</f>
        <v>1</v>
      </c>
      <c r="R63" s="87">
        <f t="shared" si="17"/>
        <v>0</v>
      </c>
      <c r="S63" s="87">
        <f t="shared" si="7"/>
        <v>0</v>
      </c>
      <c r="T63" s="87">
        <f t="shared" si="8"/>
        <v>0</v>
      </c>
      <c r="U63" s="87">
        <f t="shared" si="9"/>
        <v>2.0590808419764343E-6</v>
      </c>
      <c r="V63" s="87">
        <f t="shared" si="10"/>
        <v>1.0127068125239919E-6</v>
      </c>
      <c r="W63" s="120">
        <f t="shared" si="11"/>
        <v>6.7513787501599459E-7</v>
      </c>
    </row>
    <row r="64" spans="2:23">
      <c r="B64" s="116">
        <f>Amnt_Deposited!B59</f>
        <v>2045</v>
      </c>
      <c r="C64" s="119">
        <f>Amnt_Deposited!C59</f>
        <v>0</v>
      </c>
      <c r="D64" s="453">
        <f>Dry_Matter_Content!C51</f>
        <v>0.59</v>
      </c>
      <c r="E64" s="319">
        <f>MCF!R63</f>
        <v>1</v>
      </c>
      <c r="F64" s="87">
        <f t="shared" si="12"/>
        <v>0</v>
      </c>
      <c r="G64" s="87">
        <f t="shared" si="13"/>
        <v>0</v>
      </c>
      <c r="H64" s="87">
        <f t="shared" si="14"/>
        <v>0</v>
      </c>
      <c r="I64" s="87">
        <f t="shared" si="15"/>
        <v>2.063003450298267E-6</v>
      </c>
      <c r="J64" s="87">
        <f t="shared" si="16"/>
        <v>1.0146360481758424E-6</v>
      </c>
      <c r="K64" s="120">
        <f t="shared" si="6"/>
        <v>6.7642403211722823E-7</v>
      </c>
      <c r="O64" s="116">
        <f>Amnt_Deposited!B59</f>
        <v>2045</v>
      </c>
      <c r="P64" s="119">
        <f>Amnt_Deposited!C59</f>
        <v>0</v>
      </c>
      <c r="Q64" s="319">
        <f>MCF!R63</f>
        <v>1</v>
      </c>
      <c r="R64" s="87">
        <f t="shared" si="17"/>
        <v>0</v>
      </c>
      <c r="S64" s="87">
        <f t="shared" si="7"/>
        <v>0</v>
      </c>
      <c r="T64" s="87">
        <f t="shared" si="8"/>
        <v>0</v>
      </c>
      <c r="U64" s="87">
        <f t="shared" si="9"/>
        <v>1.3802431647847464E-6</v>
      </c>
      <c r="V64" s="87">
        <f t="shared" si="10"/>
        <v>6.7883767719168784E-7</v>
      </c>
      <c r="W64" s="120">
        <f t="shared" si="11"/>
        <v>4.5255845146112523E-7</v>
      </c>
    </row>
    <row r="65" spans="2:23">
      <c r="B65" s="116">
        <f>Amnt_Deposited!B60</f>
        <v>2046</v>
      </c>
      <c r="C65" s="119">
        <f>Amnt_Deposited!C60</f>
        <v>0</v>
      </c>
      <c r="D65" s="453">
        <f>Dry_Matter_Content!C52</f>
        <v>0.59</v>
      </c>
      <c r="E65" s="319">
        <f>MCF!R64</f>
        <v>1</v>
      </c>
      <c r="F65" s="87">
        <f t="shared" si="12"/>
        <v>0</v>
      </c>
      <c r="G65" s="87">
        <f t="shared" si="13"/>
        <v>0</v>
      </c>
      <c r="H65" s="87">
        <f t="shared" si="14"/>
        <v>0</v>
      </c>
      <c r="I65" s="87">
        <f t="shared" si="15"/>
        <v>1.3828725677756171E-6</v>
      </c>
      <c r="J65" s="87">
        <f t="shared" si="16"/>
        <v>6.8013088252264989E-7</v>
      </c>
      <c r="K65" s="120">
        <f t="shared" si="6"/>
        <v>4.5342058834843326E-7</v>
      </c>
      <c r="O65" s="116">
        <f>Amnt_Deposited!B60</f>
        <v>2046</v>
      </c>
      <c r="P65" s="119">
        <f>Amnt_Deposited!C60</f>
        <v>0</v>
      </c>
      <c r="Q65" s="319">
        <f>MCF!R64</f>
        <v>1</v>
      </c>
      <c r="R65" s="87">
        <f t="shared" si="17"/>
        <v>0</v>
      </c>
      <c r="S65" s="87">
        <f t="shared" si="7"/>
        <v>0</v>
      </c>
      <c r="T65" s="87">
        <f t="shared" si="8"/>
        <v>0</v>
      </c>
      <c r="U65" s="87">
        <f t="shared" si="9"/>
        <v>9.2520466175888775E-7</v>
      </c>
      <c r="V65" s="87">
        <f t="shared" si="10"/>
        <v>4.550385030258587E-7</v>
      </c>
      <c r="W65" s="120">
        <f t="shared" si="11"/>
        <v>3.033590020172391E-7</v>
      </c>
    </row>
    <row r="66" spans="2:23">
      <c r="B66" s="116">
        <f>Amnt_Deposited!B61</f>
        <v>2047</v>
      </c>
      <c r="C66" s="119">
        <f>Amnt_Deposited!C61</f>
        <v>0</v>
      </c>
      <c r="D66" s="453">
        <f>Dry_Matter_Content!C53</f>
        <v>0.59</v>
      </c>
      <c r="E66" s="319">
        <f>MCF!R65</f>
        <v>1</v>
      </c>
      <c r="F66" s="87">
        <f t="shared" si="12"/>
        <v>0</v>
      </c>
      <c r="G66" s="87">
        <f t="shared" si="13"/>
        <v>0</v>
      </c>
      <c r="H66" s="87">
        <f t="shared" si="14"/>
        <v>0</v>
      </c>
      <c r="I66" s="87">
        <f t="shared" si="15"/>
        <v>9.2696720329277441E-7</v>
      </c>
      <c r="J66" s="87">
        <f t="shared" si="16"/>
        <v>4.5590536448284269E-7</v>
      </c>
      <c r="K66" s="120">
        <f t="shared" si="6"/>
        <v>3.0393690965522844E-7</v>
      </c>
      <c r="O66" s="116">
        <f>Amnt_Deposited!B61</f>
        <v>2047</v>
      </c>
      <c r="P66" s="119">
        <f>Amnt_Deposited!C61</f>
        <v>0</v>
      </c>
      <c r="Q66" s="319">
        <f>MCF!R65</f>
        <v>1</v>
      </c>
      <c r="R66" s="87">
        <f t="shared" si="17"/>
        <v>0</v>
      </c>
      <c r="S66" s="87">
        <f t="shared" si="7"/>
        <v>0</v>
      </c>
      <c r="T66" s="87">
        <f t="shared" si="8"/>
        <v>0</v>
      </c>
      <c r="U66" s="87">
        <f t="shared" si="9"/>
        <v>6.2018323146260573E-7</v>
      </c>
      <c r="V66" s="87">
        <f t="shared" si="10"/>
        <v>3.0502143029628203E-7</v>
      </c>
      <c r="W66" s="120">
        <f t="shared" si="11"/>
        <v>2.0334762019752133E-7</v>
      </c>
    </row>
    <row r="67" spans="2:23">
      <c r="B67" s="116">
        <f>Amnt_Deposited!B62</f>
        <v>2048</v>
      </c>
      <c r="C67" s="119">
        <f>Amnt_Deposited!C62</f>
        <v>0</v>
      </c>
      <c r="D67" s="453">
        <f>Dry_Matter_Content!C54</f>
        <v>0.59</v>
      </c>
      <c r="E67" s="319">
        <f>MCF!R66</f>
        <v>1</v>
      </c>
      <c r="F67" s="87">
        <f t="shared" si="12"/>
        <v>0</v>
      </c>
      <c r="G67" s="87">
        <f t="shared" si="13"/>
        <v>0</v>
      </c>
      <c r="H67" s="87">
        <f t="shared" si="14"/>
        <v>0</v>
      </c>
      <c r="I67" s="87">
        <f t="shared" si="15"/>
        <v>6.2136469838474041E-7</v>
      </c>
      <c r="J67" s="87">
        <f t="shared" si="16"/>
        <v>3.0560250490803405E-7</v>
      </c>
      <c r="K67" s="120">
        <f t="shared" si="6"/>
        <v>2.037350032720227E-7</v>
      </c>
      <c r="O67" s="116">
        <f>Amnt_Deposited!B62</f>
        <v>2048</v>
      </c>
      <c r="P67" s="119">
        <f>Amnt_Deposited!C62</f>
        <v>0</v>
      </c>
      <c r="Q67" s="319">
        <f>MCF!R66</f>
        <v>1</v>
      </c>
      <c r="R67" s="87">
        <f t="shared" si="17"/>
        <v>0</v>
      </c>
      <c r="S67" s="87">
        <f t="shared" si="7"/>
        <v>0</v>
      </c>
      <c r="T67" s="87">
        <f t="shared" si="8"/>
        <v>0</v>
      </c>
      <c r="U67" s="87">
        <f t="shared" si="9"/>
        <v>4.1572125226454544E-7</v>
      </c>
      <c r="V67" s="87">
        <f t="shared" si="10"/>
        <v>2.0446197919806028E-7</v>
      </c>
      <c r="W67" s="120">
        <f t="shared" si="11"/>
        <v>1.3630798613204019E-7</v>
      </c>
    </row>
    <row r="68" spans="2:23">
      <c r="B68" s="116">
        <f>Amnt_Deposited!B63</f>
        <v>2049</v>
      </c>
      <c r="C68" s="119">
        <f>Amnt_Deposited!C63</f>
        <v>0</v>
      </c>
      <c r="D68" s="453">
        <f>Dry_Matter_Content!C55</f>
        <v>0.59</v>
      </c>
      <c r="E68" s="319">
        <f>MCF!R67</f>
        <v>1</v>
      </c>
      <c r="F68" s="87">
        <f t="shared" si="12"/>
        <v>0</v>
      </c>
      <c r="G68" s="87">
        <f t="shared" si="13"/>
        <v>0</v>
      </c>
      <c r="H68" s="87">
        <f t="shared" si="14"/>
        <v>0</v>
      </c>
      <c r="I68" s="87">
        <f t="shared" si="15"/>
        <v>4.1651321322618032E-7</v>
      </c>
      <c r="J68" s="87">
        <f t="shared" si="16"/>
        <v>2.0485148515856007E-7</v>
      </c>
      <c r="K68" s="120">
        <f t="shared" si="6"/>
        <v>1.3656765677237338E-7</v>
      </c>
      <c r="O68" s="116">
        <f>Amnt_Deposited!B63</f>
        <v>2049</v>
      </c>
      <c r="P68" s="119">
        <f>Amnt_Deposited!C63</f>
        <v>0</v>
      </c>
      <c r="Q68" s="319">
        <f>MCF!R67</f>
        <v>1</v>
      </c>
      <c r="R68" s="87">
        <f t="shared" si="17"/>
        <v>0</v>
      </c>
      <c r="S68" s="87">
        <f t="shared" si="7"/>
        <v>0</v>
      </c>
      <c r="T68" s="87">
        <f t="shared" si="8"/>
        <v>0</v>
      </c>
      <c r="U68" s="87">
        <f t="shared" si="9"/>
        <v>2.7866628895596374E-7</v>
      </c>
      <c r="V68" s="87">
        <f t="shared" si="10"/>
        <v>1.370549633085817E-7</v>
      </c>
      <c r="W68" s="120">
        <f t="shared" si="11"/>
        <v>9.136997553905446E-8</v>
      </c>
    </row>
    <row r="69" spans="2:23">
      <c r="B69" s="116">
        <f>Amnt_Deposited!B64</f>
        <v>2050</v>
      </c>
      <c r="C69" s="119">
        <f>Amnt_Deposited!C64</f>
        <v>0</v>
      </c>
      <c r="D69" s="453">
        <f>Dry_Matter_Content!C56</f>
        <v>0.59</v>
      </c>
      <c r="E69" s="319">
        <f>MCF!R68</f>
        <v>1</v>
      </c>
      <c r="F69" s="87">
        <f t="shared" si="12"/>
        <v>0</v>
      </c>
      <c r="G69" s="87">
        <f t="shared" si="13"/>
        <v>0</v>
      </c>
      <c r="H69" s="87">
        <f t="shared" si="14"/>
        <v>0</v>
      </c>
      <c r="I69" s="87">
        <f t="shared" si="15"/>
        <v>2.7919715626422528E-7</v>
      </c>
      <c r="J69" s="87">
        <f t="shared" si="16"/>
        <v>1.3731605696195507E-7</v>
      </c>
      <c r="K69" s="120">
        <f t="shared" si="6"/>
        <v>9.1544037974636705E-8</v>
      </c>
      <c r="O69" s="116">
        <f>Amnt_Deposited!B64</f>
        <v>2050</v>
      </c>
      <c r="P69" s="119">
        <f>Amnt_Deposited!C64</f>
        <v>0</v>
      </c>
      <c r="Q69" s="319">
        <f>MCF!R68</f>
        <v>1</v>
      </c>
      <c r="R69" s="87">
        <f t="shared" si="17"/>
        <v>0</v>
      </c>
      <c r="S69" s="87">
        <f t="shared" si="7"/>
        <v>0</v>
      </c>
      <c r="T69" s="87">
        <f t="shared" si="8"/>
        <v>0</v>
      </c>
      <c r="U69" s="87">
        <f t="shared" si="9"/>
        <v>1.8679559964154239E-7</v>
      </c>
      <c r="V69" s="87">
        <f t="shared" si="10"/>
        <v>9.1870689314421356E-8</v>
      </c>
      <c r="W69" s="120">
        <f t="shared" si="11"/>
        <v>6.1247126209614237E-8</v>
      </c>
    </row>
    <row r="70" spans="2:23">
      <c r="B70" s="116">
        <f>Amnt_Deposited!B65</f>
        <v>2051</v>
      </c>
      <c r="C70" s="119">
        <f>Amnt_Deposited!C65</f>
        <v>0</v>
      </c>
      <c r="D70" s="453">
        <f>Dry_Matter_Content!C57</f>
        <v>0.59</v>
      </c>
      <c r="E70" s="319">
        <f>MCF!R69</f>
        <v>1</v>
      </c>
      <c r="F70" s="87">
        <f t="shared" si="12"/>
        <v>0</v>
      </c>
      <c r="G70" s="87">
        <f t="shared" si="13"/>
        <v>0</v>
      </c>
      <c r="H70" s="87">
        <f t="shared" si="14"/>
        <v>0</v>
      </c>
      <c r="I70" s="87">
        <f t="shared" si="15"/>
        <v>1.8715145064005507E-7</v>
      </c>
      <c r="J70" s="87">
        <f t="shared" si="16"/>
        <v>9.2045705624170206E-8</v>
      </c>
      <c r="K70" s="120">
        <f t="shared" si="6"/>
        <v>6.1363803749446804E-8</v>
      </c>
      <c r="O70" s="116">
        <f>Amnt_Deposited!B65</f>
        <v>2051</v>
      </c>
      <c r="P70" s="119">
        <f>Amnt_Deposited!C65</f>
        <v>0</v>
      </c>
      <c r="Q70" s="319">
        <f>MCF!R69</f>
        <v>1</v>
      </c>
      <c r="R70" s="87">
        <f t="shared" si="17"/>
        <v>0</v>
      </c>
      <c r="S70" s="87">
        <f t="shared" si="7"/>
        <v>0</v>
      </c>
      <c r="T70" s="87">
        <f t="shared" si="8"/>
        <v>0</v>
      </c>
      <c r="U70" s="87">
        <f t="shared" si="9"/>
        <v>1.2521283495097356E-7</v>
      </c>
      <c r="V70" s="87">
        <f t="shared" si="10"/>
        <v>6.1582764690568843E-8</v>
      </c>
      <c r="W70" s="120">
        <f t="shared" si="11"/>
        <v>4.1055176460379224E-8</v>
      </c>
    </row>
    <row r="71" spans="2:23">
      <c r="B71" s="116">
        <f>Amnt_Deposited!B66</f>
        <v>2052</v>
      </c>
      <c r="C71" s="119">
        <f>Amnt_Deposited!C66</f>
        <v>0</v>
      </c>
      <c r="D71" s="453">
        <f>Dry_Matter_Content!C58</f>
        <v>0.59</v>
      </c>
      <c r="E71" s="319">
        <f>MCF!R70</f>
        <v>1</v>
      </c>
      <c r="F71" s="87">
        <f t="shared" si="12"/>
        <v>0</v>
      </c>
      <c r="G71" s="87">
        <f t="shared" si="13"/>
        <v>0</v>
      </c>
      <c r="H71" s="87">
        <f t="shared" si="14"/>
        <v>0</v>
      </c>
      <c r="I71" s="87">
        <f t="shared" si="15"/>
        <v>1.254513690086784E-7</v>
      </c>
      <c r="J71" s="87">
        <f t="shared" si="16"/>
        <v>6.1700081631376671E-8</v>
      </c>
      <c r="K71" s="120">
        <f t="shared" si="6"/>
        <v>4.1133387754251112E-8</v>
      </c>
      <c r="O71" s="116">
        <f>Amnt_Deposited!B66</f>
        <v>2052</v>
      </c>
      <c r="P71" s="119">
        <f>Amnt_Deposited!C66</f>
        <v>0</v>
      </c>
      <c r="Q71" s="319">
        <f>MCF!R70</f>
        <v>1</v>
      </c>
      <c r="R71" s="87">
        <f t="shared" si="17"/>
        <v>0</v>
      </c>
      <c r="S71" s="87">
        <f t="shared" si="7"/>
        <v>0</v>
      </c>
      <c r="T71" s="87">
        <f t="shared" si="8"/>
        <v>0</v>
      </c>
      <c r="U71" s="87">
        <f t="shared" si="9"/>
        <v>8.3932673288589505E-8</v>
      </c>
      <c r="V71" s="87">
        <f t="shared" si="10"/>
        <v>4.1280161662384051E-8</v>
      </c>
      <c r="W71" s="120">
        <f t="shared" si="11"/>
        <v>2.7520107774922698E-8</v>
      </c>
    </row>
    <row r="72" spans="2:23">
      <c r="B72" s="116">
        <f>Amnt_Deposited!B67</f>
        <v>2053</v>
      </c>
      <c r="C72" s="119">
        <f>Amnt_Deposited!C67</f>
        <v>0</v>
      </c>
      <c r="D72" s="453">
        <f>Dry_Matter_Content!C59</f>
        <v>0.59</v>
      </c>
      <c r="E72" s="319">
        <f>MCF!R71</f>
        <v>1</v>
      </c>
      <c r="F72" s="87">
        <f t="shared" si="12"/>
        <v>0</v>
      </c>
      <c r="G72" s="87">
        <f t="shared" si="13"/>
        <v>0</v>
      </c>
      <c r="H72" s="87">
        <f t="shared" si="14"/>
        <v>0</v>
      </c>
      <c r="I72" s="87">
        <f t="shared" si="15"/>
        <v>8.4092567449131281E-8</v>
      </c>
      <c r="J72" s="87">
        <f t="shared" si="16"/>
        <v>4.1358801559547119E-8</v>
      </c>
      <c r="K72" s="120">
        <f t="shared" si="6"/>
        <v>2.7572534373031413E-8</v>
      </c>
      <c r="O72" s="116">
        <f>Amnt_Deposited!B67</f>
        <v>2053</v>
      </c>
      <c r="P72" s="119">
        <f>Amnt_Deposited!C67</f>
        <v>0</v>
      </c>
      <c r="Q72" s="319">
        <f>MCF!R71</f>
        <v>1</v>
      </c>
      <c r="R72" s="87">
        <f t="shared" si="17"/>
        <v>0</v>
      </c>
      <c r="S72" s="87">
        <f t="shared" si="7"/>
        <v>0</v>
      </c>
      <c r="T72" s="87">
        <f t="shared" si="8"/>
        <v>0</v>
      </c>
      <c r="U72" s="87">
        <f t="shared" si="9"/>
        <v>5.626175342270159E-8</v>
      </c>
      <c r="V72" s="87">
        <f t="shared" si="10"/>
        <v>2.7670919865887911E-8</v>
      </c>
      <c r="W72" s="120">
        <f t="shared" si="11"/>
        <v>1.844727991059194E-8</v>
      </c>
    </row>
    <row r="73" spans="2:23">
      <c r="B73" s="116">
        <f>Amnt_Deposited!B68</f>
        <v>2054</v>
      </c>
      <c r="C73" s="119">
        <f>Amnt_Deposited!C68</f>
        <v>0</v>
      </c>
      <c r="D73" s="453">
        <f>Dry_Matter_Content!C60</f>
        <v>0.59</v>
      </c>
      <c r="E73" s="319">
        <f>MCF!R72</f>
        <v>1</v>
      </c>
      <c r="F73" s="87">
        <f t="shared" si="12"/>
        <v>0</v>
      </c>
      <c r="G73" s="87">
        <f t="shared" si="13"/>
        <v>0</v>
      </c>
      <c r="H73" s="87">
        <f t="shared" si="14"/>
        <v>0</v>
      </c>
      <c r="I73" s="87">
        <f t="shared" si="15"/>
        <v>5.6368933683756787E-8</v>
      </c>
      <c r="J73" s="87">
        <f t="shared" si="16"/>
        <v>2.7723633765374494E-8</v>
      </c>
      <c r="K73" s="120">
        <f t="shared" si="6"/>
        <v>1.8482422510249661E-8</v>
      </c>
      <c r="O73" s="116">
        <f>Amnt_Deposited!B68</f>
        <v>2054</v>
      </c>
      <c r="P73" s="119">
        <f>Amnt_Deposited!C68</f>
        <v>0</v>
      </c>
      <c r="Q73" s="319">
        <f>MCF!R72</f>
        <v>1</v>
      </c>
      <c r="R73" s="87">
        <f t="shared" si="17"/>
        <v>0</v>
      </c>
      <c r="S73" s="87">
        <f t="shared" si="7"/>
        <v>0</v>
      </c>
      <c r="T73" s="87">
        <f t="shared" si="8"/>
        <v>0</v>
      </c>
      <c r="U73" s="87">
        <f t="shared" si="9"/>
        <v>3.7713381144351117E-8</v>
      </c>
      <c r="V73" s="87">
        <f t="shared" si="10"/>
        <v>1.8548372278350473E-8</v>
      </c>
      <c r="W73" s="120">
        <f t="shared" si="11"/>
        <v>1.2365581518900315E-8</v>
      </c>
    </row>
    <row r="74" spans="2:23">
      <c r="B74" s="116">
        <f>Amnt_Deposited!B69</f>
        <v>2055</v>
      </c>
      <c r="C74" s="119">
        <f>Amnt_Deposited!C69</f>
        <v>0</v>
      </c>
      <c r="D74" s="453">
        <f>Dry_Matter_Content!C61</f>
        <v>0.59</v>
      </c>
      <c r="E74" s="319">
        <f>MCF!R73</f>
        <v>1</v>
      </c>
      <c r="F74" s="87">
        <f t="shared" si="12"/>
        <v>0</v>
      </c>
      <c r="G74" s="87">
        <f t="shared" si="13"/>
        <v>0</v>
      </c>
      <c r="H74" s="87">
        <f t="shared" si="14"/>
        <v>0</v>
      </c>
      <c r="I74" s="87">
        <f t="shared" si="15"/>
        <v>3.7785226221875751E-8</v>
      </c>
      <c r="J74" s="87">
        <f t="shared" si="16"/>
        <v>1.8583707461881036E-8</v>
      </c>
      <c r="K74" s="120">
        <f t="shared" si="6"/>
        <v>1.238913830792069E-8</v>
      </c>
      <c r="O74" s="116">
        <f>Amnt_Deposited!B69</f>
        <v>2055</v>
      </c>
      <c r="P74" s="119">
        <f>Amnt_Deposited!C69</f>
        <v>0</v>
      </c>
      <c r="Q74" s="319">
        <f>MCF!R73</f>
        <v>1</v>
      </c>
      <c r="R74" s="87">
        <f t="shared" si="17"/>
        <v>0</v>
      </c>
      <c r="S74" s="87">
        <f t="shared" si="7"/>
        <v>0</v>
      </c>
      <c r="T74" s="87">
        <f t="shared" si="8"/>
        <v>0</v>
      </c>
      <c r="U74" s="87">
        <f t="shared" si="9"/>
        <v>2.5280035384841052E-8</v>
      </c>
      <c r="V74" s="87">
        <f t="shared" si="10"/>
        <v>1.2433345759510064E-8</v>
      </c>
      <c r="W74" s="120">
        <f t="shared" si="11"/>
        <v>8.2888971730067087E-9</v>
      </c>
    </row>
    <row r="75" spans="2:23">
      <c r="B75" s="116">
        <f>Amnt_Deposited!B70</f>
        <v>2056</v>
      </c>
      <c r="C75" s="119">
        <f>Amnt_Deposited!C70</f>
        <v>0</v>
      </c>
      <c r="D75" s="453">
        <f>Dry_Matter_Content!C62</f>
        <v>0.59</v>
      </c>
      <c r="E75" s="319">
        <f>MCF!R74</f>
        <v>1</v>
      </c>
      <c r="F75" s="87">
        <f t="shared" si="12"/>
        <v>0</v>
      </c>
      <c r="G75" s="87">
        <f t="shared" si="13"/>
        <v>0</v>
      </c>
      <c r="H75" s="87">
        <f t="shared" si="14"/>
        <v>0</v>
      </c>
      <c r="I75" s="87">
        <f t="shared" si="15"/>
        <v>2.5328194580514801E-8</v>
      </c>
      <c r="J75" s="87">
        <f t="shared" si="16"/>
        <v>1.2457031641360952E-8</v>
      </c>
      <c r="K75" s="120">
        <f t="shared" si="6"/>
        <v>8.3046877609073006E-9</v>
      </c>
      <c r="O75" s="116">
        <f>Amnt_Deposited!B70</f>
        <v>2056</v>
      </c>
      <c r="P75" s="119">
        <f>Amnt_Deposited!C70</f>
        <v>0</v>
      </c>
      <c r="Q75" s="319">
        <f>MCF!R74</f>
        <v>1</v>
      </c>
      <c r="R75" s="87">
        <f t="shared" si="17"/>
        <v>0</v>
      </c>
      <c r="S75" s="87">
        <f t="shared" si="7"/>
        <v>0</v>
      </c>
      <c r="T75" s="87">
        <f t="shared" si="8"/>
        <v>0</v>
      </c>
      <c r="U75" s="87">
        <f t="shared" si="9"/>
        <v>1.6945714482949245E-8</v>
      </c>
      <c r="V75" s="87">
        <f t="shared" si="10"/>
        <v>8.3343209018918068E-9</v>
      </c>
      <c r="W75" s="120">
        <f t="shared" si="11"/>
        <v>5.5562139345945376E-9</v>
      </c>
    </row>
    <row r="76" spans="2:23">
      <c r="B76" s="116">
        <f>Amnt_Deposited!B71</f>
        <v>2057</v>
      </c>
      <c r="C76" s="119">
        <f>Amnt_Deposited!C71</f>
        <v>0</v>
      </c>
      <c r="D76" s="453">
        <f>Dry_Matter_Content!C63</f>
        <v>0.59</v>
      </c>
      <c r="E76" s="319">
        <f>MCF!R75</f>
        <v>1</v>
      </c>
      <c r="F76" s="87">
        <f t="shared" si="12"/>
        <v>0</v>
      </c>
      <c r="G76" s="87">
        <f t="shared" si="13"/>
        <v>0</v>
      </c>
      <c r="H76" s="87">
        <f t="shared" si="14"/>
        <v>0</v>
      </c>
      <c r="I76" s="87">
        <f t="shared" si="15"/>
        <v>1.6977996557210311E-8</v>
      </c>
      <c r="J76" s="87">
        <f t="shared" si="16"/>
        <v>8.3501980233044892E-9</v>
      </c>
      <c r="K76" s="120">
        <f t="shared" si="6"/>
        <v>5.5667986822029922E-9</v>
      </c>
      <c r="O76" s="116">
        <f>Amnt_Deposited!B71</f>
        <v>2057</v>
      </c>
      <c r="P76" s="119">
        <f>Amnt_Deposited!C71</f>
        <v>0</v>
      </c>
      <c r="Q76" s="319">
        <f>MCF!R75</f>
        <v>1</v>
      </c>
      <c r="R76" s="87">
        <f t="shared" si="17"/>
        <v>0</v>
      </c>
      <c r="S76" s="87">
        <f t="shared" si="7"/>
        <v>0</v>
      </c>
      <c r="T76" s="87">
        <f t="shared" si="8"/>
        <v>0</v>
      </c>
      <c r="U76" s="87">
        <f t="shared" si="9"/>
        <v>1.1359052112317337E-8</v>
      </c>
      <c r="V76" s="87">
        <f t="shared" si="10"/>
        <v>5.5866623706319067E-9</v>
      </c>
      <c r="W76" s="120">
        <f t="shared" si="11"/>
        <v>3.7244415804212711E-9</v>
      </c>
    </row>
    <row r="77" spans="2:23">
      <c r="B77" s="116">
        <f>Amnt_Deposited!B72</f>
        <v>2058</v>
      </c>
      <c r="C77" s="119">
        <f>Amnt_Deposited!C72</f>
        <v>0</v>
      </c>
      <c r="D77" s="453">
        <f>Dry_Matter_Content!C64</f>
        <v>0.59</v>
      </c>
      <c r="E77" s="319">
        <f>MCF!R76</f>
        <v>1</v>
      </c>
      <c r="F77" s="87">
        <f t="shared" si="12"/>
        <v>0</v>
      </c>
      <c r="G77" s="87">
        <f t="shared" si="13"/>
        <v>0</v>
      </c>
      <c r="H77" s="87">
        <f t="shared" si="14"/>
        <v>0</v>
      </c>
      <c r="I77" s="87">
        <f t="shared" si="15"/>
        <v>1.1380691433822142E-8</v>
      </c>
      <c r="J77" s="87">
        <f t="shared" si="16"/>
        <v>5.5973051233881696E-9</v>
      </c>
      <c r="K77" s="120">
        <f t="shared" si="6"/>
        <v>3.7315367489254464E-9</v>
      </c>
      <c r="O77" s="116">
        <f>Amnt_Deposited!B72</f>
        <v>2058</v>
      </c>
      <c r="P77" s="119">
        <f>Amnt_Deposited!C72</f>
        <v>0</v>
      </c>
      <c r="Q77" s="319">
        <f>MCF!R76</f>
        <v>1</v>
      </c>
      <c r="R77" s="87">
        <f t="shared" si="17"/>
        <v>0</v>
      </c>
      <c r="S77" s="87">
        <f t="shared" si="7"/>
        <v>0</v>
      </c>
      <c r="T77" s="87">
        <f t="shared" si="8"/>
        <v>0</v>
      </c>
      <c r="U77" s="87">
        <f t="shared" si="9"/>
        <v>7.6142003348497831E-9</v>
      </c>
      <c r="V77" s="87">
        <f t="shared" si="10"/>
        <v>3.7448517774675535E-9</v>
      </c>
      <c r="W77" s="120">
        <f t="shared" si="11"/>
        <v>2.4965678516450355E-9</v>
      </c>
    </row>
    <row r="78" spans="2:23">
      <c r="B78" s="116">
        <f>Amnt_Deposited!B73</f>
        <v>2059</v>
      </c>
      <c r="C78" s="119">
        <f>Amnt_Deposited!C73</f>
        <v>0</v>
      </c>
      <c r="D78" s="453">
        <f>Dry_Matter_Content!C65</f>
        <v>0.59</v>
      </c>
      <c r="E78" s="319">
        <f>MCF!R77</f>
        <v>1</v>
      </c>
      <c r="F78" s="87">
        <f t="shared" si="12"/>
        <v>0</v>
      </c>
      <c r="G78" s="87">
        <f t="shared" si="13"/>
        <v>0</v>
      </c>
      <c r="H78" s="87">
        <f t="shared" si="14"/>
        <v>0</v>
      </c>
      <c r="I78" s="87">
        <f t="shared" si="15"/>
        <v>7.628705605837065E-9</v>
      </c>
      <c r="J78" s="87">
        <f t="shared" si="16"/>
        <v>3.7519858279850776E-9</v>
      </c>
      <c r="K78" s="120">
        <f t="shared" si="6"/>
        <v>2.5013238853233851E-9</v>
      </c>
      <c r="O78" s="116">
        <f>Amnt_Deposited!B73</f>
        <v>2059</v>
      </c>
      <c r="P78" s="119">
        <f>Amnt_Deposited!C73</f>
        <v>0</v>
      </c>
      <c r="Q78" s="319">
        <f>MCF!R77</f>
        <v>1</v>
      </c>
      <c r="R78" s="87">
        <f t="shared" si="17"/>
        <v>0</v>
      </c>
      <c r="S78" s="87">
        <f t="shared" si="7"/>
        <v>0</v>
      </c>
      <c r="T78" s="87">
        <f t="shared" si="8"/>
        <v>0</v>
      </c>
      <c r="U78" s="87">
        <f t="shared" si="9"/>
        <v>5.1039511189810867E-9</v>
      </c>
      <c r="V78" s="87">
        <f t="shared" si="10"/>
        <v>2.510249215868696E-9</v>
      </c>
      <c r="W78" s="120">
        <f t="shared" si="11"/>
        <v>1.6734994772457973E-9</v>
      </c>
    </row>
    <row r="79" spans="2:23">
      <c r="B79" s="116">
        <f>Amnt_Deposited!B74</f>
        <v>2060</v>
      </c>
      <c r="C79" s="119">
        <f>Amnt_Deposited!C74</f>
        <v>0</v>
      </c>
      <c r="D79" s="453">
        <f>Dry_Matter_Content!C66</f>
        <v>0.59</v>
      </c>
      <c r="E79" s="319">
        <f>MCF!R78</f>
        <v>1</v>
      </c>
      <c r="F79" s="87">
        <f t="shared" si="12"/>
        <v>0</v>
      </c>
      <c r="G79" s="87">
        <f t="shared" si="13"/>
        <v>0</v>
      </c>
      <c r="H79" s="87">
        <f t="shared" si="14"/>
        <v>0</v>
      </c>
      <c r="I79" s="87">
        <f t="shared" si="15"/>
        <v>5.1136742928970413E-9</v>
      </c>
      <c r="J79" s="87">
        <f t="shared" si="16"/>
        <v>2.5150313129400236E-9</v>
      </c>
      <c r="K79" s="120">
        <f t="shared" si="6"/>
        <v>1.6766875419600158E-9</v>
      </c>
      <c r="O79" s="116">
        <f>Amnt_Deposited!B74</f>
        <v>2060</v>
      </c>
      <c r="P79" s="119">
        <f>Amnt_Deposited!C74</f>
        <v>0</v>
      </c>
      <c r="Q79" s="319">
        <f>MCF!R78</f>
        <v>1</v>
      </c>
      <c r="R79" s="87">
        <f t="shared" si="17"/>
        <v>0</v>
      </c>
      <c r="S79" s="87">
        <f t="shared" si="7"/>
        <v>0</v>
      </c>
      <c r="T79" s="87">
        <f t="shared" si="8"/>
        <v>0</v>
      </c>
      <c r="U79" s="87">
        <f t="shared" si="9"/>
        <v>3.421280749039055E-9</v>
      </c>
      <c r="V79" s="87">
        <f t="shared" si="10"/>
        <v>1.6826703699420317E-9</v>
      </c>
      <c r="W79" s="120">
        <f t="shared" si="11"/>
        <v>1.1217802466280211E-9</v>
      </c>
    </row>
    <row r="80" spans="2:23">
      <c r="B80" s="116">
        <f>Amnt_Deposited!B75</f>
        <v>2061</v>
      </c>
      <c r="C80" s="119">
        <f>Amnt_Deposited!C75</f>
        <v>0</v>
      </c>
      <c r="D80" s="453">
        <f>Dry_Matter_Content!C67</f>
        <v>0.59</v>
      </c>
      <c r="E80" s="319">
        <f>MCF!R79</f>
        <v>1</v>
      </c>
      <c r="F80" s="87">
        <f t="shared" si="12"/>
        <v>0</v>
      </c>
      <c r="G80" s="87">
        <f t="shared" si="13"/>
        <v>0</v>
      </c>
      <c r="H80" s="87">
        <f t="shared" si="14"/>
        <v>0</v>
      </c>
      <c r="I80" s="87">
        <f t="shared" si="15"/>
        <v>3.4277983874260101E-9</v>
      </c>
      <c r="J80" s="87">
        <f t="shared" si="16"/>
        <v>1.6858759054710312E-9</v>
      </c>
      <c r="K80" s="120">
        <f t="shared" si="6"/>
        <v>1.1239172703140207E-9</v>
      </c>
      <c r="O80" s="116">
        <f>Amnt_Deposited!B75</f>
        <v>2061</v>
      </c>
      <c r="P80" s="119">
        <f>Amnt_Deposited!C75</f>
        <v>0</v>
      </c>
      <c r="Q80" s="319">
        <f>MCF!R79</f>
        <v>1</v>
      </c>
      <c r="R80" s="87">
        <f t="shared" si="17"/>
        <v>0</v>
      </c>
      <c r="S80" s="87">
        <f t="shared" si="7"/>
        <v>0</v>
      </c>
      <c r="T80" s="87">
        <f t="shared" si="8"/>
        <v>0</v>
      </c>
      <c r="U80" s="87">
        <f t="shared" si="9"/>
        <v>2.2933530691967059E-9</v>
      </c>
      <c r="V80" s="87">
        <f t="shared" si="10"/>
        <v>1.1279276798423492E-9</v>
      </c>
      <c r="W80" s="120">
        <f t="shared" si="11"/>
        <v>7.519517865615661E-10</v>
      </c>
    </row>
    <row r="81" spans="2:23">
      <c r="B81" s="116">
        <f>Amnt_Deposited!B76</f>
        <v>2062</v>
      </c>
      <c r="C81" s="119">
        <f>Amnt_Deposited!C76</f>
        <v>0</v>
      </c>
      <c r="D81" s="453">
        <f>Dry_Matter_Content!C68</f>
        <v>0.59</v>
      </c>
      <c r="E81" s="319">
        <f>MCF!R80</f>
        <v>1</v>
      </c>
      <c r="F81" s="87">
        <f t="shared" si="12"/>
        <v>0</v>
      </c>
      <c r="G81" s="87">
        <f t="shared" si="13"/>
        <v>0</v>
      </c>
      <c r="H81" s="87">
        <f t="shared" si="14"/>
        <v>0</v>
      </c>
      <c r="I81" s="87">
        <f t="shared" si="15"/>
        <v>2.2977219728602935E-9</v>
      </c>
      <c r="J81" s="87">
        <f t="shared" si="16"/>
        <v>1.1300764145657167E-9</v>
      </c>
      <c r="K81" s="120">
        <f t="shared" si="6"/>
        <v>7.5338427637714442E-10</v>
      </c>
      <c r="O81" s="116">
        <f>Amnt_Deposited!B76</f>
        <v>2062</v>
      </c>
      <c r="P81" s="119">
        <f>Amnt_Deposited!C76</f>
        <v>0</v>
      </c>
      <c r="Q81" s="319">
        <f>MCF!R80</f>
        <v>1</v>
      </c>
      <c r="R81" s="87">
        <f t="shared" si="17"/>
        <v>0</v>
      </c>
      <c r="S81" s="87">
        <f t="shared" si="7"/>
        <v>0</v>
      </c>
      <c r="T81" s="87">
        <f t="shared" si="8"/>
        <v>0</v>
      </c>
      <c r="U81" s="87">
        <f t="shared" si="9"/>
        <v>1.5372805349199106E-9</v>
      </c>
      <c r="V81" s="87">
        <f t="shared" si="10"/>
        <v>7.5607253427679524E-10</v>
      </c>
      <c r="W81" s="120">
        <f t="shared" si="11"/>
        <v>5.0404835618453013E-10</v>
      </c>
    </row>
    <row r="82" spans="2:23">
      <c r="B82" s="116">
        <f>Amnt_Deposited!B77</f>
        <v>2063</v>
      </c>
      <c r="C82" s="119">
        <f>Amnt_Deposited!C77</f>
        <v>0</v>
      </c>
      <c r="D82" s="453">
        <f>Dry_Matter_Content!C69</f>
        <v>0.59</v>
      </c>
      <c r="E82" s="319">
        <f>MCF!R81</f>
        <v>1</v>
      </c>
      <c r="F82" s="87">
        <f t="shared" si="12"/>
        <v>0</v>
      </c>
      <c r="G82" s="87">
        <f t="shared" si="13"/>
        <v>0</v>
      </c>
      <c r="H82" s="87">
        <f t="shared" si="14"/>
        <v>0</v>
      </c>
      <c r="I82" s="87">
        <f t="shared" si="15"/>
        <v>1.5402090986248119E-9</v>
      </c>
      <c r="J82" s="87">
        <f t="shared" si="16"/>
        <v>7.5751287423548151E-10</v>
      </c>
      <c r="K82" s="120">
        <f t="shared" si="6"/>
        <v>5.0500858282365431E-10</v>
      </c>
      <c r="O82" s="116">
        <f>Amnt_Deposited!B77</f>
        <v>2063</v>
      </c>
      <c r="P82" s="119">
        <f>Amnt_Deposited!C77</f>
        <v>0</v>
      </c>
      <c r="Q82" s="319">
        <f>MCF!R81</f>
        <v>1</v>
      </c>
      <c r="R82" s="87">
        <f t="shared" si="17"/>
        <v>0</v>
      </c>
      <c r="S82" s="87">
        <f t="shared" si="7"/>
        <v>0</v>
      </c>
      <c r="T82" s="87">
        <f t="shared" si="8"/>
        <v>0</v>
      </c>
      <c r="U82" s="87">
        <f t="shared" si="9"/>
        <v>1.0304699589372068E-9</v>
      </c>
      <c r="V82" s="87">
        <f t="shared" si="10"/>
        <v>5.0681057598270391E-10</v>
      </c>
      <c r="W82" s="120">
        <f t="shared" si="11"/>
        <v>3.3787371732180261E-10</v>
      </c>
    </row>
    <row r="83" spans="2:23">
      <c r="B83" s="116">
        <f>Amnt_Deposited!B78</f>
        <v>2064</v>
      </c>
      <c r="C83" s="119">
        <f>Amnt_Deposited!C78</f>
        <v>0</v>
      </c>
      <c r="D83" s="453">
        <f>Dry_Matter_Content!C70</f>
        <v>0.59</v>
      </c>
      <c r="E83" s="319">
        <f>MCF!R82</f>
        <v>1</v>
      </c>
      <c r="F83" s="87">
        <f t="shared" ref="F83:F99" si="18">C83*D83*$K$6*DOCF*E83</f>
        <v>0</v>
      </c>
      <c r="G83" s="87">
        <f t="shared" ref="G83:G99" si="19">F83*$K$12</f>
        <v>0</v>
      </c>
      <c r="H83" s="87">
        <f t="shared" ref="H83:H99" si="20">F83*(1-$K$12)</f>
        <v>0</v>
      </c>
      <c r="I83" s="87">
        <f t="shared" ref="I83:I99" si="21">G83+I82*$K$10</f>
        <v>1.0324330338946945E-9</v>
      </c>
      <c r="J83" s="87">
        <f t="shared" ref="J83:J99" si="22">I82*(1-$K$10)+H83</f>
        <v>5.0777606473011746E-10</v>
      </c>
      <c r="K83" s="120">
        <f t="shared" si="6"/>
        <v>3.3851737648674494E-10</v>
      </c>
      <c r="O83" s="116">
        <f>Amnt_Deposited!B78</f>
        <v>2064</v>
      </c>
      <c r="P83" s="119">
        <f>Amnt_Deposited!C78</f>
        <v>0</v>
      </c>
      <c r="Q83" s="319">
        <f>MCF!R82</f>
        <v>1</v>
      </c>
      <c r="R83" s="87">
        <f t="shared" ref="R83:R99" si="23">P83*$W$6*DOCF*Q83</f>
        <v>0</v>
      </c>
      <c r="S83" s="87">
        <f t="shared" si="7"/>
        <v>0</v>
      </c>
      <c r="T83" s="87">
        <f t="shared" si="8"/>
        <v>0</v>
      </c>
      <c r="U83" s="87">
        <f t="shared" si="9"/>
        <v>6.9074467031313186E-10</v>
      </c>
      <c r="V83" s="87">
        <f t="shared" si="10"/>
        <v>3.3972528862407499E-10</v>
      </c>
      <c r="W83" s="120">
        <f t="shared" si="11"/>
        <v>2.2648352574938331E-10</v>
      </c>
    </row>
    <row r="84" spans="2:23">
      <c r="B84" s="116">
        <f>Amnt_Deposited!B79</f>
        <v>2065</v>
      </c>
      <c r="C84" s="119">
        <f>Amnt_Deposited!C79</f>
        <v>0</v>
      </c>
      <c r="D84" s="453">
        <f>Dry_Matter_Content!C71</f>
        <v>0.59</v>
      </c>
      <c r="E84" s="319">
        <f>MCF!R83</f>
        <v>1</v>
      </c>
      <c r="F84" s="87">
        <f t="shared" si="18"/>
        <v>0</v>
      </c>
      <c r="G84" s="87">
        <f t="shared" si="19"/>
        <v>0</v>
      </c>
      <c r="H84" s="87">
        <f t="shared" si="20"/>
        <v>0</v>
      </c>
      <c r="I84" s="87">
        <f t="shared" si="21"/>
        <v>6.9206055880900643E-10</v>
      </c>
      <c r="J84" s="87">
        <f t="shared" si="22"/>
        <v>3.403724750856881E-10</v>
      </c>
      <c r="K84" s="120">
        <f t="shared" si="6"/>
        <v>2.2691498339045873E-10</v>
      </c>
      <c r="O84" s="116">
        <f>Amnt_Deposited!B79</f>
        <v>2065</v>
      </c>
      <c r="P84" s="119">
        <f>Amnt_Deposited!C79</f>
        <v>0</v>
      </c>
      <c r="Q84" s="319">
        <f>MCF!R83</f>
        <v>1</v>
      </c>
      <c r="R84" s="87">
        <f t="shared" si="23"/>
        <v>0</v>
      </c>
      <c r="S84" s="87">
        <f t="shared" si="7"/>
        <v>0</v>
      </c>
      <c r="T84" s="87">
        <f t="shared" si="8"/>
        <v>0</v>
      </c>
      <c r="U84" s="87">
        <f t="shared" si="9"/>
        <v>4.6301999920317104E-10</v>
      </c>
      <c r="V84" s="87">
        <f t="shared" si="10"/>
        <v>2.2772467110996079E-10</v>
      </c>
      <c r="W84" s="120">
        <f t="shared" si="11"/>
        <v>1.5181644740664051E-10</v>
      </c>
    </row>
    <row r="85" spans="2:23">
      <c r="B85" s="116">
        <f>Amnt_Deposited!B80</f>
        <v>2066</v>
      </c>
      <c r="C85" s="119">
        <f>Amnt_Deposited!C80</f>
        <v>0</v>
      </c>
      <c r="D85" s="453">
        <f>Dry_Matter_Content!C72</f>
        <v>0.59</v>
      </c>
      <c r="E85" s="319">
        <f>MCF!R84</f>
        <v>1</v>
      </c>
      <c r="F85" s="87">
        <f t="shared" si="18"/>
        <v>0</v>
      </c>
      <c r="G85" s="87">
        <f t="shared" si="19"/>
        <v>0</v>
      </c>
      <c r="H85" s="87">
        <f t="shared" si="20"/>
        <v>0</v>
      </c>
      <c r="I85" s="87">
        <f t="shared" si="21"/>
        <v>4.6390206564030347E-10</v>
      </c>
      <c r="J85" s="87">
        <f t="shared" si="22"/>
        <v>2.2815849316870296E-10</v>
      </c>
      <c r="K85" s="120">
        <f t="shared" ref="K85:K99" si="24">J85*CH4_fraction*conv</f>
        <v>1.5210566211246864E-10</v>
      </c>
      <c r="O85" s="116">
        <f>Amnt_Deposited!B80</f>
        <v>2066</v>
      </c>
      <c r="P85" s="119">
        <f>Amnt_Deposited!C80</f>
        <v>0</v>
      </c>
      <c r="Q85" s="319">
        <f>MCF!R84</f>
        <v>1</v>
      </c>
      <c r="R85" s="87">
        <f t="shared" si="23"/>
        <v>0</v>
      </c>
      <c r="S85" s="87">
        <f t="shared" ref="S85:S98" si="25">R85*$W$12</f>
        <v>0</v>
      </c>
      <c r="T85" s="87">
        <f t="shared" ref="T85:T98" si="26">R85*(1-$W$12)</f>
        <v>0</v>
      </c>
      <c r="U85" s="87">
        <f t="shared" ref="U85:U98" si="27">S85+U84*$W$10</f>
        <v>3.1037158718129132E-10</v>
      </c>
      <c r="V85" s="87">
        <f t="shared" ref="V85:V98" si="28">U84*(1-$W$10)+T85</f>
        <v>1.5264841202187975E-10</v>
      </c>
      <c r="W85" s="120">
        <f t="shared" ref="W85:W99" si="29">V85*CH4_fraction*conv</f>
        <v>1.017656080145865E-10</v>
      </c>
    </row>
    <row r="86" spans="2:23">
      <c r="B86" s="116">
        <f>Amnt_Deposited!B81</f>
        <v>2067</v>
      </c>
      <c r="C86" s="119">
        <f>Amnt_Deposited!C81</f>
        <v>0</v>
      </c>
      <c r="D86" s="453">
        <f>Dry_Matter_Content!C73</f>
        <v>0.59</v>
      </c>
      <c r="E86" s="319">
        <f>MCF!R85</f>
        <v>1</v>
      </c>
      <c r="F86" s="87">
        <f t="shared" si="18"/>
        <v>0</v>
      </c>
      <c r="G86" s="87">
        <f t="shared" si="19"/>
        <v>0</v>
      </c>
      <c r="H86" s="87">
        <f t="shared" si="20"/>
        <v>0</v>
      </c>
      <c r="I86" s="87">
        <f t="shared" si="21"/>
        <v>3.1096285399603639E-10</v>
      </c>
      <c r="J86" s="87">
        <f t="shared" si="22"/>
        <v>1.5293921164426708E-10</v>
      </c>
      <c r="K86" s="120">
        <f t="shared" si="24"/>
        <v>1.0195947442951138E-10</v>
      </c>
      <c r="O86" s="116">
        <f>Amnt_Deposited!B81</f>
        <v>2067</v>
      </c>
      <c r="P86" s="119">
        <f>Amnt_Deposited!C81</f>
        <v>0</v>
      </c>
      <c r="Q86" s="319">
        <f>MCF!R85</f>
        <v>1</v>
      </c>
      <c r="R86" s="87">
        <f t="shared" si="23"/>
        <v>0</v>
      </c>
      <c r="S86" s="87">
        <f t="shared" si="25"/>
        <v>0</v>
      </c>
      <c r="T86" s="87">
        <f t="shared" si="26"/>
        <v>0</v>
      </c>
      <c r="U86" s="87">
        <f t="shared" si="27"/>
        <v>2.0804829660751765E-10</v>
      </c>
      <c r="V86" s="87">
        <f t="shared" si="28"/>
        <v>1.0232329057377368E-10</v>
      </c>
      <c r="W86" s="120">
        <f t="shared" si="29"/>
        <v>6.8215527049182448E-11</v>
      </c>
    </row>
    <row r="87" spans="2:23">
      <c r="B87" s="116">
        <f>Amnt_Deposited!B82</f>
        <v>2068</v>
      </c>
      <c r="C87" s="119">
        <f>Amnt_Deposited!C82</f>
        <v>0</v>
      </c>
      <c r="D87" s="453">
        <f>Dry_Matter_Content!C74</f>
        <v>0.59</v>
      </c>
      <c r="E87" s="319">
        <f>MCF!R86</f>
        <v>1</v>
      </c>
      <c r="F87" s="87">
        <f t="shared" si="18"/>
        <v>0</v>
      </c>
      <c r="G87" s="87">
        <f t="shared" si="19"/>
        <v>0</v>
      </c>
      <c r="H87" s="87">
        <f t="shared" si="20"/>
        <v>0</v>
      </c>
      <c r="I87" s="87">
        <f t="shared" si="21"/>
        <v>2.0844463460599692E-10</v>
      </c>
      <c r="J87" s="87">
        <f t="shared" si="22"/>
        <v>1.0251821939003949E-10</v>
      </c>
      <c r="K87" s="120">
        <f t="shared" si="24"/>
        <v>6.8345479593359656E-11</v>
      </c>
      <c r="O87" s="116">
        <f>Amnt_Deposited!B82</f>
        <v>2068</v>
      </c>
      <c r="P87" s="119">
        <f>Amnt_Deposited!C82</f>
        <v>0</v>
      </c>
      <c r="Q87" s="319">
        <f>MCF!R86</f>
        <v>1</v>
      </c>
      <c r="R87" s="87">
        <f t="shared" si="23"/>
        <v>0</v>
      </c>
      <c r="S87" s="87">
        <f t="shared" si="25"/>
        <v>0</v>
      </c>
      <c r="T87" s="87">
        <f t="shared" si="26"/>
        <v>0</v>
      </c>
      <c r="U87" s="87">
        <f t="shared" si="27"/>
        <v>1.3945894375958757E-10</v>
      </c>
      <c r="V87" s="87">
        <f t="shared" si="28"/>
        <v>6.858935284793007E-11</v>
      </c>
      <c r="W87" s="120">
        <f t="shared" si="29"/>
        <v>4.5726235231953378E-11</v>
      </c>
    </row>
    <row r="88" spans="2:23">
      <c r="B88" s="116">
        <f>Amnt_Deposited!B83</f>
        <v>2069</v>
      </c>
      <c r="C88" s="119">
        <f>Amnt_Deposited!C83</f>
        <v>0</v>
      </c>
      <c r="D88" s="453">
        <f>Dry_Matter_Content!C75</f>
        <v>0.59</v>
      </c>
      <c r="E88" s="319">
        <f>MCF!R87</f>
        <v>1</v>
      </c>
      <c r="F88" s="87">
        <f t="shared" si="18"/>
        <v>0</v>
      </c>
      <c r="G88" s="87">
        <f t="shared" si="19"/>
        <v>0</v>
      </c>
      <c r="H88" s="87">
        <f t="shared" si="20"/>
        <v>0</v>
      </c>
      <c r="I88" s="87">
        <f t="shared" si="21"/>
        <v>1.3972461706497388E-10</v>
      </c>
      <c r="J88" s="87">
        <f t="shared" si="22"/>
        <v>6.872001754102305E-11</v>
      </c>
      <c r="K88" s="120">
        <f t="shared" si="24"/>
        <v>4.5813345027348698E-11</v>
      </c>
      <c r="O88" s="116">
        <f>Amnt_Deposited!B83</f>
        <v>2069</v>
      </c>
      <c r="P88" s="119">
        <f>Amnt_Deposited!C83</f>
        <v>0</v>
      </c>
      <c r="Q88" s="319">
        <f>MCF!R87</f>
        <v>1</v>
      </c>
      <c r="R88" s="87">
        <f t="shared" si="23"/>
        <v>0</v>
      </c>
      <c r="S88" s="87">
        <f t="shared" si="25"/>
        <v>0</v>
      </c>
      <c r="T88" s="87">
        <f t="shared" si="26"/>
        <v>0</v>
      </c>
      <c r="U88" s="87">
        <f t="shared" si="27"/>
        <v>9.3482125601008381E-11</v>
      </c>
      <c r="V88" s="87">
        <f t="shared" si="28"/>
        <v>4.5976818158579194E-11</v>
      </c>
      <c r="W88" s="120">
        <f t="shared" si="29"/>
        <v>3.065121210571946E-11</v>
      </c>
    </row>
    <row r="89" spans="2:23">
      <c r="B89" s="116">
        <f>Amnt_Deposited!B84</f>
        <v>2070</v>
      </c>
      <c r="C89" s="119">
        <f>Amnt_Deposited!C84</f>
        <v>0</v>
      </c>
      <c r="D89" s="453">
        <f>Dry_Matter_Content!C76</f>
        <v>0.59</v>
      </c>
      <c r="E89" s="319">
        <f>MCF!R88</f>
        <v>1</v>
      </c>
      <c r="F89" s="87">
        <f t="shared" si="18"/>
        <v>0</v>
      </c>
      <c r="G89" s="87">
        <f t="shared" si="19"/>
        <v>0</v>
      </c>
      <c r="H89" s="87">
        <f t="shared" si="20"/>
        <v>0</v>
      </c>
      <c r="I89" s="87">
        <f t="shared" si="21"/>
        <v>9.3660211743305366E-11</v>
      </c>
      <c r="J89" s="87">
        <f t="shared" si="22"/>
        <v>4.6064405321668514E-11</v>
      </c>
      <c r="K89" s="120">
        <f t="shared" si="24"/>
        <v>3.0709603547779009E-11</v>
      </c>
      <c r="O89" s="116">
        <f>Amnt_Deposited!B84</f>
        <v>2070</v>
      </c>
      <c r="P89" s="119">
        <f>Amnt_Deposited!C84</f>
        <v>0</v>
      </c>
      <c r="Q89" s="319">
        <f>MCF!R88</f>
        <v>1</v>
      </c>
      <c r="R89" s="87">
        <f t="shared" si="23"/>
        <v>0</v>
      </c>
      <c r="S89" s="87">
        <f t="shared" si="25"/>
        <v>0</v>
      </c>
      <c r="T89" s="87">
        <f t="shared" si="26"/>
        <v>0</v>
      </c>
      <c r="U89" s="87">
        <f t="shared" si="27"/>
        <v>6.2662942736377351E-11</v>
      </c>
      <c r="V89" s="87">
        <f t="shared" si="28"/>
        <v>3.0819182864631024E-11</v>
      </c>
      <c r="W89" s="120">
        <f t="shared" si="29"/>
        <v>2.0546121909754014E-11</v>
      </c>
    </row>
    <row r="90" spans="2:23">
      <c r="B90" s="116">
        <f>Amnt_Deposited!B85</f>
        <v>2071</v>
      </c>
      <c r="C90" s="119">
        <f>Amnt_Deposited!C85</f>
        <v>0</v>
      </c>
      <c r="D90" s="453">
        <f>Dry_Matter_Content!C77</f>
        <v>0.59</v>
      </c>
      <c r="E90" s="319">
        <f>MCF!R89</f>
        <v>1</v>
      </c>
      <c r="F90" s="87">
        <f t="shared" si="18"/>
        <v>0</v>
      </c>
      <c r="G90" s="87">
        <f t="shared" si="19"/>
        <v>0</v>
      </c>
      <c r="H90" s="87">
        <f t="shared" si="20"/>
        <v>0</v>
      </c>
      <c r="I90" s="87">
        <f t="shared" si="21"/>
        <v>6.2782317447480182E-11</v>
      </c>
      <c r="J90" s="87">
        <f t="shared" si="22"/>
        <v>3.0877894295825184E-11</v>
      </c>
      <c r="K90" s="120">
        <f t="shared" si="24"/>
        <v>2.0585262863883455E-11</v>
      </c>
      <c r="O90" s="116">
        <f>Amnt_Deposited!B85</f>
        <v>2071</v>
      </c>
      <c r="P90" s="119">
        <f>Amnt_Deposited!C85</f>
        <v>0</v>
      </c>
      <c r="Q90" s="319">
        <f>MCF!R89</f>
        <v>1</v>
      </c>
      <c r="R90" s="87">
        <f t="shared" si="23"/>
        <v>0</v>
      </c>
      <c r="S90" s="87">
        <f t="shared" si="25"/>
        <v>0</v>
      </c>
      <c r="T90" s="87">
        <f t="shared" si="26"/>
        <v>0</v>
      </c>
      <c r="U90" s="87">
        <f t="shared" si="27"/>
        <v>4.2004226659777099E-11</v>
      </c>
      <c r="V90" s="87">
        <f t="shared" si="28"/>
        <v>2.0658716076600254E-11</v>
      </c>
      <c r="W90" s="120">
        <f t="shared" si="29"/>
        <v>1.3772477384400169E-11</v>
      </c>
    </row>
    <row r="91" spans="2:23">
      <c r="B91" s="116">
        <f>Amnt_Deposited!B86</f>
        <v>2072</v>
      </c>
      <c r="C91" s="119">
        <f>Amnt_Deposited!C86</f>
        <v>0</v>
      </c>
      <c r="D91" s="453">
        <f>Dry_Matter_Content!C78</f>
        <v>0.59</v>
      </c>
      <c r="E91" s="319">
        <f>MCF!R90</f>
        <v>1</v>
      </c>
      <c r="F91" s="87">
        <f t="shared" si="18"/>
        <v>0</v>
      </c>
      <c r="G91" s="87">
        <f t="shared" si="19"/>
        <v>0</v>
      </c>
      <c r="H91" s="87">
        <f t="shared" si="20"/>
        <v>0</v>
      </c>
      <c r="I91" s="87">
        <f t="shared" si="21"/>
        <v>4.2084245921619041E-11</v>
      </c>
      <c r="J91" s="87">
        <f t="shared" si="22"/>
        <v>2.0698071525861144E-11</v>
      </c>
      <c r="K91" s="120">
        <f t="shared" si="24"/>
        <v>1.3798714350574095E-11</v>
      </c>
      <c r="O91" s="116">
        <f>Amnt_Deposited!B86</f>
        <v>2072</v>
      </c>
      <c r="P91" s="119">
        <f>Amnt_Deposited!C86</f>
        <v>0</v>
      </c>
      <c r="Q91" s="319">
        <f>MCF!R90</f>
        <v>1</v>
      </c>
      <c r="R91" s="87">
        <f t="shared" si="23"/>
        <v>0</v>
      </c>
      <c r="S91" s="87">
        <f t="shared" si="25"/>
        <v>0</v>
      </c>
      <c r="T91" s="87">
        <f t="shared" si="26"/>
        <v>0</v>
      </c>
      <c r="U91" s="87">
        <f t="shared" si="27"/>
        <v>2.8156275148273215E-11</v>
      </c>
      <c r="V91" s="87">
        <f t="shared" si="28"/>
        <v>1.3847951511503886E-11</v>
      </c>
      <c r="W91" s="120">
        <f t="shared" si="29"/>
        <v>9.2319676743359236E-12</v>
      </c>
    </row>
    <row r="92" spans="2:23">
      <c r="B92" s="116">
        <f>Amnt_Deposited!B87</f>
        <v>2073</v>
      </c>
      <c r="C92" s="119">
        <f>Amnt_Deposited!C87</f>
        <v>0</v>
      </c>
      <c r="D92" s="453">
        <f>Dry_Matter_Content!C79</f>
        <v>0.59</v>
      </c>
      <c r="E92" s="319">
        <f>MCF!R91</f>
        <v>1</v>
      </c>
      <c r="F92" s="87">
        <f t="shared" si="18"/>
        <v>0</v>
      </c>
      <c r="G92" s="87">
        <f t="shared" si="19"/>
        <v>0</v>
      </c>
      <c r="H92" s="87">
        <f t="shared" si="20"/>
        <v>0</v>
      </c>
      <c r="I92" s="87">
        <f t="shared" si="21"/>
        <v>2.8209913663554843E-11</v>
      </c>
      <c r="J92" s="87">
        <f t="shared" si="22"/>
        <v>1.38743322580642E-11</v>
      </c>
      <c r="K92" s="120">
        <f t="shared" si="24"/>
        <v>9.2495548387094664E-12</v>
      </c>
      <c r="O92" s="116">
        <f>Amnt_Deposited!B87</f>
        <v>2073</v>
      </c>
      <c r="P92" s="119">
        <f>Amnt_Deposited!C87</f>
        <v>0</v>
      </c>
      <c r="Q92" s="319">
        <f>MCF!R91</f>
        <v>1</v>
      </c>
      <c r="R92" s="87">
        <f t="shared" si="23"/>
        <v>0</v>
      </c>
      <c r="S92" s="87">
        <f t="shared" si="25"/>
        <v>0</v>
      </c>
      <c r="T92" s="87">
        <f t="shared" si="26"/>
        <v>0</v>
      </c>
      <c r="U92" s="87">
        <f t="shared" si="27"/>
        <v>1.8873715653582629E-11</v>
      </c>
      <c r="V92" s="87">
        <f t="shared" si="28"/>
        <v>9.2825594946905862E-12</v>
      </c>
      <c r="W92" s="120">
        <f t="shared" si="29"/>
        <v>6.1883729964603903E-12</v>
      </c>
    </row>
    <row r="93" spans="2:23">
      <c r="B93" s="116">
        <f>Amnt_Deposited!B88</f>
        <v>2074</v>
      </c>
      <c r="C93" s="119">
        <f>Amnt_Deposited!C88</f>
        <v>0</v>
      </c>
      <c r="D93" s="453">
        <f>Dry_Matter_Content!C80</f>
        <v>0.59</v>
      </c>
      <c r="E93" s="319">
        <f>MCF!R92</f>
        <v>1</v>
      </c>
      <c r="F93" s="87">
        <f t="shared" si="18"/>
        <v>0</v>
      </c>
      <c r="G93" s="87">
        <f t="shared" si="19"/>
        <v>0</v>
      </c>
      <c r="H93" s="87">
        <f t="shared" si="20"/>
        <v>0</v>
      </c>
      <c r="I93" s="87">
        <f t="shared" si="21"/>
        <v>1.8909670625615492E-11</v>
      </c>
      <c r="J93" s="87">
        <f t="shared" si="22"/>
        <v>9.3002430379393489E-12</v>
      </c>
      <c r="K93" s="120">
        <f t="shared" si="24"/>
        <v>6.2001620252928987E-12</v>
      </c>
      <c r="O93" s="116">
        <f>Amnt_Deposited!B88</f>
        <v>2074</v>
      </c>
      <c r="P93" s="119">
        <f>Amnt_Deposited!C88</f>
        <v>0</v>
      </c>
      <c r="Q93" s="319">
        <f>MCF!R92</f>
        <v>1</v>
      </c>
      <c r="R93" s="87">
        <f t="shared" si="23"/>
        <v>0</v>
      </c>
      <c r="S93" s="87">
        <f t="shared" si="25"/>
        <v>0</v>
      </c>
      <c r="T93" s="87">
        <f t="shared" si="26"/>
        <v>0</v>
      </c>
      <c r="U93" s="87">
        <f t="shared" si="27"/>
        <v>1.2651429945773074E-11</v>
      </c>
      <c r="V93" s="87">
        <f t="shared" si="28"/>
        <v>6.2222857078095544E-12</v>
      </c>
      <c r="W93" s="120">
        <f t="shared" si="29"/>
        <v>4.1481904718730357E-12</v>
      </c>
    </row>
    <row r="94" spans="2:23">
      <c r="B94" s="116">
        <f>Amnt_Deposited!B89</f>
        <v>2075</v>
      </c>
      <c r="C94" s="119">
        <f>Amnt_Deposited!C89</f>
        <v>0</v>
      </c>
      <c r="D94" s="453">
        <f>Dry_Matter_Content!C81</f>
        <v>0.59</v>
      </c>
      <c r="E94" s="319">
        <f>MCF!R93</f>
        <v>1</v>
      </c>
      <c r="F94" s="87">
        <f t="shared" si="18"/>
        <v>0</v>
      </c>
      <c r="G94" s="87">
        <f t="shared" si="19"/>
        <v>0</v>
      </c>
      <c r="H94" s="87">
        <f t="shared" si="20"/>
        <v>0</v>
      </c>
      <c r="I94" s="87">
        <f t="shared" si="21"/>
        <v>1.2675531284281354E-11</v>
      </c>
      <c r="J94" s="87">
        <f t="shared" si="22"/>
        <v>6.2341393413341384E-12</v>
      </c>
      <c r="K94" s="120">
        <f t="shared" si="24"/>
        <v>4.1560928942227589E-12</v>
      </c>
      <c r="O94" s="116">
        <f>Amnt_Deposited!B89</f>
        <v>2075</v>
      </c>
      <c r="P94" s="119">
        <f>Amnt_Deposited!C89</f>
        <v>0</v>
      </c>
      <c r="Q94" s="319">
        <f>MCF!R93</f>
        <v>1</v>
      </c>
      <c r="R94" s="87">
        <f t="shared" si="23"/>
        <v>0</v>
      </c>
      <c r="S94" s="87">
        <f t="shared" si="25"/>
        <v>0</v>
      </c>
      <c r="T94" s="87">
        <f t="shared" si="26"/>
        <v>0</v>
      </c>
      <c r="U94" s="87">
        <f t="shared" si="27"/>
        <v>8.4805071036672727E-12</v>
      </c>
      <c r="V94" s="87">
        <f t="shared" si="28"/>
        <v>4.1709228421058008E-12</v>
      </c>
      <c r="W94" s="120">
        <f t="shared" si="29"/>
        <v>2.7806152280705336E-12</v>
      </c>
    </row>
    <row r="95" spans="2:23">
      <c r="B95" s="116">
        <f>Amnt_Deposited!B90</f>
        <v>2076</v>
      </c>
      <c r="C95" s="119">
        <f>Amnt_Deposited!C90</f>
        <v>0</v>
      </c>
      <c r="D95" s="453">
        <f>Dry_Matter_Content!C82</f>
        <v>0.59</v>
      </c>
      <c r="E95" s="319">
        <f>MCF!R94</f>
        <v>1</v>
      </c>
      <c r="F95" s="87">
        <f t="shared" si="18"/>
        <v>0</v>
      </c>
      <c r="G95" s="87">
        <f t="shared" si="19"/>
        <v>0</v>
      </c>
      <c r="H95" s="87">
        <f t="shared" si="20"/>
        <v>0</v>
      </c>
      <c r="I95" s="87">
        <f t="shared" si="21"/>
        <v>8.4966627140056644E-12</v>
      </c>
      <c r="J95" s="87">
        <f t="shared" si="22"/>
        <v>4.1788685702756903E-12</v>
      </c>
      <c r="K95" s="120">
        <f t="shared" si="24"/>
        <v>2.7859123801837934E-12</v>
      </c>
      <c r="O95" s="116">
        <f>Amnt_Deposited!B90</f>
        <v>2076</v>
      </c>
      <c r="P95" s="119">
        <f>Amnt_Deposited!C90</f>
        <v>0</v>
      </c>
      <c r="Q95" s="319">
        <f>MCF!R94</f>
        <v>1</v>
      </c>
      <c r="R95" s="87">
        <f t="shared" si="23"/>
        <v>0</v>
      </c>
      <c r="S95" s="87">
        <f t="shared" si="25"/>
        <v>0</v>
      </c>
      <c r="T95" s="87">
        <f t="shared" si="26"/>
        <v>0</v>
      </c>
      <c r="U95" s="87">
        <f t="shared" si="27"/>
        <v>5.6846539121358122E-12</v>
      </c>
      <c r="V95" s="87">
        <f t="shared" si="28"/>
        <v>2.7958531915314601E-12</v>
      </c>
      <c r="W95" s="120">
        <f t="shared" si="29"/>
        <v>1.86390212768764E-12</v>
      </c>
    </row>
    <row r="96" spans="2:23">
      <c r="B96" s="116">
        <f>Amnt_Deposited!B91</f>
        <v>2077</v>
      </c>
      <c r="C96" s="119">
        <f>Amnt_Deposited!C91</f>
        <v>0</v>
      </c>
      <c r="D96" s="453">
        <f>Dry_Matter_Content!C83</f>
        <v>0.59</v>
      </c>
      <c r="E96" s="319">
        <f>MCF!R95</f>
        <v>1</v>
      </c>
      <c r="F96" s="87">
        <f t="shared" si="18"/>
        <v>0</v>
      </c>
      <c r="G96" s="87">
        <f t="shared" si="19"/>
        <v>0</v>
      </c>
      <c r="H96" s="87">
        <f t="shared" si="20"/>
        <v>0</v>
      </c>
      <c r="I96" s="87">
        <f t="shared" si="21"/>
        <v>5.6954833416015769E-12</v>
      </c>
      <c r="J96" s="87">
        <f t="shared" si="22"/>
        <v>2.8011793724040871E-12</v>
      </c>
      <c r="K96" s="120">
        <f t="shared" si="24"/>
        <v>1.867452914936058E-12</v>
      </c>
      <c r="O96" s="116">
        <f>Amnt_Deposited!B91</f>
        <v>2077</v>
      </c>
      <c r="P96" s="119">
        <f>Amnt_Deposited!C91</f>
        <v>0</v>
      </c>
      <c r="Q96" s="319">
        <f>MCF!R95</f>
        <v>1</v>
      </c>
      <c r="R96" s="87">
        <f t="shared" si="23"/>
        <v>0</v>
      </c>
      <c r="S96" s="87">
        <f t="shared" si="25"/>
        <v>0</v>
      </c>
      <c r="T96" s="87">
        <f t="shared" si="26"/>
        <v>0</v>
      </c>
      <c r="U96" s="87">
        <f t="shared" si="27"/>
        <v>3.810537472079555E-12</v>
      </c>
      <c r="V96" s="87">
        <f t="shared" si="28"/>
        <v>1.8741164400562576E-12</v>
      </c>
      <c r="W96" s="120">
        <f t="shared" si="29"/>
        <v>1.2494109600375049E-12</v>
      </c>
    </row>
    <row r="97" spans="2:23">
      <c r="B97" s="116">
        <f>Amnt_Deposited!B92</f>
        <v>2078</v>
      </c>
      <c r="C97" s="119">
        <f>Amnt_Deposited!C92</f>
        <v>0</v>
      </c>
      <c r="D97" s="453">
        <f>Dry_Matter_Content!C84</f>
        <v>0.59</v>
      </c>
      <c r="E97" s="319">
        <f>MCF!R96</f>
        <v>1</v>
      </c>
      <c r="F97" s="87">
        <f t="shared" si="18"/>
        <v>0</v>
      </c>
      <c r="G97" s="87">
        <f t="shared" si="19"/>
        <v>0</v>
      </c>
      <c r="H97" s="87">
        <f t="shared" si="20"/>
        <v>0</v>
      </c>
      <c r="I97" s="87">
        <f t="shared" si="21"/>
        <v>3.8177966557375863E-12</v>
      </c>
      <c r="J97" s="87">
        <f t="shared" si="22"/>
        <v>1.877686685863991E-12</v>
      </c>
      <c r="K97" s="120">
        <f t="shared" si="24"/>
        <v>1.2517911239093273E-12</v>
      </c>
      <c r="O97" s="116">
        <f>Amnt_Deposited!B92</f>
        <v>2078</v>
      </c>
      <c r="P97" s="119">
        <f>Amnt_Deposited!C92</f>
        <v>0</v>
      </c>
      <c r="Q97" s="319">
        <f>MCF!R96</f>
        <v>1</v>
      </c>
      <c r="R97" s="87">
        <f t="shared" si="23"/>
        <v>0</v>
      </c>
      <c r="S97" s="87">
        <f t="shared" si="25"/>
        <v>0</v>
      </c>
      <c r="T97" s="87">
        <f t="shared" si="26"/>
        <v>0</v>
      </c>
      <c r="U97" s="87">
        <f t="shared" si="27"/>
        <v>2.554279653704896E-12</v>
      </c>
      <c r="V97" s="87">
        <f t="shared" si="28"/>
        <v>1.256257818374659E-12</v>
      </c>
      <c r="W97" s="120">
        <f t="shared" si="29"/>
        <v>8.3750521224977261E-13</v>
      </c>
    </row>
    <row r="98" spans="2:23">
      <c r="B98" s="116">
        <f>Amnt_Deposited!B93</f>
        <v>2079</v>
      </c>
      <c r="C98" s="119">
        <f>Amnt_Deposited!C93</f>
        <v>0</v>
      </c>
      <c r="D98" s="453">
        <f>Dry_Matter_Content!C85</f>
        <v>0.59</v>
      </c>
      <c r="E98" s="319">
        <f>MCF!R97</f>
        <v>1</v>
      </c>
      <c r="F98" s="87">
        <f t="shared" si="18"/>
        <v>0</v>
      </c>
      <c r="G98" s="87">
        <f t="shared" si="19"/>
        <v>0</v>
      </c>
      <c r="H98" s="87">
        <f t="shared" si="20"/>
        <v>0</v>
      </c>
      <c r="I98" s="87">
        <f t="shared" si="21"/>
        <v>2.5591456300287286E-12</v>
      </c>
      <c r="J98" s="87">
        <f t="shared" si="22"/>
        <v>1.2586510257088575E-12</v>
      </c>
      <c r="K98" s="120">
        <f t="shared" si="24"/>
        <v>8.3910068380590501E-13</v>
      </c>
      <c r="O98" s="116">
        <f>Amnt_Deposited!B93</f>
        <v>2079</v>
      </c>
      <c r="P98" s="119">
        <f>Amnt_Deposited!C93</f>
        <v>0</v>
      </c>
      <c r="Q98" s="319">
        <f>MCF!R97</f>
        <v>1</v>
      </c>
      <c r="R98" s="87">
        <f t="shared" si="23"/>
        <v>0</v>
      </c>
      <c r="S98" s="87">
        <f t="shared" si="25"/>
        <v>0</v>
      </c>
      <c r="T98" s="87">
        <f t="shared" si="26"/>
        <v>0</v>
      </c>
      <c r="U98" s="87">
        <f t="shared" si="27"/>
        <v>1.7121848550593628E-12</v>
      </c>
      <c r="V98" s="87">
        <f t="shared" si="28"/>
        <v>8.4209479864553319E-13</v>
      </c>
      <c r="W98" s="120">
        <f t="shared" si="29"/>
        <v>5.6139653243035546E-13</v>
      </c>
    </row>
    <row r="99" spans="2:23" ht="13.5" thickBot="1">
      <c r="B99" s="117">
        <f>Amnt_Deposited!B94</f>
        <v>2080</v>
      </c>
      <c r="C99" s="121">
        <f>Amnt_Deposited!C94</f>
        <v>0</v>
      </c>
      <c r="D99" s="454">
        <f>Dry_Matter_Content!C86</f>
        <v>0.59</v>
      </c>
      <c r="E99" s="320">
        <f>MCF!R98</f>
        <v>1</v>
      </c>
      <c r="F99" s="88">
        <f t="shared" si="18"/>
        <v>0</v>
      </c>
      <c r="G99" s="88">
        <f t="shared" si="19"/>
        <v>0</v>
      </c>
      <c r="H99" s="88">
        <f t="shared" si="20"/>
        <v>0</v>
      </c>
      <c r="I99" s="88">
        <f t="shared" si="21"/>
        <v>1.7154466165327626E-12</v>
      </c>
      <c r="J99" s="88">
        <f t="shared" si="22"/>
        <v>8.4369901349596601E-13</v>
      </c>
      <c r="K99" s="122">
        <f t="shared" si="24"/>
        <v>5.6246600899731061E-13</v>
      </c>
      <c r="O99" s="117">
        <f>Amnt_Deposited!B94</f>
        <v>2080</v>
      </c>
      <c r="P99" s="121">
        <f>Amnt_Deposited!C94</f>
        <v>0</v>
      </c>
      <c r="Q99" s="320">
        <f>MCF!R98</f>
        <v>1</v>
      </c>
      <c r="R99" s="88">
        <f t="shared" si="23"/>
        <v>0</v>
      </c>
      <c r="S99" s="88">
        <f>R99*$W$12</f>
        <v>0</v>
      </c>
      <c r="T99" s="88">
        <f>R99*(1-$W$12)</f>
        <v>0</v>
      </c>
      <c r="U99" s="88">
        <f>S99+U98*$W$10</f>
        <v>1.1477118308649165E-12</v>
      </c>
      <c r="V99" s="88">
        <f>U98*(1-$W$10)+T99</f>
        <v>5.6447302419444629E-13</v>
      </c>
      <c r="W99" s="122">
        <f t="shared" si="29"/>
        <v>3.7631534946296419E-13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1.2167547116669999</v>
      </c>
      <c r="D19" s="451">
        <f>Dry_Matter_Content!D6</f>
        <v>0.44</v>
      </c>
      <c r="E19" s="318">
        <f>MCF!R18</f>
        <v>1</v>
      </c>
      <c r="F19" s="150">
        <f t="shared" ref="F19:F50" si="0">C19*D19*$K$6*DOCF*E19</f>
        <v>0.1177818560893656</v>
      </c>
      <c r="G19" s="85">
        <f t="shared" ref="G19:G82" si="1">F19*$K$12</f>
        <v>0.1177818560893656</v>
      </c>
      <c r="H19" s="85">
        <f t="shared" ref="H19:H82" si="2">F19*(1-$K$12)</f>
        <v>0</v>
      </c>
      <c r="I19" s="85">
        <f t="shared" ref="I19:I82" si="3">G19+I18*$K$10</f>
        <v>0.1177818560893656</v>
      </c>
      <c r="J19" s="85">
        <f t="shared" ref="J19:J82" si="4">I18*(1-$K$10)+H19</f>
        <v>0</v>
      </c>
      <c r="K19" s="86">
        <f>J19*CH4_fraction*conv</f>
        <v>0</v>
      </c>
      <c r="O19" s="115">
        <f>Amnt_Deposited!B14</f>
        <v>2000</v>
      </c>
      <c r="P19" s="118">
        <f>Amnt_Deposited!D14</f>
        <v>1.2167547116669999</v>
      </c>
      <c r="Q19" s="318">
        <f>MCF!R18</f>
        <v>1</v>
      </c>
      <c r="R19" s="150">
        <f t="shared" ref="R19:R50" si="5">P19*$W$6*DOCF*Q19</f>
        <v>0.24335094233339999</v>
      </c>
      <c r="S19" s="85">
        <f>R19*$W$12</f>
        <v>0.24335094233339999</v>
      </c>
      <c r="T19" s="85">
        <f>R19*(1-$W$12)</f>
        <v>0</v>
      </c>
      <c r="U19" s="85">
        <f>S19+U18*$W$10</f>
        <v>0.24335094233339999</v>
      </c>
      <c r="V19" s="85">
        <f>U18*(1-$W$10)+T19</f>
        <v>0</v>
      </c>
      <c r="W19" s="86">
        <f>V19*CH4_fraction*conv</f>
        <v>0</v>
      </c>
    </row>
    <row r="20" spans="2:23">
      <c r="B20" s="116">
        <f>Amnt_Deposited!B15</f>
        <v>2001</v>
      </c>
      <c r="C20" s="119">
        <f>Amnt_Deposited!D15</f>
        <v>1.245761444829</v>
      </c>
      <c r="D20" s="453">
        <f>Dry_Matter_Content!D7</f>
        <v>0.44</v>
      </c>
      <c r="E20" s="319">
        <f>MCF!R19</f>
        <v>1</v>
      </c>
      <c r="F20" s="87">
        <f t="shared" si="0"/>
        <v>0.1205897078594472</v>
      </c>
      <c r="G20" s="87">
        <f t="shared" si="1"/>
        <v>0.1205897078594472</v>
      </c>
      <c r="H20" s="87">
        <f t="shared" si="2"/>
        <v>0</v>
      </c>
      <c r="I20" s="87">
        <f t="shared" si="3"/>
        <v>0.23040878257422348</v>
      </c>
      <c r="J20" s="87">
        <f t="shared" si="4"/>
        <v>7.9627813745893339E-3</v>
      </c>
      <c r="K20" s="120">
        <f>J20*CH4_fraction*conv</f>
        <v>5.3085209163928893E-3</v>
      </c>
      <c r="M20" s="428"/>
      <c r="O20" s="116">
        <f>Amnt_Deposited!B15</f>
        <v>2001</v>
      </c>
      <c r="P20" s="119">
        <f>Amnt_Deposited!D15</f>
        <v>1.245761444829</v>
      </c>
      <c r="Q20" s="319">
        <f>MCF!R19</f>
        <v>1</v>
      </c>
      <c r="R20" s="87">
        <f t="shared" si="5"/>
        <v>0.2491522889658</v>
      </c>
      <c r="S20" s="87">
        <f>R20*$W$12</f>
        <v>0.2491522889658</v>
      </c>
      <c r="T20" s="87">
        <f>R20*(1-$W$12)</f>
        <v>0</v>
      </c>
      <c r="U20" s="87">
        <f>S20+U19*$W$10</f>
        <v>0.47605120366575093</v>
      </c>
      <c r="V20" s="87">
        <f>U19*(1-$W$10)+T20</f>
        <v>1.6452027633449037E-2</v>
      </c>
      <c r="W20" s="120">
        <f>V20*CH4_fraction*conv</f>
        <v>1.0968018422299358E-2</v>
      </c>
    </row>
    <row r="21" spans="2:23">
      <c r="B21" s="116">
        <f>Amnt_Deposited!B16</f>
        <v>2002</v>
      </c>
      <c r="C21" s="119">
        <f>Amnt_Deposited!D16</f>
        <v>1.270148189992</v>
      </c>
      <c r="D21" s="453">
        <f>Dry_Matter_Content!D8</f>
        <v>0.44</v>
      </c>
      <c r="E21" s="319">
        <f>MCF!R20</f>
        <v>1</v>
      </c>
      <c r="F21" s="87">
        <f t="shared" si="0"/>
        <v>0.12295034479122559</v>
      </c>
      <c r="G21" s="87">
        <f t="shared" si="1"/>
        <v>0.12295034479122559</v>
      </c>
      <c r="H21" s="87">
        <f t="shared" si="2"/>
        <v>0</v>
      </c>
      <c r="I21" s="87">
        <f t="shared" si="3"/>
        <v>0.33778206971548491</v>
      </c>
      <c r="J21" s="87">
        <f t="shared" si="4"/>
        <v>1.5577057649964161E-2</v>
      </c>
      <c r="K21" s="120">
        <f t="shared" ref="K21:K84" si="6">J21*CH4_fraction*conv</f>
        <v>1.0384705099976107E-2</v>
      </c>
      <c r="O21" s="116">
        <f>Amnt_Deposited!B16</f>
        <v>2002</v>
      </c>
      <c r="P21" s="119">
        <f>Amnt_Deposited!D16</f>
        <v>1.270148189992</v>
      </c>
      <c r="Q21" s="319">
        <f>MCF!R20</f>
        <v>1</v>
      </c>
      <c r="R21" s="87">
        <f t="shared" si="5"/>
        <v>0.2540296379984</v>
      </c>
      <c r="S21" s="87">
        <f t="shared" ref="S21:S84" si="7">R21*$W$12</f>
        <v>0.2540296379984</v>
      </c>
      <c r="T21" s="87">
        <f t="shared" ref="T21:T84" si="8">R21*(1-$W$12)</f>
        <v>0</v>
      </c>
      <c r="U21" s="87">
        <f t="shared" ref="U21:U84" si="9">S21+U20*$W$10</f>
        <v>0.69789683825513404</v>
      </c>
      <c r="V21" s="87">
        <f t="shared" ref="V21:V84" si="10">U20*(1-$W$10)+T21</f>
        <v>3.2184003409016858E-2</v>
      </c>
      <c r="W21" s="120">
        <f t="shared" ref="W21:W84" si="11">V21*CH4_fraction*conv</f>
        <v>2.1456002272677903E-2</v>
      </c>
    </row>
    <row r="22" spans="2:23">
      <c r="B22" s="116">
        <f>Amnt_Deposited!B17</f>
        <v>2003</v>
      </c>
      <c r="C22" s="119">
        <f>Amnt_Deposited!D17</f>
        <v>1.2838026226080002</v>
      </c>
      <c r="D22" s="453">
        <f>Dry_Matter_Content!D9</f>
        <v>0.44</v>
      </c>
      <c r="E22" s="319">
        <f>MCF!R21</f>
        <v>1</v>
      </c>
      <c r="F22" s="87">
        <f t="shared" si="0"/>
        <v>0.12427209386845441</v>
      </c>
      <c r="G22" s="87">
        <f t="shared" si="1"/>
        <v>0.12427209386845441</v>
      </c>
      <c r="H22" s="87">
        <f t="shared" si="2"/>
        <v>0</v>
      </c>
      <c r="I22" s="87">
        <f t="shared" si="3"/>
        <v>0.4392180081462127</v>
      </c>
      <c r="J22" s="87">
        <f t="shared" si="4"/>
        <v>2.2836155437726609E-2</v>
      </c>
      <c r="K22" s="120">
        <f t="shared" si="6"/>
        <v>1.5224103625151073E-2</v>
      </c>
      <c r="N22" s="290"/>
      <c r="O22" s="116">
        <f>Amnt_Deposited!B17</f>
        <v>2003</v>
      </c>
      <c r="P22" s="119">
        <f>Amnt_Deposited!D17</f>
        <v>1.2838026226080002</v>
      </c>
      <c r="Q22" s="319">
        <f>MCF!R21</f>
        <v>1</v>
      </c>
      <c r="R22" s="87">
        <f t="shared" si="5"/>
        <v>0.25676052452160003</v>
      </c>
      <c r="S22" s="87">
        <f t="shared" si="7"/>
        <v>0.25676052452160003</v>
      </c>
      <c r="T22" s="87">
        <f t="shared" si="8"/>
        <v>0</v>
      </c>
      <c r="U22" s="87">
        <f t="shared" si="9"/>
        <v>0.90747522344258824</v>
      </c>
      <c r="V22" s="87">
        <f t="shared" si="10"/>
        <v>4.7182139334145883E-2</v>
      </c>
      <c r="W22" s="120">
        <f t="shared" si="11"/>
        <v>3.145475955609725E-2</v>
      </c>
    </row>
    <row r="23" spans="2:23">
      <c r="B23" s="116">
        <f>Amnt_Deposited!B18</f>
        <v>2004</v>
      </c>
      <c r="C23" s="119">
        <f>Amnt_Deposited!D18</f>
        <v>1.317795725796</v>
      </c>
      <c r="D23" s="453">
        <f>Dry_Matter_Content!D10</f>
        <v>0.44</v>
      </c>
      <c r="E23" s="319">
        <f>MCF!R22</f>
        <v>1</v>
      </c>
      <c r="F23" s="87">
        <f t="shared" si="0"/>
        <v>0.12756262625705281</v>
      </c>
      <c r="G23" s="87">
        <f t="shared" si="1"/>
        <v>0.12756262625705281</v>
      </c>
      <c r="H23" s="87">
        <f t="shared" si="2"/>
        <v>0</v>
      </c>
      <c r="I23" s="87">
        <f t="shared" si="3"/>
        <v>0.53708678264398202</v>
      </c>
      <c r="J23" s="87">
        <f t="shared" si="4"/>
        <v>2.9693851759283536E-2</v>
      </c>
      <c r="K23" s="120">
        <f t="shared" si="6"/>
        <v>1.9795901172855689E-2</v>
      </c>
      <c r="N23" s="290"/>
      <c r="O23" s="116">
        <f>Amnt_Deposited!B18</f>
        <v>2004</v>
      </c>
      <c r="P23" s="119">
        <f>Amnt_Deposited!D18</f>
        <v>1.317795725796</v>
      </c>
      <c r="Q23" s="319">
        <f>MCF!R22</f>
        <v>1</v>
      </c>
      <c r="R23" s="87">
        <f t="shared" si="5"/>
        <v>0.26355914515920004</v>
      </c>
      <c r="S23" s="87">
        <f t="shared" si="7"/>
        <v>0.26355914515920004</v>
      </c>
      <c r="T23" s="87">
        <f t="shared" si="8"/>
        <v>0</v>
      </c>
      <c r="U23" s="87">
        <f t="shared" si="9"/>
        <v>1.1096834352148388</v>
      </c>
      <c r="V23" s="87">
        <f t="shared" si="10"/>
        <v>6.1350933386949455E-2</v>
      </c>
      <c r="W23" s="120">
        <f t="shared" si="11"/>
        <v>4.0900622257966299E-2</v>
      </c>
    </row>
    <row r="24" spans="2:23">
      <c r="B24" s="116">
        <f>Amnt_Deposited!B19</f>
        <v>2005</v>
      </c>
      <c r="C24" s="119">
        <f>Amnt_Deposited!D19</f>
        <v>1.373378560136</v>
      </c>
      <c r="D24" s="453">
        <f>Dry_Matter_Content!D11</f>
        <v>0.44</v>
      </c>
      <c r="E24" s="319">
        <f>MCF!R23</f>
        <v>1</v>
      </c>
      <c r="F24" s="87">
        <f t="shared" si="0"/>
        <v>0.1329430446211648</v>
      </c>
      <c r="G24" s="87">
        <f t="shared" si="1"/>
        <v>0.1329430446211648</v>
      </c>
      <c r="H24" s="87">
        <f t="shared" si="2"/>
        <v>0</v>
      </c>
      <c r="I24" s="87">
        <f t="shared" si="3"/>
        <v>0.63371944151158299</v>
      </c>
      <c r="J24" s="87">
        <f t="shared" si="4"/>
        <v>3.6310385753563865E-2</v>
      </c>
      <c r="K24" s="120">
        <f t="shared" si="6"/>
        <v>2.4206923835709243E-2</v>
      </c>
      <c r="N24" s="290"/>
      <c r="O24" s="116">
        <f>Amnt_Deposited!B19</f>
        <v>2005</v>
      </c>
      <c r="P24" s="119">
        <f>Amnt_Deposited!D19</f>
        <v>1.373378560136</v>
      </c>
      <c r="Q24" s="319">
        <f>MCF!R23</f>
        <v>1</v>
      </c>
      <c r="R24" s="87">
        <f t="shared" si="5"/>
        <v>0.27467571202720004</v>
      </c>
      <c r="S24" s="87">
        <f t="shared" si="7"/>
        <v>0.27467571202720004</v>
      </c>
      <c r="T24" s="87">
        <f t="shared" si="8"/>
        <v>0</v>
      </c>
      <c r="U24" s="87">
        <f t="shared" si="9"/>
        <v>1.3093376890735184</v>
      </c>
      <c r="V24" s="87">
        <f t="shared" si="10"/>
        <v>7.5021458168520377E-2</v>
      </c>
      <c r="W24" s="120">
        <f t="shared" si="11"/>
        <v>5.0014305445680252E-2</v>
      </c>
    </row>
    <row r="25" spans="2:23">
      <c r="B25" s="116">
        <f>Amnt_Deposited!B20</f>
        <v>2006</v>
      </c>
      <c r="C25" s="119">
        <f>Amnt_Deposited!D20</f>
        <v>1.3921355326889999</v>
      </c>
      <c r="D25" s="453">
        <f>Dry_Matter_Content!D12</f>
        <v>0.44</v>
      </c>
      <c r="E25" s="319">
        <f>MCF!R24</f>
        <v>1</v>
      </c>
      <c r="F25" s="87">
        <f t="shared" si="0"/>
        <v>0.13475871956429519</v>
      </c>
      <c r="G25" s="87">
        <f t="shared" si="1"/>
        <v>0.13475871956429519</v>
      </c>
      <c r="H25" s="87">
        <f t="shared" si="2"/>
        <v>0</v>
      </c>
      <c r="I25" s="87">
        <f t="shared" si="3"/>
        <v>0.72563481038394417</v>
      </c>
      <c r="J25" s="87">
        <f t="shared" si="4"/>
        <v>4.2843350691933957E-2</v>
      </c>
      <c r="K25" s="120">
        <f t="shared" si="6"/>
        <v>2.8562233794622638E-2</v>
      </c>
      <c r="N25" s="290"/>
      <c r="O25" s="116">
        <f>Amnt_Deposited!B20</f>
        <v>2006</v>
      </c>
      <c r="P25" s="119">
        <f>Amnt_Deposited!D20</f>
        <v>1.3921355326889999</v>
      </c>
      <c r="Q25" s="319">
        <f>MCF!R24</f>
        <v>1</v>
      </c>
      <c r="R25" s="87">
        <f t="shared" si="5"/>
        <v>0.27842710653780001</v>
      </c>
      <c r="S25" s="87">
        <f t="shared" si="7"/>
        <v>0.27842710653780001</v>
      </c>
      <c r="T25" s="87">
        <f t="shared" si="8"/>
        <v>0</v>
      </c>
      <c r="U25" s="87">
        <f t="shared" si="9"/>
        <v>1.4992454759998846</v>
      </c>
      <c r="V25" s="87">
        <f t="shared" si="10"/>
        <v>8.8519319611433792E-2</v>
      </c>
      <c r="W25" s="120">
        <f t="shared" si="11"/>
        <v>5.9012879740955856E-2</v>
      </c>
    </row>
    <row r="26" spans="2:23">
      <c r="B26" s="116">
        <f>Amnt_Deposited!B21</f>
        <v>2007</v>
      </c>
      <c r="C26" s="119">
        <f>Amnt_Deposited!D21</f>
        <v>1.410543995509</v>
      </c>
      <c r="D26" s="453">
        <f>Dry_Matter_Content!D13</f>
        <v>0.44</v>
      </c>
      <c r="E26" s="319">
        <f>MCF!R25</f>
        <v>1</v>
      </c>
      <c r="F26" s="87">
        <f t="shared" si="0"/>
        <v>0.13654065876527119</v>
      </c>
      <c r="G26" s="87">
        <f t="shared" si="1"/>
        <v>0.13654065876527119</v>
      </c>
      <c r="H26" s="87">
        <f t="shared" si="2"/>
        <v>0</v>
      </c>
      <c r="I26" s="87">
        <f t="shared" si="3"/>
        <v>0.81311807147588533</v>
      </c>
      <c r="J26" s="87">
        <f t="shared" si="4"/>
        <v>4.9057397673330005E-2</v>
      </c>
      <c r="K26" s="120">
        <f t="shared" si="6"/>
        <v>3.2704931782220004E-2</v>
      </c>
      <c r="N26" s="290"/>
      <c r="O26" s="116">
        <f>Amnt_Deposited!B21</f>
        <v>2007</v>
      </c>
      <c r="P26" s="119">
        <f>Amnt_Deposited!D21</f>
        <v>1.410543995509</v>
      </c>
      <c r="Q26" s="319">
        <f>MCF!R25</f>
        <v>1</v>
      </c>
      <c r="R26" s="87">
        <f t="shared" si="5"/>
        <v>0.28210879910180003</v>
      </c>
      <c r="S26" s="87">
        <f t="shared" si="7"/>
        <v>0.28210879910180003</v>
      </c>
      <c r="T26" s="87">
        <f t="shared" si="8"/>
        <v>0</v>
      </c>
      <c r="U26" s="87">
        <f t="shared" si="9"/>
        <v>1.679996015446044</v>
      </c>
      <c r="V26" s="87">
        <f t="shared" si="10"/>
        <v>0.10135825965564051</v>
      </c>
      <c r="W26" s="120">
        <f t="shared" si="11"/>
        <v>6.7572173103760333E-2</v>
      </c>
    </row>
    <row r="27" spans="2:23">
      <c r="B27" s="116">
        <f>Amnt_Deposited!B22</f>
        <v>2008</v>
      </c>
      <c r="C27" s="119">
        <f>Amnt_Deposited!D22</f>
        <v>1.4284609702439999</v>
      </c>
      <c r="D27" s="453">
        <f>Dry_Matter_Content!D14</f>
        <v>0.44</v>
      </c>
      <c r="E27" s="319">
        <f>MCF!R26</f>
        <v>1</v>
      </c>
      <c r="F27" s="87">
        <f t="shared" si="0"/>
        <v>0.13827502191961918</v>
      </c>
      <c r="G27" s="87">
        <f t="shared" si="1"/>
        <v>0.13827502191961918</v>
      </c>
      <c r="H27" s="87">
        <f t="shared" si="2"/>
        <v>0</v>
      </c>
      <c r="I27" s="87">
        <f t="shared" si="3"/>
        <v>0.89642128661757781</v>
      </c>
      <c r="J27" s="87">
        <f t="shared" si="4"/>
        <v>5.4971806777926728E-2</v>
      </c>
      <c r="K27" s="120">
        <f t="shared" si="6"/>
        <v>3.6647871185284481E-2</v>
      </c>
      <c r="N27" s="290"/>
      <c r="O27" s="116">
        <f>Amnt_Deposited!B22</f>
        <v>2008</v>
      </c>
      <c r="P27" s="119">
        <f>Amnt_Deposited!D22</f>
        <v>1.4284609702439999</v>
      </c>
      <c r="Q27" s="319">
        <f>MCF!R26</f>
        <v>1</v>
      </c>
      <c r="R27" s="87">
        <f t="shared" si="5"/>
        <v>0.28569219404879997</v>
      </c>
      <c r="S27" s="87">
        <f t="shared" si="7"/>
        <v>0.28569219404879997</v>
      </c>
      <c r="T27" s="87">
        <f t="shared" si="8"/>
        <v>0</v>
      </c>
      <c r="U27" s="87">
        <f t="shared" si="9"/>
        <v>1.8521100963173094</v>
      </c>
      <c r="V27" s="87">
        <f t="shared" si="10"/>
        <v>0.11357811317753456</v>
      </c>
      <c r="W27" s="120">
        <f t="shared" si="11"/>
        <v>7.5718742118356372E-2</v>
      </c>
    </row>
    <row r="28" spans="2:23">
      <c r="B28" s="116">
        <f>Amnt_Deposited!B23</f>
        <v>2009</v>
      </c>
      <c r="C28" s="119">
        <f>Amnt_Deposited!D23</f>
        <v>1.4456719893660002</v>
      </c>
      <c r="D28" s="453">
        <f>Dry_Matter_Content!D15</f>
        <v>0.44</v>
      </c>
      <c r="E28" s="319">
        <f>MCF!R27</f>
        <v>1</v>
      </c>
      <c r="F28" s="87">
        <f t="shared" si="0"/>
        <v>0.13994104857062881</v>
      </c>
      <c r="G28" s="87">
        <f t="shared" si="1"/>
        <v>0.13994104857062881</v>
      </c>
      <c r="H28" s="87">
        <f t="shared" si="2"/>
        <v>0</v>
      </c>
      <c r="I28" s="87">
        <f t="shared" si="3"/>
        <v>0.9757587162449971</v>
      </c>
      <c r="J28" s="87">
        <f t="shared" si="4"/>
        <v>6.0603618943209529E-2</v>
      </c>
      <c r="K28" s="120">
        <f t="shared" si="6"/>
        <v>4.0402412628806353E-2</v>
      </c>
      <c r="N28" s="290"/>
      <c r="O28" s="116">
        <f>Amnt_Deposited!B23</f>
        <v>2009</v>
      </c>
      <c r="P28" s="119">
        <f>Amnt_Deposited!D23</f>
        <v>1.4456719893660002</v>
      </c>
      <c r="Q28" s="319">
        <f>MCF!R27</f>
        <v>1</v>
      </c>
      <c r="R28" s="87">
        <f t="shared" si="5"/>
        <v>0.28913439787320006</v>
      </c>
      <c r="S28" s="87">
        <f t="shared" si="7"/>
        <v>0.28913439787320006</v>
      </c>
      <c r="T28" s="87">
        <f t="shared" si="8"/>
        <v>0</v>
      </c>
      <c r="U28" s="87">
        <f t="shared" si="9"/>
        <v>2.0160304054648699</v>
      </c>
      <c r="V28" s="87">
        <f t="shared" si="10"/>
        <v>0.12521408872563949</v>
      </c>
      <c r="W28" s="120">
        <f t="shared" si="11"/>
        <v>8.3476059150426329E-2</v>
      </c>
    </row>
    <row r="29" spans="2:23">
      <c r="B29" s="116">
        <f>Amnt_Deposited!B24</f>
        <v>2010</v>
      </c>
      <c r="C29" s="119">
        <f>Amnt_Deposited!D24</f>
        <v>1.475277444377</v>
      </c>
      <c r="D29" s="453">
        <f>Dry_Matter_Content!D16</f>
        <v>0.44</v>
      </c>
      <c r="E29" s="319">
        <f>MCF!R28</f>
        <v>1</v>
      </c>
      <c r="F29" s="87">
        <f t="shared" si="0"/>
        <v>0.14280685661569359</v>
      </c>
      <c r="G29" s="87">
        <f t="shared" si="1"/>
        <v>0.14280685661569359</v>
      </c>
      <c r="H29" s="87">
        <f t="shared" si="2"/>
        <v>0</v>
      </c>
      <c r="I29" s="87">
        <f t="shared" si="3"/>
        <v>1.0525982533618907</v>
      </c>
      <c r="J29" s="87">
        <f t="shared" si="4"/>
        <v>6.5967319498799984E-2</v>
      </c>
      <c r="K29" s="120">
        <f t="shared" si="6"/>
        <v>4.3978212999199989E-2</v>
      </c>
      <c r="O29" s="116">
        <f>Amnt_Deposited!B24</f>
        <v>2010</v>
      </c>
      <c r="P29" s="119">
        <f>Amnt_Deposited!D24</f>
        <v>1.475277444377</v>
      </c>
      <c r="Q29" s="319">
        <f>MCF!R28</f>
        <v>1</v>
      </c>
      <c r="R29" s="87">
        <f t="shared" si="5"/>
        <v>0.29505548887540001</v>
      </c>
      <c r="S29" s="87">
        <f t="shared" si="7"/>
        <v>0.29505548887540001</v>
      </c>
      <c r="T29" s="87">
        <f t="shared" si="8"/>
        <v>0</v>
      </c>
      <c r="U29" s="87">
        <f t="shared" si="9"/>
        <v>2.1747897796733278</v>
      </c>
      <c r="V29" s="87">
        <f t="shared" si="10"/>
        <v>0.13629611466694211</v>
      </c>
      <c r="W29" s="120">
        <f t="shared" si="11"/>
        <v>9.0864076444628072E-2</v>
      </c>
    </row>
    <row r="30" spans="2:23">
      <c r="B30" s="116">
        <f>Amnt_Deposited!B25</f>
        <v>2011</v>
      </c>
      <c r="C30" s="119">
        <f>Amnt_Deposited!D25</f>
        <v>0</v>
      </c>
      <c r="D30" s="453">
        <f>Dry_Matter_Content!D17</f>
        <v>0.44</v>
      </c>
      <c r="E30" s="319">
        <f>MCF!R29</f>
        <v>1</v>
      </c>
      <c r="F30" s="87">
        <f t="shared" si="0"/>
        <v>0</v>
      </c>
      <c r="G30" s="87">
        <f t="shared" si="1"/>
        <v>0</v>
      </c>
      <c r="H30" s="87">
        <f t="shared" si="2"/>
        <v>0</v>
      </c>
      <c r="I30" s="87">
        <f t="shared" si="3"/>
        <v>0.98143610627842248</v>
      </c>
      <c r="J30" s="87">
        <f t="shared" si="4"/>
        <v>7.1162147083468269E-2</v>
      </c>
      <c r="K30" s="120">
        <f t="shared" si="6"/>
        <v>4.7441431388978841E-2</v>
      </c>
      <c r="O30" s="116">
        <f>Amnt_Deposited!B25</f>
        <v>2011</v>
      </c>
      <c r="P30" s="119">
        <f>Amnt_Deposited!D25</f>
        <v>0</v>
      </c>
      <c r="Q30" s="319">
        <f>MCF!R29</f>
        <v>1</v>
      </c>
      <c r="R30" s="87">
        <f t="shared" si="5"/>
        <v>0</v>
      </c>
      <c r="S30" s="87">
        <f t="shared" si="7"/>
        <v>0</v>
      </c>
      <c r="T30" s="87">
        <f t="shared" si="8"/>
        <v>0</v>
      </c>
      <c r="U30" s="87">
        <f t="shared" si="9"/>
        <v>2.0277605501620295</v>
      </c>
      <c r="V30" s="87">
        <f t="shared" si="10"/>
        <v>0.14702922951129807</v>
      </c>
      <c r="W30" s="120">
        <f t="shared" si="11"/>
        <v>9.801948634086538E-2</v>
      </c>
    </row>
    <row r="31" spans="2:23">
      <c r="B31" s="116">
        <f>Amnt_Deposited!B26</f>
        <v>2012</v>
      </c>
      <c r="C31" s="119">
        <f>Amnt_Deposited!D26</f>
        <v>0</v>
      </c>
      <c r="D31" s="453">
        <f>Dry_Matter_Content!D18</f>
        <v>0.44</v>
      </c>
      <c r="E31" s="319">
        <f>MCF!R30</f>
        <v>1</v>
      </c>
      <c r="F31" s="87">
        <f t="shared" si="0"/>
        <v>0</v>
      </c>
      <c r="G31" s="87">
        <f t="shared" si="1"/>
        <v>0</v>
      </c>
      <c r="H31" s="87">
        <f t="shared" si="2"/>
        <v>0</v>
      </c>
      <c r="I31" s="87">
        <f t="shared" si="3"/>
        <v>0.9150849601265586</v>
      </c>
      <c r="J31" s="87">
        <f t="shared" si="4"/>
        <v>6.6351146151863924E-2</v>
      </c>
      <c r="K31" s="120">
        <f t="shared" si="6"/>
        <v>4.4234097434575945E-2</v>
      </c>
      <c r="O31" s="116">
        <f>Amnt_Deposited!B26</f>
        <v>2012</v>
      </c>
      <c r="P31" s="119">
        <f>Amnt_Deposited!D26</f>
        <v>0</v>
      </c>
      <c r="Q31" s="319">
        <f>MCF!R30</f>
        <v>1</v>
      </c>
      <c r="R31" s="87">
        <f t="shared" si="5"/>
        <v>0</v>
      </c>
      <c r="S31" s="87">
        <f t="shared" si="7"/>
        <v>0</v>
      </c>
      <c r="T31" s="87">
        <f t="shared" si="8"/>
        <v>0</v>
      </c>
      <c r="U31" s="87">
        <f t="shared" si="9"/>
        <v>1.8906714052201619</v>
      </c>
      <c r="V31" s="87">
        <f t="shared" si="10"/>
        <v>0.13708914494186758</v>
      </c>
      <c r="W31" s="120">
        <f t="shared" si="11"/>
        <v>9.1392763294578377E-2</v>
      </c>
    </row>
    <row r="32" spans="2:23">
      <c r="B32" s="116">
        <f>Amnt_Deposited!B27</f>
        <v>2013</v>
      </c>
      <c r="C32" s="119">
        <f>Amnt_Deposited!D27</f>
        <v>0</v>
      </c>
      <c r="D32" s="453">
        <f>Dry_Matter_Content!D19</f>
        <v>0.44</v>
      </c>
      <c r="E32" s="319">
        <f>MCF!R31</f>
        <v>1</v>
      </c>
      <c r="F32" s="87">
        <f t="shared" si="0"/>
        <v>0</v>
      </c>
      <c r="G32" s="87">
        <f t="shared" si="1"/>
        <v>0</v>
      </c>
      <c r="H32" s="87">
        <f t="shared" si="2"/>
        <v>0</v>
      </c>
      <c r="I32" s="87">
        <f t="shared" si="3"/>
        <v>0.85321956151088429</v>
      </c>
      <c r="J32" s="87">
        <f t="shared" si="4"/>
        <v>6.1865398615674264E-2</v>
      </c>
      <c r="K32" s="120">
        <f t="shared" si="6"/>
        <v>4.1243599077116173E-2</v>
      </c>
      <c r="O32" s="116">
        <f>Amnt_Deposited!B27</f>
        <v>2013</v>
      </c>
      <c r="P32" s="119">
        <f>Amnt_Deposited!D27</f>
        <v>0</v>
      </c>
      <c r="Q32" s="319">
        <f>MCF!R31</f>
        <v>1</v>
      </c>
      <c r="R32" s="87">
        <f t="shared" si="5"/>
        <v>0</v>
      </c>
      <c r="S32" s="87">
        <f t="shared" si="7"/>
        <v>0</v>
      </c>
      <c r="T32" s="87">
        <f t="shared" si="8"/>
        <v>0</v>
      </c>
      <c r="U32" s="87">
        <f t="shared" si="9"/>
        <v>1.7628503337001737</v>
      </c>
      <c r="V32" s="87">
        <f t="shared" si="10"/>
        <v>0.12782107151998812</v>
      </c>
      <c r="W32" s="120">
        <f t="shared" si="11"/>
        <v>8.5214047679992078E-2</v>
      </c>
    </row>
    <row r="33" spans="2:23">
      <c r="B33" s="116">
        <f>Amnt_Deposited!B28</f>
        <v>2014</v>
      </c>
      <c r="C33" s="119">
        <f>Amnt_Deposited!D28</f>
        <v>0</v>
      </c>
      <c r="D33" s="453">
        <f>Dry_Matter_Content!D20</f>
        <v>0.44</v>
      </c>
      <c r="E33" s="319">
        <f>MCF!R32</f>
        <v>1</v>
      </c>
      <c r="F33" s="87">
        <f t="shared" si="0"/>
        <v>0</v>
      </c>
      <c r="G33" s="87">
        <f t="shared" si="1"/>
        <v>0</v>
      </c>
      <c r="H33" s="87">
        <f t="shared" si="2"/>
        <v>0</v>
      </c>
      <c r="I33" s="87">
        <f t="shared" si="3"/>
        <v>0.79553664617561159</v>
      </c>
      <c r="J33" s="87">
        <f t="shared" si="4"/>
        <v>5.7682915335272686E-2</v>
      </c>
      <c r="K33" s="120">
        <f t="shared" si="6"/>
        <v>3.8455276890181786E-2</v>
      </c>
      <c r="O33" s="116">
        <f>Amnt_Deposited!B28</f>
        <v>2014</v>
      </c>
      <c r="P33" s="119">
        <f>Amnt_Deposited!D28</f>
        <v>0</v>
      </c>
      <c r="Q33" s="319">
        <f>MCF!R32</f>
        <v>1</v>
      </c>
      <c r="R33" s="87">
        <f t="shared" si="5"/>
        <v>0</v>
      </c>
      <c r="S33" s="87">
        <f t="shared" si="7"/>
        <v>0</v>
      </c>
      <c r="T33" s="87">
        <f t="shared" si="8"/>
        <v>0</v>
      </c>
      <c r="U33" s="87">
        <f t="shared" si="9"/>
        <v>1.6436707565611806</v>
      </c>
      <c r="V33" s="87">
        <f t="shared" si="10"/>
        <v>0.11917957713899313</v>
      </c>
      <c r="W33" s="120">
        <f t="shared" si="11"/>
        <v>7.9453051425995416E-2</v>
      </c>
    </row>
    <row r="34" spans="2:23">
      <c r="B34" s="116">
        <f>Amnt_Deposited!B29</f>
        <v>2015</v>
      </c>
      <c r="C34" s="119">
        <f>Amnt_Deposited!D29</f>
        <v>0</v>
      </c>
      <c r="D34" s="453">
        <f>Dry_Matter_Content!D21</f>
        <v>0.44</v>
      </c>
      <c r="E34" s="319">
        <f>MCF!R33</f>
        <v>1</v>
      </c>
      <c r="F34" s="87">
        <f t="shared" si="0"/>
        <v>0</v>
      </c>
      <c r="G34" s="87">
        <f t="shared" si="1"/>
        <v>0</v>
      </c>
      <c r="H34" s="87">
        <f t="shared" si="2"/>
        <v>0</v>
      </c>
      <c r="I34" s="87">
        <f t="shared" si="3"/>
        <v>0.74175345240284529</v>
      </c>
      <c r="J34" s="87">
        <f t="shared" si="4"/>
        <v>5.3783193772766302E-2</v>
      </c>
      <c r="K34" s="120">
        <f t="shared" si="6"/>
        <v>3.585546251517753E-2</v>
      </c>
      <c r="O34" s="116">
        <f>Amnt_Deposited!B29</f>
        <v>2015</v>
      </c>
      <c r="P34" s="119">
        <f>Amnt_Deposited!D29</f>
        <v>0</v>
      </c>
      <c r="Q34" s="319">
        <f>MCF!R33</f>
        <v>1</v>
      </c>
      <c r="R34" s="87">
        <f t="shared" si="5"/>
        <v>0</v>
      </c>
      <c r="S34" s="87">
        <f t="shared" si="7"/>
        <v>0</v>
      </c>
      <c r="T34" s="87">
        <f t="shared" si="8"/>
        <v>0</v>
      </c>
      <c r="U34" s="87">
        <f t="shared" si="9"/>
        <v>1.5325484553777791</v>
      </c>
      <c r="V34" s="87">
        <f t="shared" si="10"/>
        <v>0.11112230118340143</v>
      </c>
      <c r="W34" s="120">
        <f t="shared" si="11"/>
        <v>7.4081534122267617E-2</v>
      </c>
    </row>
    <row r="35" spans="2:23">
      <c r="B35" s="116">
        <f>Amnt_Deposited!B30</f>
        <v>2016</v>
      </c>
      <c r="C35" s="119">
        <f>Amnt_Deposited!D30</f>
        <v>0</v>
      </c>
      <c r="D35" s="453">
        <f>Dry_Matter_Content!D22</f>
        <v>0.44</v>
      </c>
      <c r="E35" s="319">
        <f>MCF!R34</f>
        <v>1</v>
      </c>
      <c r="F35" s="87">
        <f t="shared" si="0"/>
        <v>0</v>
      </c>
      <c r="G35" s="87">
        <f t="shared" si="1"/>
        <v>0</v>
      </c>
      <c r="H35" s="87">
        <f t="shared" si="2"/>
        <v>0</v>
      </c>
      <c r="I35" s="87">
        <f t="shared" si="3"/>
        <v>0.69160633491431389</v>
      </c>
      <c r="J35" s="87">
        <f t="shared" si="4"/>
        <v>5.0147117488531387E-2</v>
      </c>
      <c r="K35" s="120">
        <f t="shared" si="6"/>
        <v>3.3431411659020922E-2</v>
      </c>
      <c r="O35" s="116">
        <f>Amnt_Deposited!B30</f>
        <v>2016</v>
      </c>
      <c r="P35" s="119">
        <f>Amnt_Deposited!D30</f>
        <v>0</v>
      </c>
      <c r="Q35" s="319">
        <f>MCF!R34</f>
        <v>1</v>
      </c>
      <c r="R35" s="87">
        <f t="shared" si="5"/>
        <v>0</v>
      </c>
      <c r="S35" s="87">
        <f t="shared" si="7"/>
        <v>0</v>
      </c>
      <c r="T35" s="87">
        <f t="shared" si="8"/>
        <v>0</v>
      </c>
      <c r="U35" s="87">
        <f t="shared" si="9"/>
        <v>1.4289387085006482</v>
      </c>
      <c r="V35" s="87">
        <f t="shared" si="10"/>
        <v>0.10360974687713093</v>
      </c>
      <c r="W35" s="120">
        <f t="shared" si="11"/>
        <v>6.9073164584753946E-2</v>
      </c>
    </row>
    <row r="36" spans="2:23">
      <c r="B36" s="116">
        <f>Amnt_Deposited!B31</f>
        <v>2017</v>
      </c>
      <c r="C36" s="119">
        <f>Amnt_Deposited!D31</f>
        <v>0</v>
      </c>
      <c r="D36" s="453">
        <f>Dry_Matter_Content!D23</f>
        <v>0.44</v>
      </c>
      <c r="E36" s="319">
        <f>MCF!R35</f>
        <v>1</v>
      </c>
      <c r="F36" s="87">
        <f t="shared" si="0"/>
        <v>0</v>
      </c>
      <c r="G36" s="87">
        <f t="shared" si="1"/>
        <v>0</v>
      </c>
      <c r="H36" s="87">
        <f t="shared" si="2"/>
        <v>0</v>
      </c>
      <c r="I36" s="87">
        <f t="shared" si="3"/>
        <v>0.64484947248190971</v>
      </c>
      <c r="J36" s="87">
        <f t="shared" si="4"/>
        <v>4.6756862432404157E-2</v>
      </c>
      <c r="K36" s="120">
        <f t="shared" si="6"/>
        <v>3.1171241621602772E-2</v>
      </c>
      <c r="O36" s="116">
        <f>Amnt_Deposited!B31</f>
        <v>2017</v>
      </c>
      <c r="P36" s="119">
        <f>Amnt_Deposited!D31</f>
        <v>0</v>
      </c>
      <c r="Q36" s="319">
        <f>MCF!R35</f>
        <v>1</v>
      </c>
      <c r="R36" s="87">
        <f t="shared" si="5"/>
        <v>0</v>
      </c>
      <c r="S36" s="87">
        <f t="shared" si="7"/>
        <v>0</v>
      </c>
      <c r="T36" s="87">
        <f t="shared" si="8"/>
        <v>0</v>
      </c>
      <c r="U36" s="87">
        <f t="shared" si="9"/>
        <v>1.3323336208303918</v>
      </c>
      <c r="V36" s="87">
        <f t="shared" si="10"/>
        <v>9.6605087670256509E-2</v>
      </c>
      <c r="W36" s="120">
        <f t="shared" si="11"/>
        <v>6.4403391780171002E-2</v>
      </c>
    </row>
    <row r="37" spans="2:23">
      <c r="B37" s="116">
        <f>Amnt_Deposited!B32</f>
        <v>2018</v>
      </c>
      <c r="C37" s="119">
        <f>Amnt_Deposited!D32</f>
        <v>0</v>
      </c>
      <c r="D37" s="453">
        <f>Dry_Matter_Content!D24</f>
        <v>0.44</v>
      </c>
      <c r="E37" s="319">
        <f>MCF!R36</f>
        <v>1</v>
      </c>
      <c r="F37" s="87">
        <f t="shared" si="0"/>
        <v>0</v>
      </c>
      <c r="G37" s="87">
        <f t="shared" si="1"/>
        <v>0</v>
      </c>
      <c r="H37" s="87">
        <f t="shared" si="2"/>
        <v>0</v>
      </c>
      <c r="I37" s="87">
        <f t="shared" si="3"/>
        <v>0.60125366291174343</v>
      </c>
      <c r="J37" s="87">
        <f t="shared" si="4"/>
        <v>4.359580957016624E-2</v>
      </c>
      <c r="K37" s="120">
        <f t="shared" si="6"/>
        <v>2.9063873046777492E-2</v>
      </c>
      <c r="O37" s="116">
        <f>Amnt_Deposited!B32</f>
        <v>2018</v>
      </c>
      <c r="P37" s="119">
        <f>Amnt_Deposited!D32</f>
        <v>0</v>
      </c>
      <c r="Q37" s="319">
        <f>MCF!R36</f>
        <v>1</v>
      </c>
      <c r="R37" s="87">
        <f t="shared" si="5"/>
        <v>0</v>
      </c>
      <c r="S37" s="87">
        <f t="shared" si="7"/>
        <v>0</v>
      </c>
      <c r="T37" s="87">
        <f t="shared" si="8"/>
        <v>0</v>
      </c>
      <c r="U37" s="87">
        <f t="shared" si="9"/>
        <v>1.2422596341151722</v>
      </c>
      <c r="V37" s="87">
        <f t="shared" si="10"/>
        <v>9.007398671521949E-2</v>
      </c>
      <c r="W37" s="120">
        <f t="shared" si="11"/>
        <v>6.0049324476812993E-2</v>
      </c>
    </row>
    <row r="38" spans="2:23">
      <c r="B38" s="116">
        <f>Amnt_Deposited!B33</f>
        <v>2019</v>
      </c>
      <c r="C38" s="119">
        <f>Amnt_Deposited!D33</f>
        <v>0</v>
      </c>
      <c r="D38" s="453">
        <f>Dry_Matter_Content!D25</f>
        <v>0.44</v>
      </c>
      <c r="E38" s="319">
        <f>MCF!R37</f>
        <v>1</v>
      </c>
      <c r="F38" s="87">
        <f t="shared" si="0"/>
        <v>0</v>
      </c>
      <c r="G38" s="87">
        <f t="shared" si="1"/>
        <v>0</v>
      </c>
      <c r="H38" s="87">
        <f t="shared" si="2"/>
        <v>0</v>
      </c>
      <c r="I38" s="87">
        <f t="shared" si="3"/>
        <v>0.56060519949472387</v>
      </c>
      <c r="J38" s="87">
        <f t="shared" si="4"/>
        <v>4.0648463417019595E-2</v>
      </c>
      <c r="K38" s="120">
        <f t="shared" si="6"/>
        <v>2.7098975611346394E-2</v>
      </c>
      <c r="O38" s="116">
        <f>Amnt_Deposited!B33</f>
        <v>2019</v>
      </c>
      <c r="P38" s="119">
        <f>Amnt_Deposited!D33</f>
        <v>0</v>
      </c>
      <c r="Q38" s="319">
        <f>MCF!R37</f>
        <v>1</v>
      </c>
      <c r="R38" s="87">
        <f t="shared" si="5"/>
        <v>0</v>
      </c>
      <c r="S38" s="87">
        <f t="shared" si="7"/>
        <v>0</v>
      </c>
      <c r="T38" s="87">
        <f t="shared" si="8"/>
        <v>0</v>
      </c>
      <c r="U38" s="87">
        <f t="shared" si="9"/>
        <v>1.1582752055676111</v>
      </c>
      <c r="V38" s="87">
        <f t="shared" si="10"/>
        <v>8.3984428547561135E-2</v>
      </c>
      <c r="W38" s="120">
        <f t="shared" si="11"/>
        <v>5.5989619031707419E-2</v>
      </c>
    </row>
    <row r="39" spans="2:23">
      <c r="B39" s="116">
        <f>Amnt_Deposited!B34</f>
        <v>2020</v>
      </c>
      <c r="C39" s="119">
        <f>Amnt_Deposited!D34</f>
        <v>0</v>
      </c>
      <c r="D39" s="453">
        <f>Dry_Matter_Content!D26</f>
        <v>0.44</v>
      </c>
      <c r="E39" s="319">
        <f>MCF!R38</f>
        <v>1</v>
      </c>
      <c r="F39" s="87">
        <f t="shared" si="0"/>
        <v>0</v>
      </c>
      <c r="G39" s="87">
        <f t="shared" si="1"/>
        <v>0</v>
      </c>
      <c r="H39" s="87">
        <f t="shared" si="2"/>
        <v>0</v>
      </c>
      <c r="I39" s="87">
        <f t="shared" si="3"/>
        <v>0.52270482341602176</v>
      </c>
      <c r="J39" s="87">
        <f t="shared" si="4"/>
        <v>3.79003760787021E-2</v>
      </c>
      <c r="K39" s="120">
        <f t="shared" si="6"/>
        <v>2.5266917385801398E-2</v>
      </c>
      <c r="O39" s="116">
        <f>Amnt_Deposited!B34</f>
        <v>2020</v>
      </c>
      <c r="P39" s="119">
        <f>Amnt_Deposited!D34</f>
        <v>0</v>
      </c>
      <c r="Q39" s="319">
        <f>MCF!R38</f>
        <v>1</v>
      </c>
      <c r="R39" s="87">
        <f t="shared" si="5"/>
        <v>0</v>
      </c>
      <c r="S39" s="87">
        <f t="shared" si="7"/>
        <v>0</v>
      </c>
      <c r="T39" s="87">
        <f t="shared" si="8"/>
        <v>0</v>
      </c>
      <c r="U39" s="87">
        <f t="shared" si="9"/>
        <v>1.0799686434215323</v>
      </c>
      <c r="V39" s="87">
        <f t="shared" si="10"/>
        <v>7.8306562146078701E-2</v>
      </c>
      <c r="W39" s="120">
        <f t="shared" si="11"/>
        <v>5.2204374764052465E-2</v>
      </c>
    </row>
    <row r="40" spans="2:23">
      <c r="B40" s="116">
        <f>Amnt_Deposited!B35</f>
        <v>2021</v>
      </c>
      <c r="C40" s="119">
        <f>Amnt_Deposited!D35</f>
        <v>0</v>
      </c>
      <c r="D40" s="453">
        <f>Dry_Matter_Content!D27</f>
        <v>0.44</v>
      </c>
      <c r="E40" s="319">
        <f>MCF!R39</f>
        <v>1</v>
      </c>
      <c r="F40" s="87">
        <f t="shared" si="0"/>
        <v>0</v>
      </c>
      <c r="G40" s="87">
        <f t="shared" si="1"/>
        <v>0</v>
      </c>
      <c r="H40" s="87">
        <f t="shared" si="2"/>
        <v>0</v>
      </c>
      <c r="I40" s="87">
        <f t="shared" si="3"/>
        <v>0.48736674698812871</v>
      </c>
      <c r="J40" s="87">
        <f t="shared" si="4"/>
        <v>3.5338076427893071E-2</v>
      </c>
      <c r="K40" s="120">
        <f t="shared" si="6"/>
        <v>2.355871761859538E-2</v>
      </c>
      <c r="O40" s="116">
        <f>Amnt_Deposited!B35</f>
        <v>2021</v>
      </c>
      <c r="P40" s="119">
        <f>Amnt_Deposited!D35</f>
        <v>0</v>
      </c>
      <c r="Q40" s="319">
        <f>MCF!R39</f>
        <v>1</v>
      </c>
      <c r="R40" s="87">
        <f t="shared" si="5"/>
        <v>0</v>
      </c>
      <c r="S40" s="87">
        <f t="shared" si="7"/>
        <v>0</v>
      </c>
      <c r="T40" s="87">
        <f t="shared" si="8"/>
        <v>0</v>
      </c>
      <c r="U40" s="87">
        <f t="shared" si="9"/>
        <v>1.0069560888184474</v>
      </c>
      <c r="V40" s="87">
        <f t="shared" si="10"/>
        <v>7.3012554603084839E-2</v>
      </c>
      <c r="W40" s="120">
        <f t="shared" si="11"/>
        <v>4.867503640205656E-2</v>
      </c>
    </row>
    <row r="41" spans="2:23">
      <c r="B41" s="116">
        <f>Amnt_Deposited!B36</f>
        <v>2022</v>
      </c>
      <c r="C41" s="119">
        <f>Amnt_Deposited!D36</f>
        <v>0</v>
      </c>
      <c r="D41" s="453">
        <f>Dry_Matter_Content!D28</f>
        <v>0.44</v>
      </c>
      <c r="E41" s="319">
        <f>MCF!R40</f>
        <v>1</v>
      </c>
      <c r="F41" s="87">
        <f t="shared" si="0"/>
        <v>0</v>
      </c>
      <c r="G41" s="87">
        <f t="shared" si="1"/>
        <v>0</v>
      </c>
      <c r="H41" s="87">
        <f t="shared" si="2"/>
        <v>0</v>
      </c>
      <c r="I41" s="87">
        <f t="shared" si="3"/>
        <v>0.45441774291939713</v>
      </c>
      <c r="J41" s="87">
        <f t="shared" si="4"/>
        <v>3.2949004068731573E-2</v>
      </c>
      <c r="K41" s="120">
        <f t="shared" si="6"/>
        <v>2.1966002712487713E-2</v>
      </c>
      <c r="O41" s="116">
        <f>Amnt_Deposited!B36</f>
        <v>2022</v>
      </c>
      <c r="P41" s="119">
        <f>Amnt_Deposited!D36</f>
        <v>0</v>
      </c>
      <c r="Q41" s="319">
        <f>MCF!R40</f>
        <v>1</v>
      </c>
      <c r="R41" s="87">
        <f t="shared" si="5"/>
        <v>0</v>
      </c>
      <c r="S41" s="87">
        <f t="shared" si="7"/>
        <v>0</v>
      </c>
      <c r="T41" s="87">
        <f t="shared" si="8"/>
        <v>0</v>
      </c>
      <c r="U41" s="87">
        <f t="shared" si="9"/>
        <v>0.93887963413098552</v>
      </c>
      <c r="V41" s="87">
        <f t="shared" si="10"/>
        <v>6.8076454687461901E-2</v>
      </c>
      <c r="W41" s="120">
        <f t="shared" si="11"/>
        <v>4.5384303124974601E-2</v>
      </c>
    </row>
    <row r="42" spans="2:23">
      <c r="B42" s="116">
        <f>Amnt_Deposited!B37</f>
        <v>2023</v>
      </c>
      <c r="C42" s="119">
        <f>Amnt_Deposited!D37</f>
        <v>0</v>
      </c>
      <c r="D42" s="453">
        <f>Dry_Matter_Content!D29</f>
        <v>0.44</v>
      </c>
      <c r="E42" s="319">
        <f>MCF!R41</f>
        <v>1</v>
      </c>
      <c r="F42" s="87">
        <f t="shared" si="0"/>
        <v>0</v>
      </c>
      <c r="G42" s="87">
        <f t="shared" si="1"/>
        <v>0</v>
      </c>
      <c r="H42" s="87">
        <f t="shared" si="2"/>
        <v>0</v>
      </c>
      <c r="I42" s="87">
        <f t="shared" si="3"/>
        <v>0.42369629515365587</v>
      </c>
      <c r="J42" s="87">
        <f t="shared" si="4"/>
        <v>3.0721447765741261E-2</v>
      </c>
      <c r="K42" s="120">
        <f t="shared" si="6"/>
        <v>2.0480965177160838E-2</v>
      </c>
      <c r="O42" s="116">
        <f>Amnt_Deposited!B37</f>
        <v>2023</v>
      </c>
      <c r="P42" s="119">
        <f>Amnt_Deposited!D37</f>
        <v>0</v>
      </c>
      <c r="Q42" s="319">
        <f>MCF!R41</f>
        <v>1</v>
      </c>
      <c r="R42" s="87">
        <f t="shared" si="5"/>
        <v>0</v>
      </c>
      <c r="S42" s="87">
        <f t="shared" si="7"/>
        <v>0</v>
      </c>
      <c r="T42" s="87">
        <f t="shared" si="8"/>
        <v>0</v>
      </c>
      <c r="U42" s="87">
        <f t="shared" si="9"/>
        <v>0.87540556849928874</v>
      </c>
      <c r="V42" s="87">
        <f t="shared" si="10"/>
        <v>6.3474065631696802E-2</v>
      </c>
      <c r="W42" s="120">
        <f t="shared" si="11"/>
        <v>4.231604375446453E-2</v>
      </c>
    </row>
    <row r="43" spans="2:23">
      <c r="B43" s="116">
        <f>Amnt_Deposited!B38</f>
        <v>2024</v>
      </c>
      <c r="C43" s="119">
        <f>Amnt_Deposited!D38</f>
        <v>0</v>
      </c>
      <c r="D43" s="453">
        <f>Dry_Matter_Content!D30</f>
        <v>0.44</v>
      </c>
      <c r="E43" s="319">
        <f>MCF!R42</f>
        <v>1</v>
      </c>
      <c r="F43" s="87">
        <f t="shared" si="0"/>
        <v>0</v>
      </c>
      <c r="G43" s="87">
        <f t="shared" si="1"/>
        <v>0</v>
      </c>
      <c r="H43" s="87">
        <f t="shared" si="2"/>
        <v>0</v>
      </c>
      <c r="I43" s="87">
        <f t="shared" si="3"/>
        <v>0.39505180711831533</v>
      </c>
      <c r="J43" s="87">
        <f t="shared" si="4"/>
        <v>2.8644488035340553E-2</v>
      </c>
      <c r="K43" s="120">
        <f t="shared" si="6"/>
        <v>1.9096325356893699E-2</v>
      </c>
      <c r="O43" s="116">
        <f>Amnt_Deposited!B38</f>
        <v>2024</v>
      </c>
      <c r="P43" s="119">
        <f>Amnt_Deposited!D38</f>
        <v>0</v>
      </c>
      <c r="Q43" s="319">
        <f>MCF!R42</f>
        <v>1</v>
      </c>
      <c r="R43" s="87">
        <f t="shared" si="5"/>
        <v>0</v>
      </c>
      <c r="S43" s="87">
        <f t="shared" si="7"/>
        <v>0</v>
      </c>
      <c r="T43" s="87">
        <f t="shared" si="8"/>
        <v>0</v>
      </c>
      <c r="U43" s="87">
        <f t="shared" si="9"/>
        <v>0.81622274197999012</v>
      </c>
      <c r="V43" s="87">
        <f t="shared" si="10"/>
        <v>5.9182826519298647E-2</v>
      </c>
      <c r="W43" s="120">
        <f t="shared" si="11"/>
        <v>3.9455217679532431E-2</v>
      </c>
    </row>
    <row r="44" spans="2:23">
      <c r="B44" s="116">
        <f>Amnt_Deposited!B39</f>
        <v>2025</v>
      </c>
      <c r="C44" s="119">
        <f>Amnt_Deposited!D39</f>
        <v>0</v>
      </c>
      <c r="D44" s="453">
        <f>Dry_Matter_Content!D31</f>
        <v>0.44</v>
      </c>
      <c r="E44" s="319">
        <f>MCF!R43</f>
        <v>1</v>
      </c>
      <c r="F44" s="87">
        <f t="shared" si="0"/>
        <v>0</v>
      </c>
      <c r="G44" s="87">
        <f t="shared" si="1"/>
        <v>0</v>
      </c>
      <c r="H44" s="87">
        <f t="shared" si="2"/>
        <v>0</v>
      </c>
      <c r="I44" s="87">
        <f t="shared" si="3"/>
        <v>0.36834386349979392</v>
      </c>
      <c r="J44" s="87">
        <f t="shared" si="4"/>
        <v>2.6707943618521413E-2</v>
      </c>
      <c r="K44" s="120">
        <f t="shared" si="6"/>
        <v>1.7805295745680939E-2</v>
      </c>
      <c r="O44" s="116">
        <f>Amnt_Deposited!B39</f>
        <v>2025</v>
      </c>
      <c r="P44" s="119">
        <f>Amnt_Deposited!D39</f>
        <v>0</v>
      </c>
      <c r="Q44" s="319">
        <f>MCF!R43</f>
        <v>1</v>
      </c>
      <c r="R44" s="87">
        <f t="shared" si="5"/>
        <v>0</v>
      </c>
      <c r="S44" s="87">
        <f t="shared" si="7"/>
        <v>0</v>
      </c>
      <c r="T44" s="87">
        <f t="shared" si="8"/>
        <v>0</v>
      </c>
      <c r="U44" s="87">
        <f t="shared" si="9"/>
        <v>0.76104104028883024</v>
      </c>
      <c r="V44" s="87">
        <f t="shared" si="10"/>
        <v>5.5181701691159928E-2</v>
      </c>
      <c r="W44" s="120">
        <f t="shared" si="11"/>
        <v>3.6787801127439949E-2</v>
      </c>
    </row>
    <row r="45" spans="2:23">
      <c r="B45" s="116">
        <f>Amnt_Deposited!B40</f>
        <v>2026</v>
      </c>
      <c r="C45" s="119">
        <f>Amnt_Deposited!D40</f>
        <v>0</v>
      </c>
      <c r="D45" s="453">
        <f>Dry_Matter_Content!D32</f>
        <v>0.44</v>
      </c>
      <c r="E45" s="319">
        <f>MCF!R44</f>
        <v>1</v>
      </c>
      <c r="F45" s="87">
        <f t="shared" si="0"/>
        <v>0</v>
      </c>
      <c r="G45" s="87">
        <f t="shared" si="1"/>
        <v>0</v>
      </c>
      <c r="H45" s="87">
        <f t="shared" si="2"/>
        <v>0</v>
      </c>
      <c r="I45" s="87">
        <f t="shared" si="3"/>
        <v>0.34344154192748805</v>
      </c>
      <c r="J45" s="87">
        <f t="shared" si="4"/>
        <v>2.4902321572305874E-2</v>
      </c>
      <c r="K45" s="120">
        <f t="shared" si="6"/>
        <v>1.6601547714870581E-2</v>
      </c>
      <c r="O45" s="116">
        <f>Amnt_Deposited!B40</f>
        <v>2026</v>
      </c>
      <c r="P45" s="119">
        <f>Amnt_Deposited!D40</f>
        <v>0</v>
      </c>
      <c r="Q45" s="319">
        <f>MCF!R44</f>
        <v>1</v>
      </c>
      <c r="R45" s="87">
        <f t="shared" si="5"/>
        <v>0</v>
      </c>
      <c r="S45" s="87">
        <f t="shared" si="7"/>
        <v>0</v>
      </c>
      <c r="T45" s="87">
        <f t="shared" si="8"/>
        <v>0</v>
      </c>
      <c r="U45" s="87">
        <f t="shared" si="9"/>
        <v>0.70958996266009911</v>
      </c>
      <c r="V45" s="87">
        <f t="shared" si="10"/>
        <v>5.1451077628731134E-2</v>
      </c>
      <c r="W45" s="120">
        <f t="shared" si="11"/>
        <v>3.4300718419154087E-2</v>
      </c>
    </row>
    <row r="46" spans="2:23">
      <c r="B46" s="116">
        <f>Amnt_Deposited!B41</f>
        <v>2027</v>
      </c>
      <c r="C46" s="119">
        <f>Amnt_Deposited!D41</f>
        <v>0</v>
      </c>
      <c r="D46" s="453">
        <f>Dry_Matter_Content!D33</f>
        <v>0.44</v>
      </c>
      <c r="E46" s="319">
        <f>MCF!R45</f>
        <v>1</v>
      </c>
      <c r="F46" s="87">
        <f t="shared" si="0"/>
        <v>0</v>
      </c>
      <c r="G46" s="87">
        <f t="shared" si="1"/>
        <v>0</v>
      </c>
      <c r="H46" s="87">
        <f t="shared" si="2"/>
        <v>0</v>
      </c>
      <c r="I46" s="87">
        <f t="shared" si="3"/>
        <v>0.32022277119215947</v>
      </c>
      <c r="J46" s="87">
        <f t="shared" si="4"/>
        <v>2.3218770735328575E-2</v>
      </c>
      <c r="K46" s="120">
        <f t="shared" si="6"/>
        <v>1.547918049021905E-2</v>
      </c>
      <c r="O46" s="116">
        <f>Amnt_Deposited!B41</f>
        <v>2027</v>
      </c>
      <c r="P46" s="119">
        <f>Amnt_Deposited!D41</f>
        <v>0</v>
      </c>
      <c r="Q46" s="319">
        <f>MCF!R45</f>
        <v>1</v>
      </c>
      <c r="R46" s="87">
        <f t="shared" si="5"/>
        <v>0</v>
      </c>
      <c r="S46" s="87">
        <f t="shared" si="7"/>
        <v>0</v>
      </c>
      <c r="T46" s="87">
        <f t="shared" si="8"/>
        <v>0</v>
      </c>
      <c r="U46" s="87">
        <f t="shared" si="9"/>
        <v>0.66161729585156903</v>
      </c>
      <c r="V46" s="87">
        <f t="shared" si="10"/>
        <v>4.7972666808530101E-2</v>
      </c>
      <c r="W46" s="120">
        <f t="shared" si="11"/>
        <v>3.1981777872353401E-2</v>
      </c>
    </row>
    <row r="47" spans="2:23">
      <c r="B47" s="116">
        <f>Amnt_Deposited!B42</f>
        <v>2028</v>
      </c>
      <c r="C47" s="119">
        <f>Amnt_Deposited!D42</f>
        <v>0</v>
      </c>
      <c r="D47" s="453">
        <f>Dry_Matter_Content!D34</f>
        <v>0.44</v>
      </c>
      <c r="E47" s="319">
        <f>MCF!R46</f>
        <v>1</v>
      </c>
      <c r="F47" s="87">
        <f t="shared" si="0"/>
        <v>0</v>
      </c>
      <c r="G47" s="87">
        <f t="shared" si="1"/>
        <v>0</v>
      </c>
      <c r="H47" s="87">
        <f t="shared" si="2"/>
        <v>0</v>
      </c>
      <c r="I47" s="87">
        <f t="shared" si="3"/>
        <v>0.29857373285272604</v>
      </c>
      <c r="J47" s="87">
        <f t="shared" si="4"/>
        <v>2.1649038339433452E-2</v>
      </c>
      <c r="K47" s="120">
        <f t="shared" si="6"/>
        <v>1.4432692226288967E-2</v>
      </c>
      <c r="O47" s="116">
        <f>Amnt_Deposited!B42</f>
        <v>2028</v>
      </c>
      <c r="P47" s="119">
        <f>Amnt_Deposited!D42</f>
        <v>0</v>
      </c>
      <c r="Q47" s="319">
        <f>MCF!R46</f>
        <v>1</v>
      </c>
      <c r="R47" s="87">
        <f t="shared" si="5"/>
        <v>0</v>
      </c>
      <c r="S47" s="87">
        <f t="shared" si="7"/>
        <v>0</v>
      </c>
      <c r="T47" s="87">
        <f t="shared" si="8"/>
        <v>0</v>
      </c>
      <c r="U47" s="87">
        <f t="shared" si="9"/>
        <v>0.61688787779488841</v>
      </c>
      <c r="V47" s="87">
        <f t="shared" si="10"/>
        <v>4.4729418056680681E-2</v>
      </c>
      <c r="W47" s="120">
        <f t="shared" si="11"/>
        <v>2.9819612037787119E-2</v>
      </c>
    </row>
    <row r="48" spans="2:23">
      <c r="B48" s="116">
        <f>Amnt_Deposited!B43</f>
        <v>2029</v>
      </c>
      <c r="C48" s="119">
        <f>Amnt_Deposited!D43</f>
        <v>0</v>
      </c>
      <c r="D48" s="453">
        <f>Dry_Matter_Content!D35</f>
        <v>0.44</v>
      </c>
      <c r="E48" s="319">
        <f>MCF!R47</f>
        <v>1</v>
      </c>
      <c r="F48" s="87">
        <f t="shared" si="0"/>
        <v>0</v>
      </c>
      <c r="G48" s="87">
        <f t="shared" si="1"/>
        <v>0</v>
      </c>
      <c r="H48" s="87">
        <f t="shared" si="2"/>
        <v>0</v>
      </c>
      <c r="I48" s="87">
        <f t="shared" si="3"/>
        <v>0.27838830329813136</v>
      </c>
      <c r="J48" s="87">
        <f t="shared" si="4"/>
        <v>2.0185429554594684E-2</v>
      </c>
      <c r="K48" s="120">
        <f t="shared" si="6"/>
        <v>1.3456953036396456E-2</v>
      </c>
      <c r="O48" s="116">
        <f>Amnt_Deposited!B43</f>
        <v>2029</v>
      </c>
      <c r="P48" s="119">
        <f>Amnt_Deposited!D43</f>
        <v>0</v>
      </c>
      <c r="Q48" s="319">
        <f>MCF!R47</f>
        <v>1</v>
      </c>
      <c r="R48" s="87">
        <f t="shared" si="5"/>
        <v>0</v>
      </c>
      <c r="S48" s="87">
        <f t="shared" si="7"/>
        <v>0</v>
      </c>
      <c r="T48" s="87">
        <f t="shared" si="8"/>
        <v>0</v>
      </c>
      <c r="U48" s="87">
        <f t="shared" si="9"/>
        <v>0.57518244483084979</v>
      </c>
      <c r="V48" s="87">
        <f t="shared" si="10"/>
        <v>4.17054329640386E-2</v>
      </c>
      <c r="W48" s="120">
        <f t="shared" si="11"/>
        <v>2.7803621976025733E-2</v>
      </c>
    </row>
    <row r="49" spans="2:23">
      <c r="B49" s="116">
        <f>Amnt_Deposited!B44</f>
        <v>2030</v>
      </c>
      <c r="C49" s="119">
        <f>Amnt_Deposited!D44</f>
        <v>0</v>
      </c>
      <c r="D49" s="453">
        <f>Dry_Matter_Content!D36</f>
        <v>0.44</v>
      </c>
      <c r="E49" s="319">
        <f>MCF!R48</f>
        <v>1</v>
      </c>
      <c r="F49" s="87">
        <f t="shared" si="0"/>
        <v>0</v>
      </c>
      <c r="G49" s="87">
        <f t="shared" si="1"/>
        <v>0</v>
      </c>
      <c r="H49" s="87">
        <f t="shared" si="2"/>
        <v>0</v>
      </c>
      <c r="I49" s="87">
        <f t="shared" si="3"/>
        <v>0.25956753352928041</v>
      </c>
      <c r="J49" s="87">
        <f t="shared" si="4"/>
        <v>1.8820769768850963E-2</v>
      </c>
      <c r="K49" s="120">
        <f t="shared" si="6"/>
        <v>1.2547179845900642E-2</v>
      </c>
      <c r="O49" s="116">
        <f>Amnt_Deposited!B44</f>
        <v>2030</v>
      </c>
      <c r="P49" s="119">
        <f>Amnt_Deposited!D44</f>
        <v>0</v>
      </c>
      <c r="Q49" s="319">
        <f>MCF!R48</f>
        <v>1</v>
      </c>
      <c r="R49" s="87">
        <f t="shared" si="5"/>
        <v>0</v>
      </c>
      <c r="S49" s="87">
        <f t="shared" si="7"/>
        <v>0</v>
      </c>
      <c r="T49" s="87">
        <f t="shared" si="8"/>
        <v>0</v>
      </c>
      <c r="U49" s="87">
        <f t="shared" si="9"/>
        <v>0.53629655687867839</v>
      </c>
      <c r="V49" s="87">
        <f t="shared" si="10"/>
        <v>3.8885887952171405E-2</v>
      </c>
      <c r="W49" s="120">
        <f t="shared" si="11"/>
        <v>2.5923925301447603E-2</v>
      </c>
    </row>
    <row r="50" spans="2:23">
      <c r="B50" s="116">
        <f>Amnt_Deposited!B45</f>
        <v>2031</v>
      </c>
      <c r="C50" s="119">
        <f>Amnt_Deposited!D45</f>
        <v>0</v>
      </c>
      <c r="D50" s="453">
        <f>Dry_Matter_Content!D37</f>
        <v>0.44</v>
      </c>
      <c r="E50" s="319">
        <f>MCF!R49</f>
        <v>1</v>
      </c>
      <c r="F50" s="87">
        <f t="shared" si="0"/>
        <v>0</v>
      </c>
      <c r="G50" s="87">
        <f t="shared" si="1"/>
        <v>0</v>
      </c>
      <c r="H50" s="87">
        <f t="shared" si="2"/>
        <v>0</v>
      </c>
      <c r="I50" s="87">
        <f t="shared" si="3"/>
        <v>0.24201916411093108</v>
      </c>
      <c r="J50" s="87">
        <f t="shared" si="4"/>
        <v>1.7548369418349342E-2</v>
      </c>
      <c r="K50" s="120">
        <f t="shared" si="6"/>
        <v>1.1698912945566228E-2</v>
      </c>
      <c r="O50" s="116">
        <f>Amnt_Deposited!B45</f>
        <v>2031</v>
      </c>
      <c r="P50" s="119">
        <f>Amnt_Deposited!D45</f>
        <v>0</v>
      </c>
      <c r="Q50" s="319">
        <f>MCF!R49</f>
        <v>1</v>
      </c>
      <c r="R50" s="87">
        <f t="shared" si="5"/>
        <v>0</v>
      </c>
      <c r="S50" s="87">
        <f t="shared" si="7"/>
        <v>0</v>
      </c>
      <c r="T50" s="87">
        <f t="shared" si="8"/>
        <v>0</v>
      </c>
      <c r="U50" s="87">
        <f t="shared" si="9"/>
        <v>0.50003959527051856</v>
      </c>
      <c r="V50" s="87">
        <f t="shared" si="10"/>
        <v>3.6256961608159784E-2</v>
      </c>
      <c r="W50" s="120">
        <f t="shared" si="11"/>
        <v>2.4171307738773188E-2</v>
      </c>
    </row>
    <row r="51" spans="2:23">
      <c r="B51" s="116">
        <f>Amnt_Deposited!B46</f>
        <v>2032</v>
      </c>
      <c r="C51" s="119">
        <f>Amnt_Deposited!D46</f>
        <v>0</v>
      </c>
      <c r="D51" s="453">
        <f>Dry_Matter_Content!D38</f>
        <v>0.44</v>
      </c>
      <c r="E51" s="319">
        <f>MCF!R50</f>
        <v>1</v>
      </c>
      <c r="F51" s="87">
        <f t="shared" ref="F51:F82" si="12">C51*D51*$K$6*DOCF*E51</f>
        <v>0</v>
      </c>
      <c r="G51" s="87">
        <f t="shared" si="1"/>
        <v>0</v>
      </c>
      <c r="H51" s="87">
        <f t="shared" si="2"/>
        <v>0</v>
      </c>
      <c r="I51" s="87">
        <f t="shared" si="3"/>
        <v>0.22565717291583562</v>
      </c>
      <c r="J51" s="87">
        <f t="shared" si="4"/>
        <v>1.6361991195095467E-2</v>
      </c>
      <c r="K51" s="120">
        <f t="shared" si="6"/>
        <v>1.0907994130063645E-2</v>
      </c>
      <c r="O51" s="116">
        <f>Amnt_Deposited!B46</f>
        <v>2032</v>
      </c>
      <c r="P51" s="119">
        <f>Amnt_Deposited!D46</f>
        <v>0</v>
      </c>
      <c r="Q51" s="319">
        <f>MCF!R50</f>
        <v>1</v>
      </c>
      <c r="R51" s="87">
        <f t="shared" ref="R51:R82" si="13">P51*$W$6*DOCF*Q51</f>
        <v>0</v>
      </c>
      <c r="S51" s="87">
        <f t="shared" si="7"/>
        <v>0</v>
      </c>
      <c r="T51" s="87">
        <f t="shared" si="8"/>
        <v>0</v>
      </c>
      <c r="U51" s="87">
        <f t="shared" si="9"/>
        <v>0.46623382833850313</v>
      </c>
      <c r="V51" s="87">
        <f t="shared" si="10"/>
        <v>3.380576693201541E-2</v>
      </c>
      <c r="W51" s="120">
        <f t="shared" si="11"/>
        <v>2.253717795467694E-2</v>
      </c>
    </row>
    <row r="52" spans="2:23">
      <c r="B52" s="116">
        <f>Amnt_Deposited!B47</f>
        <v>2033</v>
      </c>
      <c r="C52" s="119">
        <f>Amnt_Deposited!D47</f>
        <v>0</v>
      </c>
      <c r="D52" s="453">
        <f>Dry_Matter_Content!D39</f>
        <v>0.44</v>
      </c>
      <c r="E52" s="319">
        <f>MCF!R51</f>
        <v>1</v>
      </c>
      <c r="F52" s="87">
        <f t="shared" si="12"/>
        <v>0</v>
      </c>
      <c r="G52" s="87">
        <f t="shared" si="1"/>
        <v>0</v>
      </c>
      <c r="H52" s="87">
        <f t="shared" si="2"/>
        <v>0</v>
      </c>
      <c r="I52" s="87">
        <f t="shared" si="3"/>
        <v>0.21040135344417307</v>
      </c>
      <c r="J52" s="87">
        <f t="shared" si="4"/>
        <v>1.5255819471662555E-2</v>
      </c>
      <c r="K52" s="120">
        <f t="shared" si="6"/>
        <v>1.0170546314441703E-2</v>
      </c>
      <c r="O52" s="116">
        <f>Amnt_Deposited!B47</f>
        <v>2033</v>
      </c>
      <c r="P52" s="119">
        <f>Amnt_Deposited!D47</f>
        <v>0</v>
      </c>
      <c r="Q52" s="319">
        <f>MCF!R51</f>
        <v>1</v>
      </c>
      <c r="R52" s="87">
        <f t="shared" si="13"/>
        <v>0</v>
      </c>
      <c r="S52" s="87">
        <f t="shared" si="7"/>
        <v>0</v>
      </c>
      <c r="T52" s="87">
        <f t="shared" si="8"/>
        <v>0</v>
      </c>
      <c r="U52" s="87">
        <f t="shared" si="9"/>
        <v>0.43471354017391112</v>
      </c>
      <c r="V52" s="87">
        <f t="shared" si="10"/>
        <v>3.1520288164592042E-2</v>
      </c>
      <c r="W52" s="120">
        <f t="shared" si="11"/>
        <v>2.101352544306136E-2</v>
      </c>
    </row>
    <row r="53" spans="2:23">
      <c r="B53" s="116">
        <f>Amnt_Deposited!B48</f>
        <v>2034</v>
      </c>
      <c r="C53" s="119">
        <f>Amnt_Deposited!D48</f>
        <v>0</v>
      </c>
      <c r="D53" s="453">
        <f>Dry_Matter_Content!D40</f>
        <v>0.44</v>
      </c>
      <c r="E53" s="319">
        <f>MCF!R52</f>
        <v>1</v>
      </c>
      <c r="F53" s="87">
        <f t="shared" si="12"/>
        <v>0</v>
      </c>
      <c r="G53" s="87">
        <f t="shared" si="1"/>
        <v>0</v>
      </c>
      <c r="H53" s="87">
        <f t="shared" si="2"/>
        <v>0</v>
      </c>
      <c r="I53" s="87">
        <f t="shared" si="3"/>
        <v>0.19617692165119407</v>
      </c>
      <c r="J53" s="87">
        <f t="shared" si="4"/>
        <v>1.4224431792978996E-2</v>
      </c>
      <c r="K53" s="120">
        <f t="shared" si="6"/>
        <v>9.4829545286526633E-3</v>
      </c>
      <c r="O53" s="116">
        <f>Amnt_Deposited!B48</f>
        <v>2034</v>
      </c>
      <c r="P53" s="119">
        <f>Amnt_Deposited!D48</f>
        <v>0</v>
      </c>
      <c r="Q53" s="319">
        <f>MCF!R52</f>
        <v>1</v>
      </c>
      <c r="R53" s="87">
        <f t="shared" si="13"/>
        <v>0</v>
      </c>
      <c r="S53" s="87">
        <f t="shared" si="7"/>
        <v>0</v>
      </c>
      <c r="T53" s="87">
        <f t="shared" si="8"/>
        <v>0</v>
      </c>
      <c r="U53" s="87">
        <f t="shared" si="9"/>
        <v>0.40532421828759091</v>
      </c>
      <c r="V53" s="87">
        <f t="shared" si="10"/>
        <v>2.9389321886320225E-2</v>
      </c>
      <c r="W53" s="120">
        <f t="shared" si="11"/>
        <v>1.9592881257546817E-2</v>
      </c>
    </row>
    <row r="54" spans="2:23">
      <c r="B54" s="116">
        <f>Amnt_Deposited!B49</f>
        <v>2035</v>
      </c>
      <c r="C54" s="119">
        <f>Amnt_Deposited!D49</f>
        <v>0</v>
      </c>
      <c r="D54" s="453">
        <f>Dry_Matter_Content!D41</f>
        <v>0.44</v>
      </c>
      <c r="E54" s="319">
        <f>MCF!R53</f>
        <v>1</v>
      </c>
      <c r="F54" s="87">
        <f t="shared" si="12"/>
        <v>0</v>
      </c>
      <c r="G54" s="87">
        <f t="shared" si="1"/>
        <v>0</v>
      </c>
      <c r="H54" s="87">
        <f t="shared" si="2"/>
        <v>0</v>
      </c>
      <c r="I54" s="87">
        <f t="shared" si="3"/>
        <v>0.18291414935574676</v>
      </c>
      <c r="J54" s="87">
        <f t="shared" si="4"/>
        <v>1.3262772295447303E-2</v>
      </c>
      <c r="K54" s="120">
        <f t="shared" si="6"/>
        <v>8.8418481969648674E-3</v>
      </c>
      <c r="O54" s="116">
        <f>Amnt_Deposited!B49</f>
        <v>2035</v>
      </c>
      <c r="P54" s="119">
        <f>Amnt_Deposited!D49</f>
        <v>0</v>
      </c>
      <c r="Q54" s="319">
        <f>MCF!R53</f>
        <v>1</v>
      </c>
      <c r="R54" s="87">
        <f t="shared" si="13"/>
        <v>0</v>
      </c>
      <c r="S54" s="87">
        <f t="shared" si="7"/>
        <v>0</v>
      </c>
      <c r="T54" s="87">
        <f t="shared" si="8"/>
        <v>0</v>
      </c>
      <c r="U54" s="87">
        <f t="shared" si="9"/>
        <v>0.37792179618955929</v>
      </c>
      <c r="V54" s="87">
        <f t="shared" si="10"/>
        <v>2.7402422098031606E-2</v>
      </c>
      <c r="W54" s="120">
        <f t="shared" si="11"/>
        <v>1.8268281398687736E-2</v>
      </c>
    </row>
    <row r="55" spans="2:23">
      <c r="B55" s="116">
        <f>Amnt_Deposited!B50</f>
        <v>2036</v>
      </c>
      <c r="C55" s="119">
        <f>Amnt_Deposited!D50</f>
        <v>0</v>
      </c>
      <c r="D55" s="453">
        <f>Dry_Matter_Content!D42</f>
        <v>0.44</v>
      </c>
      <c r="E55" s="319">
        <f>MCF!R54</f>
        <v>1</v>
      </c>
      <c r="F55" s="87">
        <f t="shared" si="12"/>
        <v>0</v>
      </c>
      <c r="G55" s="87">
        <f t="shared" si="1"/>
        <v>0</v>
      </c>
      <c r="H55" s="87">
        <f t="shared" si="2"/>
        <v>0</v>
      </c>
      <c r="I55" s="87">
        <f t="shared" si="3"/>
        <v>0.17054802243265188</v>
      </c>
      <c r="J55" s="87">
        <f t="shared" si="4"/>
        <v>1.2366126923094892E-2</v>
      </c>
      <c r="K55" s="120">
        <f t="shared" si="6"/>
        <v>8.2440846153965935E-3</v>
      </c>
      <c r="O55" s="116">
        <f>Amnt_Deposited!B50</f>
        <v>2036</v>
      </c>
      <c r="P55" s="119">
        <f>Amnt_Deposited!D50</f>
        <v>0</v>
      </c>
      <c r="Q55" s="319">
        <f>MCF!R54</f>
        <v>1</v>
      </c>
      <c r="R55" s="87">
        <f t="shared" si="13"/>
        <v>0</v>
      </c>
      <c r="S55" s="87">
        <f t="shared" si="7"/>
        <v>0</v>
      </c>
      <c r="T55" s="87">
        <f t="shared" si="8"/>
        <v>0</v>
      </c>
      <c r="U55" s="87">
        <f t="shared" si="9"/>
        <v>0.35237194717490045</v>
      </c>
      <c r="V55" s="87">
        <f t="shared" si="10"/>
        <v>2.5549849014658857E-2</v>
      </c>
      <c r="W55" s="120">
        <f t="shared" si="11"/>
        <v>1.7033232676439237E-2</v>
      </c>
    </row>
    <row r="56" spans="2:23">
      <c r="B56" s="116">
        <f>Amnt_Deposited!B51</f>
        <v>2037</v>
      </c>
      <c r="C56" s="119">
        <f>Amnt_Deposited!D51</f>
        <v>0</v>
      </c>
      <c r="D56" s="453">
        <f>Dry_Matter_Content!D43</f>
        <v>0.44</v>
      </c>
      <c r="E56" s="319">
        <f>MCF!R55</f>
        <v>1</v>
      </c>
      <c r="F56" s="87">
        <f t="shared" si="12"/>
        <v>0</v>
      </c>
      <c r="G56" s="87">
        <f t="shared" si="1"/>
        <v>0</v>
      </c>
      <c r="H56" s="87">
        <f t="shared" si="2"/>
        <v>0</v>
      </c>
      <c r="I56" s="87">
        <f t="shared" si="3"/>
        <v>0.15901792211338564</v>
      </c>
      <c r="J56" s="87">
        <f t="shared" si="4"/>
        <v>1.1530100319266236E-2</v>
      </c>
      <c r="K56" s="120">
        <f t="shared" si="6"/>
        <v>7.6867335461774907E-3</v>
      </c>
      <c r="O56" s="116">
        <f>Amnt_Deposited!B51</f>
        <v>2037</v>
      </c>
      <c r="P56" s="119">
        <f>Amnt_Deposited!D51</f>
        <v>0</v>
      </c>
      <c r="Q56" s="319">
        <f>MCF!R55</f>
        <v>1</v>
      </c>
      <c r="R56" s="87">
        <f t="shared" si="13"/>
        <v>0</v>
      </c>
      <c r="S56" s="87">
        <f t="shared" si="7"/>
        <v>0</v>
      </c>
      <c r="T56" s="87">
        <f t="shared" si="8"/>
        <v>0</v>
      </c>
      <c r="U56" s="87">
        <f t="shared" si="9"/>
        <v>0.32854942585410246</v>
      </c>
      <c r="V56" s="87">
        <f t="shared" si="10"/>
        <v>2.3822521320798002E-2</v>
      </c>
      <c r="W56" s="120">
        <f t="shared" si="11"/>
        <v>1.5881680880532E-2</v>
      </c>
    </row>
    <row r="57" spans="2:23">
      <c r="B57" s="116">
        <f>Amnt_Deposited!B52</f>
        <v>2038</v>
      </c>
      <c r="C57" s="119">
        <f>Amnt_Deposited!D52</f>
        <v>0</v>
      </c>
      <c r="D57" s="453">
        <f>Dry_Matter_Content!D44</f>
        <v>0.44</v>
      </c>
      <c r="E57" s="319">
        <f>MCF!R56</f>
        <v>1</v>
      </c>
      <c r="F57" s="87">
        <f t="shared" si="12"/>
        <v>0</v>
      </c>
      <c r="G57" s="87">
        <f t="shared" si="1"/>
        <v>0</v>
      </c>
      <c r="H57" s="87">
        <f t="shared" si="2"/>
        <v>0</v>
      </c>
      <c r="I57" s="87">
        <f t="shared" si="3"/>
        <v>0.14826732783280619</v>
      </c>
      <c r="J57" s="87">
        <f t="shared" si="4"/>
        <v>1.075059428057944E-2</v>
      </c>
      <c r="K57" s="120">
        <f t="shared" si="6"/>
        <v>7.1670628537196263E-3</v>
      </c>
      <c r="O57" s="116">
        <f>Amnt_Deposited!B52</f>
        <v>2038</v>
      </c>
      <c r="P57" s="119">
        <f>Amnt_Deposited!D52</f>
        <v>0</v>
      </c>
      <c r="Q57" s="319">
        <f>MCF!R56</f>
        <v>1</v>
      </c>
      <c r="R57" s="87">
        <f t="shared" si="13"/>
        <v>0</v>
      </c>
      <c r="S57" s="87">
        <f t="shared" si="7"/>
        <v>0</v>
      </c>
      <c r="T57" s="87">
        <f t="shared" si="8"/>
        <v>0</v>
      </c>
      <c r="U57" s="87">
        <f t="shared" si="9"/>
        <v>0.30633745420001274</v>
      </c>
      <c r="V57" s="87">
        <f t="shared" si="10"/>
        <v>2.2211971654089745E-2</v>
      </c>
      <c r="W57" s="120">
        <f t="shared" si="11"/>
        <v>1.4807981102726495E-2</v>
      </c>
    </row>
    <row r="58" spans="2:23">
      <c r="B58" s="116">
        <f>Amnt_Deposited!B53</f>
        <v>2039</v>
      </c>
      <c r="C58" s="119">
        <f>Amnt_Deposited!D53</f>
        <v>0</v>
      </c>
      <c r="D58" s="453">
        <f>Dry_Matter_Content!D45</f>
        <v>0.44</v>
      </c>
      <c r="E58" s="319">
        <f>MCF!R57</f>
        <v>1</v>
      </c>
      <c r="F58" s="87">
        <f t="shared" si="12"/>
        <v>0</v>
      </c>
      <c r="G58" s="87">
        <f t="shared" si="1"/>
        <v>0</v>
      </c>
      <c r="H58" s="87">
        <f t="shared" si="2"/>
        <v>0</v>
      </c>
      <c r="I58" s="87">
        <f t="shared" si="3"/>
        <v>0.13824354016527768</v>
      </c>
      <c r="J58" s="87">
        <f t="shared" si="4"/>
        <v>1.0023787667528504E-2</v>
      </c>
      <c r="K58" s="120">
        <f t="shared" si="6"/>
        <v>6.6825251116856693E-3</v>
      </c>
      <c r="O58" s="116">
        <f>Amnt_Deposited!B53</f>
        <v>2039</v>
      </c>
      <c r="P58" s="119">
        <f>Amnt_Deposited!D53</f>
        <v>0</v>
      </c>
      <c r="Q58" s="319">
        <f>MCF!R57</f>
        <v>1</v>
      </c>
      <c r="R58" s="87">
        <f t="shared" si="13"/>
        <v>0</v>
      </c>
      <c r="S58" s="87">
        <f t="shared" si="7"/>
        <v>0</v>
      </c>
      <c r="T58" s="87">
        <f t="shared" si="8"/>
        <v>0</v>
      </c>
      <c r="U58" s="87">
        <f t="shared" si="9"/>
        <v>0.28562714910181336</v>
      </c>
      <c r="V58" s="87">
        <f t="shared" si="10"/>
        <v>2.0710305098199384E-2</v>
      </c>
      <c r="W58" s="120">
        <f t="shared" si="11"/>
        <v>1.3806870065466256E-2</v>
      </c>
    </row>
    <row r="59" spans="2:23">
      <c r="B59" s="116">
        <f>Amnt_Deposited!B54</f>
        <v>2040</v>
      </c>
      <c r="C59" s="119">
        <f>Amnt_Deposited!D54</f>
        <v>0</v>
      </c>
      <c r="D59" s="453">
        <f>Dry_Matter_Content!D46</f>
        <v>0.44</v>
      </c>
      <c r="E59" s="319">
        <f>MCF!R58</f>
        <v>1</v>
      </c>
      <c r="F59" s="87">
        <f t="shared" si="12"/>
        <v>0</v>
      </c>
      <c r="G59" s="87">
        <f t="shared" si="1"/>
        <v>0</v>
      </c>
      <c r="H59" s="87">
        <f t="shared" si="2"/>
        <v>0</v>
      </c>
      <c r="I59" s="87">
        <f t="shared" si="3"/>
        <v>0.12889742249202465</v>
      </c>
      <c r="J59" s="87">
        <f t="shared" si="4"/>
        <v>9.3461176732530359E-3</v>
      </c>
      <c r="K59" s="120">
        <f t="shared" si="6"/>
        <v>6.230745115502024E-3</v>
      </c>
      <c r="O59" s="116">
        <f>Amnt_Deposited!B54</f>
        <v>2040</v>
      </c>
      <c r="P59" s="119">
        <f>Amnt_Deposited!D54</f>
        <v>0</v>
      </c>
      <c r="Q59" s="319">
        <f>MCF!R58</f>
        <v>1</v>
      </c>
      <c r="R59" s="87">
        <f t="shared" si="13"/>
        <v>0</v>
      </c>
      <c r="S59" s="87">
        <f t="shared" si="7"/>
        <v>0</v>
      </c>
      <c r="T59" s="87">
        <f t="shared" si="8"/>
        <v>0</v>
      </c>
      <c r="U59" s="87">
        <f t="shared" si="9"/>
        <v>0.26631698861988562</v>
      </c>
      <c r="V59" s="87">
        <f t="shared" si="10"/>
        <v>1.9310160481927758E-2</v>
      </c>
      <c r="W59" s="120">
        <f t="shared" si="11"/>
        <v>1.2873440321285172E-2</v>
      </c>
    </row>
    <row r="60" spans="2:23">
      <c r="B60" s="116">
        <f>Amnt_Deposited!B55</f>
        <v>2041</v>
      </c>
      <c r="C60" s="119">
        <f>Amnt_Deposited!D55</f>
        <v>0</v>
      </c>
      <c r="D60" s="453">
        <f>Dry_Matter_Content!D47</f>
        <v>0.44</v>
      </c>
      <c r="E60" s="319">
        <f>MCF!R59</f>
        <v>1</v>
      </c>
      <c r="F60" s="87">
        <f t="shared" si="12"/>
        <v>0</v>
      </c>
      <c r="G60" s="87">
        <f t="shared" si="1"/>
        <v>0</v>
      </c>
      <c r="H60" s="87">
        <f t="shared" si="2"/>
        <v>0</v>
      </c>
      <c r="I60" s="87">
        <f t="shared" si="3"/>
        <v>0.12018316013336976</v>
      </c>
      <c r="J60" s="87">
        <f t="shared" si="4"/>
        <v>8.7142623586548926E-3</v>
      </c>
      <c r="K60" s="120">
        <f t="shared" si="6"/>
        <v>5.8095082391032612E-3</v>
      </c>
      <c r="O60" s="116">
        <f>Amnt_Deposited!B55</f>
        <v>2041</v>
      </c>
      <c r="P60" s="119">
        <f>Amnt_Deposited!D55</f>
        <v>0</v>
      </c>
      <c r="Q60" s="319">
        <f>MCF!R59</f>
        <v>1</v>
      </c>
      <c r="R60" s="87">
        <f t="shared" si="13"/>
        <v>0</v>
      </c>
      <c r="S60" s="87">
        <f t="shared" si="7"/>
        <v>0</v>
      </c>
      <c r="T60" s="87">
        <f t="shared" si="8"/>
        <v>0</v>
      </c>
      <c r="U60" s="87">
        <f t="shared" si="9"/>
        <v>0.24831231432514411</v>
      </c>
      <c r="V60" s="87">
        <f t="shared" si="10"/>
        <v>1.8004674294741511E-2</v>
      </c>
      <c r="W60" s="120">
        <f t="shared" si="11"/>
        <v>1.2003116196494339E-2</v>
      </c>
    </row>
    <row r="61" spans="2:23">
      <c r="B61" s="116">
        <f>Amnt_Deposited!B56</f>
        <v>2042</v>
      </c>
      <c r="C61" s="119">
        <f>Amnt_Deposited!D56</f>
        <v>0</v>
      </c>
      <c r="D61" s="453">
        <f>Dry_Matter_Content!D48</f>
        <v>0.44</v>
      </c>
      <c r="E61" s="319">
        <f>MCF!R60</f>
        <v>1</v>
      </c>
      <c r="F61" s="87">
        <f t="shared" si="12"/>
        <v>0</v>
      </c>
      <c r="G61" s="87">
        <f t="shared" si="1"/>
        <v>0</v>
      </c>
      <c r="H61" s="87">
        <f t="shared" si="2"/>
        <v>0</v>
      </c>
      <c r="I61" s="87">
        <f t="shared" si="3"/>
        <v>0.1120580357651209</v>
      </c>
      <c r="J61" s="87">
        <f t="shared" si="4"/>
        <v>8.1251243682488542E-3</v>
      </c>
      <c r="K61" s="120">
        <f t="shared" si="6"/>
        <v>5.4167495788325689E-3</v>
      </c>
      <c r="O61" s="116">
        <f>Amnt_Deposited!B56</f>
        <v>2042</v>
      </c>
      <c r="P61" s="119">
        <f>Amnt_Deposited!D56</f>
        <v>0</v>
      </c>
      <c r="Q61" s="319">
        <f>MCF!R60</f>
        <v>1</v>
      </c>
      <c r="R61" s="87">
        <f t="shared" si="13"/>
        <v>0</v>
      </c>
      <c r="S61" s="87">
        <f t="shared" si="7"/>
        <v>0</v>
      </c>
      <c r="T61" s="87">
        <f t="shared" si="8"/>
        <v>0</v>
      </c>
      <c r="U61" s="87">
        <f t="shared" si="9"/>
        <v>0.23152486728330765</v>
      </c>
      <c r="V61" s="87">
        <f t="shared" si="10"/>
        <v>1.6787447041836472E-2</v>
      </c>
      <c r="W61" s="120">
        <f t="shared" si="11"/>
        <v>1.1191631361224315E-2</v>
      </c>
    </row>
    <row r="62" spans="2:23">
      <c r="B62" s="116">
        <f>Amnt_Deposited!B57</f>
        <v>2043</v>
      </c>
      <c r="C62" s="119">
        <f>Amnt_Deposited!D57</f>
        <v>0</v>
      </c>
      <c r="D62" s="453">
        <f>Dry_Matter_Content!D49</f>
        <v>0.44</v>
      </c>
      <c r="E62" s="319">
        <f>MCF!R61</f>
        <v>1</v>
      </c>
      <c r="F62" s="87">
        <f t="shared" si="12"/>
        <v>0</v>
      </c>
      <c r="G62" s="87">
        <f t="shared" si="1"/>
        <v>0</v>
      </c>
      <c r="H62" s="87">
        <f t="shared" si="2"/>
        <v>0</v>
      </c>
      <c r="I62" s="87">
        <f t="shared" si="3"/>
        <v>0.10448222001819844</v>
      </c>
      <c r="J62" s="87">
        <f t="shared" si="4"/>
        <v>7.5758157469224532E-3</v>
      </c>
      <c r="K62" s="120">
        <f t="shared" si="6"/>
        <v>5.0505438312816349E-3</v>
      </c>
      <c r="O62" s="116">
        <f>Amnt_Deposited!B57</f>
        <v>2043</v>
      </c>
      <c r="P62" s="119">
        <f>Amnt_Deposited!D57</f>
        <v>0</v>
      </c>
      <c r="Q62" s="319">
        <f>MCF!R61</f>
        <v>1</v>
      </c>
      <c r="R62" s="87">
        <f t="shared" si="13"/>
        <v>0</v>
      </c>
      <c r="S62" s="87">
        <f t="shared" si="7"/>
        <v>0</v>
      </c>
      <c r="T62" s="87">
        <f t="shared" si="8"/>
        <v>0</v>
      </c>
      <c r="U62" s="87">
        <f t="shared" si="9"/>
        <v>0.21587235540950092</v>
      </c>
      <c r="V62" s="87">
        <f t="shared" si="10"/>
        <v>1.5652511873806722E-2</v>
      </c>
      <c r="W62" s="120">
        <f t="shared" si="11"/>
        <v>1.0435007915871148E-2</v>
      </c>
    </row>
    <row r="63" spans="2:23">
      <c r="B63" s="116">
        <f>Amnt_Deposited!B58</f>
        <v>2044</v>
      </c>
      <c r="C63" s="119">
        <f>Amnt_Deposited!D58</f>
        <v>0</v>
      </c>
      <c r="D63" s="453">
        <f>Dry_Matter_Content!D50</f>
        <v>0.44</v>
      </c>
      <c r="E63" s="319">
        <f>MCF!R62</f>
        <v>1</v>
      </c>
      <c r="F63" s="87">
        <f t="shared" si="12"/>
        <v>0</v>
      </c>
      <c r="G63" s="87">
        <f t="shared" si="1"/>
        <v>0</v>
      </c>
      <c r="H63" s="87">
        <f t="shared" si="2"/>
        <v>0</v>
      </c>
      <c r="I63" s="87">
        <f t="shared" si="3"/>
        <v>9.7418576235021787E-2</v>
      </c>
      <c r="J63" s="87">
        <f t="shared" si="4"/>
        <v>7.0636437831766603E-3</v>
      </c>
      <c r="K63" s="120">
        <f t="shared" si="6"/>
        <v>4.7090958554511066E-3</v>
      </c>
      <c r="O63" s="116">
        <f>Amnt_Deposited!B58</f>
        <v>2044</v>
      </c>
      <c r="P63" s="119">
        <f>Amnt_Deposited!D58</f>
        <v>0</v>
      </c>
      <c r="Q63" s="319">
        <f>MCF!R62</f>
        <v>1</v>
      </c>
      <c r="R63" s="87">
        <f t="shared" si="13"/>
        <v>0</v>
      </c>
      <c r="S63" s="87">
        <f t="shared" si="7"/>
        <v>0</v>
      </c>
      <c r="T63" s="87">
        <f t="shared" si="8"/>
        <v>0</v>
      </c>
      <c r="U63" s="87">
        <f t="shared" si="9"/>
        <v>0.20127805007235905</v>
      </c>
      <c r="V63" s="87">
        <f t="shared" si="10"/>
        <v>1.4594305337141861E-2</v>
      </c>
      <c r="W63" s="120">
        <f t="shared" si="11"/>
        <v>9.7295368914279076E-3</v>
      </c>
    </row>
    <row r="64" spans="2:23">
      <c r="B64" s="116">
        <f>Amnt_Deposited!B59</f>
        <v>2045</v>
      </c>
      <c r="C64" s="119">
        <f>Amnt_Deposited!D59</f>
        <v>0</v>
      </c>
      <c r="D64" s="453">
        <f>Dry_Matter_Content!D51</f>
        <v>0.44</v>
      </c>
      <c r="E64" s="319">
        <f>MCF!R63</f>
        <v>1</v>
      </c>
      <c r="F64" s="87">
        <f t="shared" si="12"/>
        <v>0</v>
      </c>
      <c r="G64" s="87">
        <f t="shared" si="1"/>
        <v>0</v>
      </c>
      <c r="H64" s="87">
        <f t="shared" si="2"/>
        <v>0</v>
      </c>
      <c r="I64" s="87">
        <f t="shared" si="3"/>
        <v>9.0832478425570795E-2</v>
      </c>
      <c r="J64" s="87">
        <f t="shared" si="4"/>
        <v>6.5860978094509906E-3</v>
      </c>
      <c r="K64" s="120">
        <f t="shared" si="6"/>
        <v>4.390731872967327E-3</v>
      </c>
      <c r="O64" s="116">
        <f>Amnt_Deposited!B59</f>
        <v>2045</v>
      </c>
      <c r="P64" s="119">
        <f>Amnt_Deposited!D59</f>
        <v>0</v>
      </c>
      <c r="Q64" s="319">
        <f>MCF!R63</f>
        <v>1</v>
      </c>
      <c r="R64" s="87">
        <f t="shared" si="13"/>
        <v>0</v>
      </c>
      <c r="S64" s="87">
        <f t="shared" si="7"/>
        <v>0</v>
      </c>
      <c r="T64" s="87">
        <f t="shared" si="8"/>
        <v>0</v>
      </c>
      <c r="U64" s="87">
        <f t="shared" si="9"/>
        <v>0.18767040997018758</v>
      </c>
      <c r="V64" s="87">
        <f t="shared" si="10"/>
        <v>1.3607640102171466E-2</v>
      </c>
      <c r="W64" s="120">
        <f t="shared" si="11"/>
        <v>9.071760068114311E-3</v>
      </c>
    </row>
    <row r="65" spans="2:23">
      <c r="B65" s="116">
        <f>Amnt_Deposited!B60</f>
        <v>2046</v>
      </c>
      <c r="C65" s="119">
        <f>Amnt_Deposited!D60</f>
        <v>0</v>
      </c>
      <c r="D65" s="453">
        <f>Dry_Matter_Content!D52</f>
        <v>0.44</v>
      </c>
      <c r="E65" s="319">
        <f>MCF!R64</f>
        <v>1</v>
      </c>
      <c r="F65" s="87">
        <f t="shared" si="12"/>
        <v>0</v>
      </c>
      <c r="G65" s="87">
        <f t="shared" si="1"/>
        <v>0</v>
      </c>
      <c r="H65" s="87">
        <f t="shared" si="2"/>
        <v>0</v>
      </c>
      <c r="I65" s="87">
        <f t="shared" si="3"/>
        <v>8.4691641530742587E-2</v>
      </c>
      <c r="J65" s="87">
        <f t="shared" si="4"/>
        <v>6.1408368948282074E-3</v>
      </c>
      <c r="K65" s="120">
        <f t="shared" si="6"/>
        <v>4.0938912632188049E-3</v>
      </c>
      <c r="O65" s="116">
        <f>Amnt_Deposited!B60</f>
        <v>2046</v>
      </c>
      <c r="P65" s="119">
        <f>Amnt_Deposited!D60</f>
        <v>0</v>
      </c>
      <c r="Q65" s="319">
        <f>MCF!R64</f>
        <v>1</v>
      </c>
      <c r="R65" s="87">
        <f t="shared" si="13"/>
        <v>0</v>
      </c>
      <c r="S65" s="87">
        <f t="shared" si="7"/>
        <v>0</v>
      </c>
      <c r="T65" s="87">
        <f t="shared" si="8"/>
        <v>0</v>
      </c>
      <c r="U65" s="87">
        <f t="shared" si="9"/>
        <v>0.17498273043541857</v>
      </c>
      <c r="V65" s="87">
        <f t="shared" si="10"/>
        <v>1.2687679534769023E-2</v>
      </c>
      <c r="W65" s="120">
        <f t="shared" si="11"/>
        <v>8.4584530231793485E-3</v>
      </c>
    </row>
    <row r="66" spans="2:23">
      <c r="B66" s="116">
        <f>Amnt_Deposited!B61</f>
        <v>2047</v>
      </c>
      <c r="C66" s="119">
        <f>Amnt_Deposited!D61</f>
        <v>0</v>
      </c>
      <c r="D66" s="453">
        <f>Dry_Matter_Content!D53</f>
        <v>0.44</v>
      </c>
      <c r="E66" s="319">
        <f>MCF!R65</f>
        <v>1</v>
      </c>
      <c r="F66" s="87">
        <f t="shared" si="12"/>
        <v>0</v>
      </c>
      <c r="G66" s="87">
        <f t="shared" si="1"/>
        <v>0</v>
      </c>
      <c r="H66" s="87">
        <f t="shared" si="2"/>
        <v>0</v>
      </c>
      <c r="I66" s="87">
        <f t="shared" si="3"/>
        <v>7.8965963160954333E-2</v>
      </c>
      <c r="J66" s="87">
        <f t="shared" si="4"/>
        <v>5.7256783697882544E-3</v>
      </c>
      <c r="K66" s="120">
        <f t="shared" si="6"/>
        <v>3.8171189131921694E-3</v>
      </c>
      <c r="O66" s="116">
        <f>Amnt_Deposited!B61</f>
        <v>2047</v>
      </c>
      <c r="P66" s="119">
        <f>Amnt_Deposited!D61</f>
        <v>0</v>
      </c>
      <c r="Q66" s="319">
        <f>MCF!R65</f>
        <v>1</v>
      </c>
      <c r="R66" s="87">
        <f t="shared" si="13"/>
        <v>0</v>
      </c>
      <c r="S66" s="87">
        <f t="shared" si="7"/>
        <v>0</v>
      </c>
      <c r="T66" s="87">
        <f t="shared" si="8"/>
        <v>0</v>
      </c>
      <c r="U66" s="87">
        <f t="shared" si="9"/>
        <v>0.16315281644825275</v>
      </c>
      <c r="V66" s="87">
        <f t="shared" si="10"/>
        <v>1.1829913987165814E-2</v>
      </c>
      <c r="W66" s="120">
        <f t="shared" si="11"/>
        <v>7.8866093247772079E-3</v>
      </c>
    </row>
    <row r="67" spans="2:23">
      <c r="B67" s="116">
        <f>Amnt_Deposited!B62</f>
        <v>2048</v>
      </c>
      <c r="C67" s="119">
        <f>Amnt_Deposited!D62</f>
        <v>0</v>
      </c>
      <c r="D67" s="453">
        <f>Dry_Matter_Content!D54</f>
        <v>0.44</v>
      </c>
      <c r="E67" s="319">
        <f>MCF!R66</f>
        <v>1</v>
      </c>
      <c r="F67" s="87">
        <f t="shared" si="12"/>
        <v>0</v>
      </c>
      <c r="G67" s="87">
        <f t="shared" si="1"/>
        <v>0</v>
      </c>
      <c r="H67" s="87">
        <f t="shared" si="2"/>
        <v>0</v>
      </c>
      <c r="I67" s="87">
        <f t="shared" si="3"/>
        <v>7.36273760341946E-2</v>
      </c>
      <c r="J67" s="87">
        <f t="shared" si="4"/>
        <v>5.3385871267597326E-3</v>
      </c>
      <c r="K67" s="120">
        <f t="shared" si="6"/>
        <v>3.5590580845064881E-3</v>
      </c>
      <c r="O67" s="116">
        <f>Amnt_Deposited!B62</f>
        <v>2048</v>
      </c>
      <c r="P67" s="119">
        <f>Amnt_Deposited!D62</f>
        <v>0</v>
      </c>
      <c r="Q67" s="319">
        <f>MCF!R66</f>
        <v>1</v>
      </c>
      <c r="R67" s="87">
        <f t="shared" si="13"/>
        <v>0</v>
      </c>
      <c r="S67" s="87">
        <f t="shared" si="7"/>
        <v>0</v>
      </c>
      <c r="T67" s="87">
        <f t="shared" si="8"/>
        <v>0</v>
      </c>
      <c r="U67" s="87">
        <f t="shared" si="9"/>
        <v>0.15212267775660041</v>
      </c>
      <c r="V67" s="87">
        <f t="shared" si="10"/>
        <v>1.103013869165234E-2</v>
      </c>
      <c r="W67" s="120">
        <f t="shared" si="11"/>
        <v>7.3534257944348931E-3</v>
      </c>
    </row>
    <row r="68" spans="2:23">
      <c r="B68" s="116">
        <f>Amnt_Deposited!B63</f>
        <v>2049</v>
      </c>
      <c r="C68" s="119">
        <f>Amnt_Deposited!D63</f>
        <v>0</v>
      </c>
      <c r="D68" s="453">
        <f>Dry_Matter_Content!D55</f>
        <v>0.44</v>
      </c>
      <c r="E68" s="319">
        <f>MCF!R67</f>
        <v>1</v>
      </c>
      <c r="F68" s="87">
        <f t="shared" si="12"/>
        <v>0</v>
      </c>
      <c r="G68" s="87">
        <f t="shared" si="1"/>
        <v>0</v>
      </c>
      <c r="H68" s="87">
        <f t="shared" si="2"/>
        <v>0</v>
      </c>
      <c r="I68" s="87">
        <f t="shared" si="3"/>
        <v>6.8649710390174368E-2</v>
      </c>
      <c r="J68" s="87">
        <f t="shared" si="4"/>
        <v>4.9776656440202278E-3</v>
      </c>
      <c r="K68" s="120">
        <f t="shared" si="6"/>
        <v>3.3184437626801516E-3</v>
      </c>
      <c r="O68" s="116">
        <f>Amnt_Deposited!B63</f>
        <v>2049</v>
      </c>
      <c r="P68" s="119">
        <f>Amnt_Deposited!D63</f>
        <v>0</v>
      </c>
      <c r="Q68" s="319">
        <f>MCF!R67</f>
        <v>1</v>
      </c>
      <c r="R68" s="87">
        <f t="shared" si="13"/>
        <v>0</v>
      </c>
      <c r="S68" s="87">
        <f t="shared" si="7"/>
        <v>0</v>
      </c>
      <c r="T68" s="87">
        <f t="shared" si="8"/>
        <v>0</v>
      </c>
      <c r="U68" s="87">
        <f t="shared" si="9"/>
        <v>0.14183824460779829</v>
      </c>
      <c r="V68" s="87">
        <f t="shared" si="10"/>
        <v>1.0284433148802124E-2</v>
      </c>
      <c r="W68" s="120">
        <f t="shared" si="11"/>
        <v>6.8562887658680828E-3</v>
      </c>
    </row>
    <row r="69" spans="2:23">
      <c r="B69" s="116">
        <f>Amnt_Deposited!B64</f>
        <v>2050</v>
      </c>
      <c r="C69" s="119">
        <f>Amnt_Deposited!D64</f>
        <v>0</v>
      </c>
      <c r="D69" s="453">
        <f>Dry_Matter_Content!D56</f>
        <v>0.44</v>
      </c>
      <c r="E69" s="319">
        <f>MCF!R68</f>
        <v>1</v>
      </c>
      <c r="F69" s="87">
        <f t="shared" si="12"/>
        <v>0</v>
      </c>
      <c r="G69" s="87">
        <f t="shared" si="1"/>
        <v>0</v>
      </c>
      <c r="H69" s="87">
        <f t="shared" si="2"/>
        <v>0</v>
      </c>
      <c r="I69" s="87">
        <f t="shared" si="3"/>
        <v>6.400856570613174E-2</v>
      </c>
      <c r="J69" s="87">
        <f t="shared" si="4"/>
        <v>4.6411446840426227E-3</v>
      </c>
      <c r="K69" s="120">
        <f t="shared" si="6"/>
        <v>3.0940964560284149E-3</v>
      </c>
      <c r="O69" s="116">
        <f>Amnt_Deposited!B64</f>
        <v>2050</v>
      </c>
      <c r="P69" s="119">
        <f>Amnt_Deposited!D64</f>
        <v>0</v>
      </c>
      <c r="Q69" s="319">
        <f>MCF!R68</f>
        <v>1</v>
      </c>
      <c r="R69" s="87">
        <f t="shared" si="13"/>
        <v>0</v>
      </c>
      <c r="S69" s="87">
        <f t="shared" si="7"/>
        <v>0</v>
      </c>
      <c r="T69" s="87">
        <f t="shared" si="8"/>
        <v>0</v>
      </c>
      <c r="U69" s="87">
        <f t="shared" si="9"/>
        <v>0.13224910269861931</v>
      </c>
      <c r="V69" s="87">
        <f t="shared" si="10"/>
        <v>9.5891419091789724E-3</v>
      </c>
      <c r="W69" s="120">
        <f t="shared" si="11"/>
        <v>6.3927612727859816E-3</v>
      </c>
    </row>
    <row r="70" spans="2:23">
      <c r="B70" s="116">
        <f>Amnt_Deposited!B65</f>
        <v>2051</v>
      </c>
      <c r="C70" s="119">
        <f>Amnt_Deposited!D65</f>
        <v>0</v>
      </c>
      <c r="D70" s="453">
        <f>Dry_Matter_Content!D57</f>
        <v>0.44</v>
      </c>
      <c r="E70" s="319">
        <f>MCF!R69</f>
        <v>1</v>
      </c>
      <c r="F70" s="87">
        <f t="shared" si="12"/>
        <v>0</v>
      </c>
      <c r="G70" s="87">
        <f t="shared" si="1"/>
        <v>0</v>
      </c>
      <c r="H70" s="87">
        <f t="shared" si="2"/>
        <v>0</v>
      </c>
      <c r="I70" s="87">
        <f t="shared" si="3"/>
        <v>5.9681191085441052E-2</v>
      </c>
      <c r="J70" s="87">
        <f t="shared" si="4"/>
        <v>4.3273746206906856E-3</v>
      </c>
      <c r="K70" s="120">
        <f t="shared" si="6"/>
        <v>2.8849164137937904E-3</v>
      </c>
      <c r="O70" s="116">
        <f>Amnt_Deposited!B65</f>
        <v>2051</v>
      </c>
      <c r="P70" s="119">
        <f>Amnt_Deposited!D65</f>
        <v>0</v>
      </c>
      <c r="Q70" s="319">
        <f>MCF!R69</f>
        <v>1</v>
      </c>
      <c r="R70" s="87">
        <f t="shared" si="13"/>
        <v>0</v>
      </c>
      <c r="S70" s="87">
        <f t="shared" si="7"/>
        <v>0</v>
      </c>
      <c r="T70" s="87">
        <f t="shared" si="8"/>
        <v>0</v>
      </c>
      <c r="U70" s="87">
        <f t="shared" si="9"/>
        <v>0.12330824604429971</v>
      </c>
      <c r="V70" s="87">
        <f t="shared" si="10"/>
        <v>8.940856654319599E-3</v>
      </c>
      <c r="W70" s="120">
        <f t="shared" si="11"/>
        <v>5.9605711028797321E-3</v>
      </c>
    </row>
    <row r="71" spans="2:23">
      <c r="B71" s="116">
        <f>Amnt_Deposited!B66</f>
        <v>2052</v>
      </c>
      <c r="C71" s="119">
        <f>Amnt_Deposited!D66</f>
        <v>0</v>
      </c>
      <c r="D71" s="453">
        <f>Dry_Matter_Content!D58</f>
        <v>0.44</v>
      </c>
      <c r="E71" s="319">
        <f>MCF!R70</f>
        <v>1</v>
      </c>
      <c r="F71" s="87">
        <f t="shared" si="12"/>
        <v>0</v>
      </c>
      <c r="G71" s="87">
        <f t="shared" si="1"/>
        <v>0</v>
      </c>
      <c r="H71" s="87">
        <f t="shared" si="2"/>
        <v>0</v>
      </c>
      <c r="I71" s="87">
        <f t="shared" si="3"/>
        <v>5.5646373732691212E-2</v>
      </c>
      <c r="J71" s="87">
        <f t="shared" si="4"/>
        <v>4.0348173527498419E-3</v>
      </c>
      <c r="K71" s="120">
        <f t="shared" si="6"/>
        <v>2.6898782351665613E-3</v>
      </c>
      <c r="O71" s="116">
        <f>Amnt_Deposited!B66</f>
        <v>2052</v>
      </c>
      <c r="P71" s="119">
        <f>Amnt_Deposited!D66</f>
        <v>0</v>
      </c>
      <c r="Q71" s="319">
        <f>MCF!R70</f>
        <v>1</v>
      </c>
      <c r="R71" s="87">
        <f t="shared" si="13"/>
        <v>0</v>
      </c>
      <c r="S71" s="87">
        <f t="shared" si="7"/>
        <v>0</v>
      </c>
      <c r="T71" s="87">
        <f t="shared" si="8"/>
        <v>0</v>
      </c>
      <c r="U71" s="87">
        <f t="shared" si="9"/>
        <v>0.11497184655514714</v>
      </c>
      <c r="V71" s="87">
        <f t="shared" si="10"/>
        <v>8.336399489152567E-3</v>
      </c>
      <c r="W71" s="120">
        <f t="shared" si="11"/>
        <v>5.5575996594350446E-3</v>
      </c>
    </row>
    <row r="72" spans="2:23">
      <c r="B72" s="116">
        <f>Amnt_Deposited!B67</f>
        <v>2053</v>
      </c>
      <c r="C72" s="119">
        <f>Amnt_Deposited!D67</f>
        <v>0</v>
      </c>
      <c r="D72" s="453">
        <f>Dry_Matter_Content!D59</f>
        <v>0.44</v>
      </c>
      <c r="E72" s="319">
        <f>MCF!R71</f>
        <v>1</v>
      </c>
      <c r="F72" s="87">
        <f t="shared" si="12"/>
        <v>0</v>
      </c>
      <c r="G72" s="87">
        <f t="shared" si="1"/>
        <v>0</v>
      </c>
      <c r="H72" s="87">
        <f t="shared" si="2"/>
        <v>0</v>
      </c>
      <c r="I72" s="87">
        <f t="shared" si="3"/>
        <v>5.1884334968537983E-2</v>
      </c>
      <c r="J72" s="87">
        <f t="shared" si="4"/>
        <v>3.7620387641532317E-3</v>
      </c>
      <c r="K72" s="120">
        <f t="shared" si="6"/>
        <v>2.508025842768821E-3</v>
      </c>
      <c r="O72" s="116">
        <f>Amnt_Deposited!B67</f>
        <v>2053</v>
      </c>
      <c r="P72" s="119">
        <f>Amnt_Deposited!D67</f>
        <v>0</v>
      </c>
      <c r="Q72" s="319">
        <f>MCF!R71</f>
        <v>1</v>
      </c>
      <c r="R72" s="87">
        <f t="shared" si="13"/>
        <v>0</v>
      </c>
      <c r="S72" s="87">
        <f t="shared" si="7"/>
        <v>0</v>
      </c>
      <c r="T72" s="87">
        <f t="shared" si="8"/>
        <v>0</v>
      </c>
      <c r="U72" s="87">
        <f t="shared" si="9"/>
        <v>0.10719903919119418</v>
      </c>
      <c r="V72" s="87">
        <f t="shared" si="10"/>
        <v>7.7728073639529577E-3</v>
      </c>
      <c r="W72" s="120">
        <f t="shared" si="11"/>
        <v>5.1818715759686385E-3</v>
      </c>
    </row>
    <row r="73" spans="2:23">
      <c r="B73" s="116">
        <f>Amnt_Deposited!B68</f>
        <v>2054</v>
      </c>
      <c r="C73" s="119">
        <f>Amnt_Deposited!D68</f>
        <v>0</v>
      </c>
      <c r="D73" s="453">
        <f>Dry_Matter_Content!D60</f>
        <v>0.44</v>
      </c>
      <c r="E73" s="319">
        <f>MCF!R72</f>
        <v>1</v>
      </c>
      <c r="F73" s="87">
        <f t="shared" si="12"/>
        <v>0</v>
      </c>
      <c r="G73" s="87">
        <f t="shared" si="1"/>
        <v>0</v>
      </c>
      <c r="H73" s="87">
        <f t="shared" si="2"/>
        <v>0</v>
      </c>
      <c r="I73" s="87">
        <f t="shared" si="3"/>
        <v>4.8376633274594898E-2</v>
      </c>
      <c r="J73" s="87">
        <f t="shared" si="4"/>
        <v>3.5077016939430846E-3</v>
      </c>
      <c r="K73" s="120">
        <f t="shared" si="6"/>
        <v>2.3384677959620561E-3</v>
      </c>
      <c r="O73" s="116">
        <f>Amnt_Deposited!B68</f>
        <v>2054</v>
      </c>
      <c r="P73" s="119">
        <f>Amnt_Deposited!D68</f>
        <v>0</v>
      </c>
      <c r="Q73" s="319">
        <f>MCF!R72</f>
        <v>1</v>
      </c>
      <c r="R73" s="87">
        <f t="shared" si="13"/>
        <v>0</v>
      </c>
      <c r="S73" s="87">
        <f t="shared" si="7"/>
        <v>0</v>
      </c>
      <c r="T73" s="87">
        <f t="shared" si="8"/>
        <v>0</v>
      </c>
      <c r="U73" s="87">
        <f t="shared" si="9"/>
        <v>9.9951721641725E-2</v>
      </c>
      <c r="V73" s="87">
        <f t="shared" si="10"/>
        <v>7.2473175494691833E-3</v>
      </c>
      <c r="W73" s="120">
        <f t="shared" si="11"/>
        <v>4.8315450329794556E-3</v>
      </c>
    </row>
    <row r="74" spans="2:23">
      <c r="B74" s="116">
        <f>Amnt_Deposited!B69</f>
        <v>2055</v>
      </c>
      <c r="C74" s="119">
        <f>Amnt_Deposited!D69</f>
        <v>0</v>
      </c>
      <c r="D74" s="453">
        <f>Dry_Matter_Content!D61</f>
        <v>0.44</v>
      </c>
      <c r="E74" s="319">
        <f>MCF!R73</f>
        <v>1</v>
      </c>
      <c r="F74" s="87">
        <f t="shared" si="12"/>
        <v>0</v>
      </c>
      <c r="G74" s="87">
        <f t="shared" si="1"/>
        <v>0</v>
      </c>
      <c r="H74" s="87">
        <f t="shared" si="2"/>
        <v>0</v>
      </c>
      <c r="I74" s="87">
        <f t="shared" si="3"/>
        <v>4.5106073893088738E-2</v>
      </c>
      <c r="J74" s="87">
        <f t="shared" si="4"/>
        <v>3.270559381506158E-3</v>
      </c>
      <c r="K74" s="120">
        <f t="shared" si="6"/>
        <v>2.1803729210041053E-3</v>
      </c>
      <c r="O74" s="116">
        <f>Amnt_Deposited!B69</f>
        <v>2055</v>
      </c>
      <c r="P74" s="119">
        <f>Amnt_Deposited!D69</f>
        <v>0</v>
      </c>
      <c r="Q74" s="319">
        <f>MCF!R73</f>
        <v>1</v>
      </c>
      <c r="R74" s="87">
        <f t="shared" si="13"/>
        <v>0</v>
      </c>
      <c r="S74" s="87">
        <f t="shared" si="7"/>
        <v>0</v>
      </c>
      <c r="T74" s="87">
        <f t="shared" si="8"/>
        <v>0</v>
      </c>
      <c r="U74" s="87">
        <f t="shared" si="9"/>
        <v>9.3194367547704007E-2</v>
      </c>
      <c r="V74" s="87">
        <f t="shared" si="10"/>
        <v>6.7573540940209882E-3</v>
      </c>
      <c r="W74" s="120">
        <f t="shared" si="11"/>
        <v>4.5049027293473255E-3</v>
      </c>
    </row>
    <row r="75" spans="2:23">
      <c r="B75" s="116">
        <f>Amnt_Deposited!B70</f>
        <v>2056</v>
      </c>
      <c r="C75" s="119">
        <f>Amnt_Deposited!D70</f>
        <v>0</v>
      </c>
      <c r="D75" s="453">
        <f>Dry_Matter_Content!D62</f>
        <v>0.44</v>
      </c>
      <c r="E75" s="319">
        <f>MCF!R74</f>
        <v>1</v>
      </c>
      <c r="F75" s="87">
        <f t="shared" si="12"/>
        <v>0</v>
      </c>
      <c r="G75" s="87">
        <f t="shared" si="1"/>
        <v>0</v>
      </c>
      <c r="H75" s="87">
        <f t="shared" si="2"/>
        <v>0</v>
      </c>
      <c r="I75" s="87">
        <f t="shared" si="3"/>
        <v>4.2056624538136973E-2</v>
      </c>
      <c r="J75" s="87">
        <f t="shared" si="4"/>
        <v>3.0494493549517621E-3</v>
      </c>
      <c r="K75" s="120">
        <f t="shared" si="6"/>
        <v>2.0329662366345078E-3</v>
      </c>
      <c r="O75" s="116">
        <f>Amnt_Deposited!B70</f>
        <v>2056</v>
      </c>
      <c r="P75" s="119">
        <f>Amnt_Deposited!D70</f>
        <v>0</v>
      </c>
      <c r="Q75" s="319">
        <f>MCF!R74</f>
        <v>1</v>
      </c>
      <c r="R75" s="87">
        <f t="shared" si="13"/>
        <v>0</v>
      </c>
      <c r="S75" s="87">
        <f t="shared" si="7"/>
        <v>0</v>
      </c>
      <c r="T75" s="87">
        <f t="shared" si="8"/>
        <v>0</v>
      </c>
      <c r="U75" s="87">
        <f t="shared" si="9"/>
        <v>8.689385235152268E-2</v>
      </c>
      <c r="V75" s="87">
        <f t="shared" si="10"/>
        <v>6.3005151961813268E-3</v>
      </c>
      <c r="W75" s="120">
        <f t="shared" si="11"/>
        <v>4.2003434641208846E-3</v>
      </c>
    </row>
    <row r="76" spans="2:23">
      <c r="B76" s="116">
        <f>Amnt_Deposited!B71</f>
        <v>2057</v>
      </c>
      <c r="C76" s="119">
        <f>Amnt_Deposited!D71</f>
        <v>0</v>
      </c>
      <c r="D76" s="453">
        <f>Dry_Matter_Content!D63</f>
        <v>0.44</v>
      </c>
      <c r="E76" s="319">
        <f>MCF!R75</f>
        <v>1</v>
      </c>
      <c r="F76" s="87">
        <f t="shared" si="12"/>
        <v>0</v>
      </c>
      <c r="G76" s="87">
        <f t="shared" si="1"/>
        <v>0</v>
      </c>
      <c r="H76" s="87">
        <f t="shared" si="2"/>
        <v>0</v>
      </c>
      <c r="I76" s="87">
        <f t="shared" si="3"/>
        <v>3.9213336805463773E-2</v>
      </c>
      <c r="J76" s="87">
        <f t="shared" si="4"/>
        <v>2.8432877326732033E-3</v>
      </c>
      <c r="K76" s="120">
        <f t="shared" si="6"/>
        <v>1.8955251551154688E-3</v>
      </c>
      <c r="O76" s="116">
        <f>Amnt_Deposited!B71</f>
        <v>2057</v>
      </c>
      <c r="P76" s="119">
        <f>Amnt_Deposited!D71</f>
        <v>0</v>
      </c>
      <c r="Q76" s="319">
        <f>MCF!R75</f>
        <v>1</v>
      </c>
      <c r="R76" s="87">
        <f t="shared" si="13"/>
        <v>0</v>
      </c>
      <c r="S76" s="87">
        <f t="shared" si="7"/>
        <v>0</v>
      </c>
      <c r="T76" s="87">
        <f t="shared" si="8"/>
        <v>0</v>
      </c>
      <c r="U76" s="87">
        <f t="shared" si="9"/>
        <v>8.1019290920379697E-2</v>
      </c>
      <c r="V76" s="87">
        <f t="shared" si="10"/>
        <v>5.8745614311429828E-3</v>
      </c>
      <c r="W76" s="120">
        <f t="shared" si="11"/>
        <v>3.9163742874286549E-3</v>
      </c>
    </row>
    <row r="77" spans="2:23">
      <c r="B77" s="116">
        <f>Amnt_Deposited!B72</f>
        <v>2058</v>
      </c>
      <c r="C77" s="119">
        <f>Amnt_Deposited!D72</f>
        <v>0</v>
      </c>
      <c r="D77" s="453">
        <f>Dry_Matter_Content!D64</f>
        <v>0.44</v>
      </c>
      <c r="E77" s="319">
        <f>MCF!R76</f>
        <v>1</v>
      </c>
      <c r="F77" s="87">
        <f t="shared" si="12"/>
        <v>0</v>
      </c>
      <c r="G77" s="87">
        <f t="shared" si="1"/>
        <v>0</v>
      </c>
      <c r="H77" s="87">
        <f t="shared" si="2"/>
        <v>0</v>
      </c>
      <c r="I77" s="87">
        <f t="shared" si="3"/>
        <v>3.6562272895304886E-2</v>
      </c>
      <c r="J77" s="87">
        <f t="shared" si="4"/>
        <v>2.6510639101588909E-3</v>
      </c>
      <c r="K77" s="120">
        <f t="shared" si="6"/>
        <v>1.7673759401059272E-3</v>
      </c>
      <c r="O77" s="116">
        <f>Amnt_Deposited!B72</f>
        <v>2058</v>
      </c>
      <c r="P77" s="119">
        <f>Amnt_Deposited!D72</f>
        <v>0</v>
      </c>
      <c r="Q77" s="319">
        <f>MCF!R76</f>
        <v>1</v>
      </c>
      <c r="R77" s="87">
        <f t="shared" si="13"/>
        <v>0</v>
      </c>
      <c r="S77" s="87">
        <f t="shared" si="7"/>
        <v>0</v>
      </c>
      <c r="T77" s="87">
        <f t="shared" si="8"/>
        <v>0</v>
      </c>
      <c r="U77" s="87">
        <f t="shared" si="9"/>
        <v>7.5541886147324142E-2</v>
      </c>
      <c r="V77" s="87">
        <f t="shared" si="10"/>
        <v>5.4774047730555596E-3</v>
      </c>
      <c r="W77" s="120">
        <f t="shared" si="11"/>
        <v>3.6516031820370397E-3</v>
      </c>
    </row>
    <row r="78" spans="2:23">
      <c r="B78" s="116">
        <f>Amnt_Deposited!B73</f>
        <v>2059</v>
      </c>
      <c r="C78" s="119">
        <f>Amnt_Deposited!D73</f>
        <v>0</v>
      </c>
      <c r="D78" s="453">
        <f>Dry_Matter_Content!D65</f>
        <v>0.44</v>
      </c>
      <c r="E78" s="319">
        <f>MCF!R77</f>
        <v>1</v>
      </c>
      <c r="F78" s="87">
        <f t="shared" si="12"/>
        <v>0</v>
      </c>
      <c r="G78" s="87">
        <f t="shared" si="1"/>
        <v>0</v>
      </c>
      <c r="H78" s="87">
        <f t="shared" si="2"/>
        <v>0</v>
      </c>
      <c r="I78" s="87">
        <f t="shared" si="3"/>
        <v>3.4090437289297039E-2</v>
      </c>
      <c r="J78" s="87">
        <f t="shared" si="4"/>
        <v>2.471835606007848E-3</v>
      </c>
      <c r="K78" s="120">
        <f t="shared" si="6"/>
        <v>1.647890404005232E-3</v>
      </c>
      <c r="O78" s="116">
        <f>Amnt_Deposited!B73</f>
        <v>2059</v>
      </c>
      <c r="P78" s="119">
        <f>Amnt_Deposited!D73</f>
        <v>0</v>
      </c>
      <c r="Q78" s="319">
        <f>MCF!R77</f>
        <v>1</v>
      </c>
      <c r="R78" s="87">
        <f t="shared" si="13"/>
        <v>0</v>
      </c>
      <c r="S78" s="87">
        <f t="shared" si="7"/>
        <v>0</v>
      </c>
      <c r="T78" s="87">
        <f t="shared" si="8"/>
        <v>0</v>
      </c>
      <c r="U78" s="87">
        <f t="shared" si="9"/>
        <v>7.0434787787803793E-2</v>
      </c>
      <c r="V78" s="87">
        <f t="shared" si="10"/>
        <v>5.1070983595203475E-3</v>
      </c>
      <c r="W78" s="120">
        <f t="shared" si="11"/>
        <v>3.4047322396802315E-3</v>
      </c>
    </row>
    <row r="79" spans="2:23">
      <c r="B79" s="116">
        <f>Amnt_Deposited!B74</f>
        <v>2060</v>
      </c>
      <c r="C79" s="119">
        <f>Amnt_Deposited!D74</f>
        <v>0</v>
      </c>
      <c r="D79" s="453">
        <f>Dry_Matter_Content!D66</f>
        <v>0.44</v>
      </c>
      <c r="E79" s="319">
        <f>MCF!R78</f>
        <v>1</v>
      </c>
      <c r="F79" s="87">
        <f t="shared" si="12"/>
        <v>0</v>
      </c>
      <c r="G79" s="87">
        <f t="shared" si="1"/>
        <v>0</v>
      </c>
      <c r="H79" s="87">
        <f t="shared" si="2"/>
        <v>0</v>
      </c>
      <c r="I79" s="87">
        <f t="shared" si="3"/>
        <v>3.1785713046431845E-2</v>
      </c>
      <c r="J79" s="87">
        <f t="shared" si="4"/>
        <v>2.3047242428651921E-3</v>
      </c>
      <c r="K79" s="120">
        <f t="shared" si="6"/>
        <v>1.5364828285767947E-3</v>
      </c>
      <c r="O79" s="116">
        <f>Amnt_Deposited!B74</f>
        <v>2060</v>
      </c>
      <c r="P79" s="119">
        <f>Amnt_Deposited!D74</f>
        <v>0</v>
      </c>
      <c r="Q79" s="319">
        <f>MCF!R78</f>
        <v>1</v>
      </c>
      <c r="R79" s="87">
        <f t="shared" si="13"/>
        <v>0</v>
      </c>
      <c r="S79" s="87">
        <f t="shared" si="7"/>
        <v>0</v>
      </c>
      <c r="T79" s="87">
        <f t="shared" si="8"/>
        <v>0</v>
      </c>
      <c r="U79" s="87">
        <f t="shared" si="9"/>
        <v>6.5672960839735214E-2</v>
      </c>
      <c r="V79" s="87">
        <f t="shared" si="10"/>
        <v>4.7618269480685788E-3</v>
      </c>
      <c r="W79" s="120">
        <f t="shared" si="11"/>
        <v>3.1745512987123858E-3</v>
      </c>
    </row>
    <row r="80" spans="2:23">
      <c r="B80" s="116">
        <f>Amnt_Deposited!B75</f>
        <v>2061</v>
      </c>
      <c r="C80" s="119">
        <f>Amnt_Deposited!D75</f>
        <v>0</v>
      </c>
      <c r="D80" s="453">
        <f>Dry_Matter_Content!D67</f>
        <v>0.44</v>
      </c>
      <c r="E80" s="319">
        <f>MCF!R79</f>
        <v>1</v>
      </c>
      <c r="F80" s="87">
        <f t="shared" si="12"/>
        <v>0</v>
      </c>
      <c r="G80" s="87">
        <f t="shared" si="1"/>
        <v>0</v>
      </c>
      <c r="H80" s="87">
        <f t="shared" si="2"/>
        <v>0</v>
      </c>
      <c r="I80" s="87">
        <f t="shared" si="3"/>
        <v>2.9636802405796924E-2</v>
      </c>
      <c r="J80" s="87">
        <f t="shared" si="4"/>
        <v>2.1489106406349209E-3</v>
      </c>
      <c r="K80" s="120">
        <f t="shared" si="6"/>
        <v>1.4326070937566138E-3</v>
      </c>
      <c r="O80" s="116">
        <f>Amnt_Deposited!B75</f>
        <v>2061</v>
      </c>
      <c r="P80" s="119">
        <f>Amnt_Deposited!D75</f>
        <v>0</v>
      </c>
      <c r="Q80" s="319">
        <f>MCF!R79</f>
        <v>1</v>
      </c>
      <c r="R80" s="87">
        <f t="shared" si="13"/>
        <v>0</v>
      </c>
      <c r="S80" s="87">
        <f t="shared" si="7"/>
        <v>0</v>
      </c>
      <c r="T80" s="87">
        <f t="shared" si="8"/>
        <v>0</v>
      </c>
      <c r="U80" s="87">
        <f t="shared" si="9"/>
        <v>6.1233062821894467E-2</v>
      </c>
      <c r="V80" s="87">
        <f t="shared" si="10"/>
        <v>4.4398980178407457E-3</v>
      </c>
      <c r="W80" s="120">
        <f t="shared" si="11"/>
        <v>2.9599320118938303E-3</v>
      </c>
    </row>
    <row r="81" spans="2:23">
      <c r="B81" s="116">
        <f>Amnt_Deposited!B76</f>
        <v>2062</v>
      </c>
      <c r="C81" s="119">
        <f>Amnt_Deposited!D76</f>
        <v>0</v>
      </c>
      <c r="D81" s="453">
        <f>Dry_Matter_Content!D68</f>
        <v>0.44</v>
      </c>
      <c r="E81" s="319">
        <f>MCF!R80</f>
        <v>1</v>
      </c>
      <c r="F81" s="87">
        <f t="shared" si="12"/>
        <v>0</v>
      </c>
      <c r="G81" s="87">
        <f t="shared" si="1"/>
        <v>0</v>
      </c>
      <c r="H81" s="87">
        <f t="shared" si="2"/>
        <v>0</v>
      </c>
      <c r="I81" s="87">
        <f t="shared" si="3"/>
        <v>2.7633171404938792E-2</v>
      </c>
      <c r="J81" s="87">
        <f t="shared" si="4"/>
        <v>2.0036310008581322E-3</v>
      </c>
      <c r="K81" s="120">
        <f t="shared" si="6"/>
        <v>1.3357540005720881E-3</v>
      </c>
      <c r="O81" s="116">
        <f>Amnt_Deposited!B76</f>
        <v>2062</v>
      </c>
      <c r="P81" s="119">
        <f>Amnt_Deposited!D76</f>
        <v>0</v>
      </c>
      <c r="Q81" s="319">
        <f>MCF!R80</f>
        <v>1</v>
      </c>
      <c r="R81" s="87">
        <f t="shared" si="13"/>
        <v>0</v>
      </c>
      <c r="S81" s="87">
        <f t="shared" si="7"/>
        <v>0</v>
      </c>
      <c r="T81" s="87">
        <f t="shared" si="8"/>
        <v>0</v>
      </c>
      <c r="U81" s="87">
        <f t="shared" si="9"/>
        <v>5.7093329349047088E-2</v>
      </c>
      <c r="V81" s="87">
        <f t="shared" si="10"/>
        <v>4.1397334728473806E-3</v>
      </c>
      <c r="W81" s="120">
        <f t="shared" si="11"/>
        <v>2.7598223152315868E-3</v>
      </c>
    </row>
    <row r="82" spans="2:23">
      <c r="B82" s="116">
        <f>Amnt_Deposited!B77</f>
        <v>2063</v>
      </c>
      <c r="C82" s="119">
        <f>Amnt_Deposited!D77</f>
        <v>0</v>
      </c>
      <c r="D82" s="453">
        <f>Dry_Matter_Content!D69</f>
        <v>0.44</v>
      </c>
      <c r="E82" s="319">
        <f>MCF!R81</f>
        <v>1</v>
      </c>
      <c r="F82" s="87">
        <f t="shared" si="12"/>
        <v>0</v>
      </c>
      <c r="G82" s="87">
        <f t="shared" si="1"/>
        <v>0</v>
      </c>
      <c r="H82" s="87">
        <f t="shared" si="2"/>
        <v>0</v>
      </c>
      <c r="I82" s="87">
        <f t="shared" si="3"/>
        <v>2.57649982423667E-2</v>
      </c>
      <c r="J82" s="87">
        <f t="shared" si="4"/>
        <v>1.8681731625720924E-3</v>
      </c>
      <c r="K82" s="120">
        <f t="shared" si="6"/>
        <v>1.2454487750480614E-3</v>
      </c>
      <c r="O82" s="116">
        <f>Amnt_Deposited!B77</f>
        <v>2063</v>
      </c>
      <c r="P82" s="119">
        <f>Amnt_Deposited!D77</f>
        <v>0</v>
      </c>
      <c r="Q82" s="319">
        <f>MCF!R81</f>
        <v>1</v>
      </c>
      <c r="R82" s="87">
        <f t="shared" si="13"/>
        <v>0</v>
      </c>
      <c r="S82" s="87">
        <f t="shared" si="7"/>
        <v>0</v>
      </c>
      <c r="T82" s="87">
        <f t="shared" si="8"/>
        <v>0</v>
      </c>
      <c r="U82" s="87">
        <f t="shared" si="9"/>
        <v>5.3233467442906399E-2</v>
      </c>
      <c r="V82" s="87">
        <f t="shared" si="10"/>
        <v>3.8598619061406864E-3</v>
      </c>
      <c r="W82" s="120">
        <f t="shared" si="11"/>
        <v>2.5732412707604574E-3</v>
      </c>
    </row>
    <row r="83" spans="2:23">
      <c r="B83" s="116">
        <f>Amnt_Deposited!B78</f>
        <v>2064</v>
      </c>
      <c r="C83" s="119">
        <f>Amnt_Deposited!D78</f>
        <v>0</v>
      </c>
      <c r="D83" s="453">
        <f>Dry_Matter_Content!D70</f>
        <v>0.44</v>
      </c>
      <c r="E83" s="319">
        <f>MCF!R82</f>
        <v>1</v>
      </c>
      <c r="F83" s="87">
        <f t="shared" ref="F83:F99" si="14">C83*D83*$K$6*DOCF*E83</f>
        <v>0</v>
      </c>
      <c r="G83" s="87">
        <f t="shared" ref="G83:G99" si="15">F83*$K$12</f>
        <v>0</v>
      </c>
      <c r="H83" s="87">
        <f t="shared" ref="H83:H99" si="16">F83*(1-$K$12)</f>
        <v>0</v>
      </c>
      <c r="I83" s="87">
        <f t="shared" ref="I83:I99" si="17">G83+I82*$K$10</f>
        <v>2.4023125131070331E-2</v>
      </c>
      <c r="J83" s="87">
        <f t="shared" ref="J83:J99" si="18">I82*(1-$K$10)+H83</f>
        <v>1.7418731112963694E-3</v>
      </c>
      <c r="K83" s="120">
        <f t="shared" si="6"/>
        <v>1.1612487408642462E-3</v>
      </c>
      <c r="O83" s="116">
        <f>Amnt_Deposited!B78</f>
        <v>2064</v>
      </c>
      <c r="P83" s="119">
        <f>Amnt_Deposited!D78</f>
        <v>0</v>
      </c>
      <c r="Q83" s="319">
        <f>MCF!R82</f>
        <v>1</v>
      </c>
      <c r="R83" s="87">
        <f t="shared" ref="R83:R99" si="19">P83*$W$6*DOCF*Q83</f>
        <v>0</v>
      </c>
      <c r="S83" s="87">
        <f t="shared" si="7"/>
        <v>0</v>
      </c>
      <c r="T83" s="87">
        <f t="shared" si="8"/>
        <v>0</v>
      </c>
      <c r="U83" s="87">
        <f t="shared" si="9"/>
        <v>4.963455605593043E-2</v>
      </c>
      <c r="V83" s="87">
        <f t="shared" si="10"/>
        <v>3.5989113869759693E-3</v>
      </c>
      <c r="W83" s="120">
        <f t="shared" si="11"/>
        <v>2.3992742579839795E-3</v>
      </c>
    </row>
    <row r="84" spans="2:23">
      <c r="B84" s="116">
        <f>Amnt_Deposited!B79</f>
        <v>2065</v>
      </c>
      <c r="C84" s="119">
        <f>Amnt_Deposited!D79</f>
        <v>0</v>
      </c>
      <c r="D84" s="453">
        <f>Dry_Matter_Content!D71</f>
        <v>0.44</v>
      </c>
      <c r="E84" s="319">
        <f>MCF!R83</f>
        <v>1</v>
      </c>
      <c r="F84" s="87">
        <f t="shared" si="14"/>
        <v>0</v>
      </c>
      <c r="G84" s="87">
        <f t="shared" si="15"/>
        <v>0</v>
      </c>
      <c r="H84" s="87">
        <f t="shared" si="16"/>
        <v>0</v>
      </c>
      <c r="I84" s="87">
        <f t="shared" si="17"/>
        <v>2.239901340703725E-2</v>
      </c>
      <c r="J84" s="87">
        <f t="shared" si="18"/>
        <v>1.6241117240330808E-3</v>
      </c>
      <c r="K84" s="120">
        <f t="shared" si="6"/>
        <v>1.0827411493553871E-3</v>
      </c>
      <c r="O84" s="116">
        <f>Amnt_Deposited!B79</f>
        <v>2065</v>
      </c>
      <c r="P84" s="119">
        <f>Amnt_Deposited!D79</f>
        <v>0</v>
      </c>
      <c r="Q84" s="319">
        <f>MCF!R83</f>
        <v>1</v>
      </c>
      <c r="R84" s="87">
        <f t="shared" si="19"/>
        <v>0</v>
      </c>
      <c r="S84" s="87">
        <f t="shared" si="7"/>
        <v>0</v>
      </c>
      <c r="T84" s="87">
        <f t="shared" si="8"/>
        <v>0</v>
      </c>
      <c r="U84" s="87">
        <f t="shared" si="9"/>
        <v>4.6278953320324889E-2</v>
      </c>
      <c r="V84" s="87">
        <f t="shared" si="10"/>
        <v>3.3556027356055384E-3</v>
      </c>
      <c r="W84" s="120">
        <f t="shared" si="11"/>
        <v>2.2370684904036921E-3</v>
      </c>
    </row>
    <row r="85" spans="2:23">
      <c r="B85" s="116">
        <f>Amnt_Deposited!B80</f>
        <v>2066</v>
      </c>
      <c r="C85" s="119">
        <f>Amnt_Deposited!D80</f>
        <v>0</v>
      </c>
      <c r="D85" s="453">
        <f>Dry_Matter_Content!D72</f>
        <v>0.44</v>
      </c>
      <c r="E85" s="319">
        <f>MCF!R84</f>
        <v>1</v>
      </c>
      <c r="F85" s="87">
        <f t="shared" si="14"/>
        <v>0</v>
      </c>
      <c r="G85" s="87">
        <f t="shared" si="15"/>
        <v>0</v>
      </c>
      <c r="H85" s="87">
        <f t="shared" si="16"/>
        <v>0</v>
      </c>
      <c r="I85" s="87">
        <f t="shared" si="17"/>
        <v>2.088470167271201E-2</v>
      </c>
      <c r="J85" s="87">
        <f t="shared" si="18"/>
        <v>1.5143117343252395E-3</v>
      </c>
      <c r="K85" s="120">
        <f t="shared" ref="K85:K99" si="20">J85*CH4_fraction*conv</f>
        <v>1.0095411562168262E-3</v>
      </c>
      <c r="O85" s="116">
        <f>Amnt_Deposited!B80</f>
        <v>2066</v>
      </c>
      <c r="P85" s="119">
        <f>Amnt_Deposited!D80</f>
        <v>0</v>
      </c>
      <c r="Q85" s="319">
        <f>MCF!R84</f>
        <v>1</v>
      </c>
      <c r="R85" s="87">
        <f t="shared" si="19"/>
        <v>0</v>
      </c>
      <c r="S85" s="87">
        <f t="shared" ref="S85:S98" si="21">R85*$W$12</f>
        <v>0</v>
      </c>
      <c r="T85" s="87">
        <f t="shared" ref="T85:T98" si="22">R85*(1-$W$12)</f>
        <v>0</v>
      </c>
      <c r="U85" s="87">
        <f t="shared" ref="U85:U98" si="23">S85+U84*$W$10</f>
        <v>4.3150210067586792E-2</v>
      </c>
      <c r="V85" s="87">
        <f t="shared" ref="V85:V98" si="24">U84*(1-$W$10)+T85</f>
        <v>3.1287432527380976E-3</v>
      </c>
      <c r="W85" s="120">
        <f t="shared" ref="W85:W99" si="25">V85*CH4_fraction*conv</f>
        <v>2.0858288351587317E-3</v>
      </c>
    </row>
    <row r="86" spans="2:23">
      <c r="B86" s="116">
        <f>Amnt_Deposited!B81</f>
        <v>2067</v>
      </c>
      <c r="C86" s="119">
        <f>Amnt_Deposited!D81</f>
        <v>0</v>
      </c>
      <c r="D86" s="453">
        <f>Dry_Matter_Content!D73</f>
        <v>0.44</v>
      </c>
      <c r="E86" s="319">
        <f>MCF!R85</f>
        <v>1</v>
      </c>
      <c r="F86" s="87">
        <f t="shared" si="14"/>
        <v>0</v>
      </c>
      <c r="G86" s="87">
        <f t="shared" si="15"/>
        <v>0</v>
      </c>
      <c r="H86" s="87">
        <f t="shared" si="16"/>
        <v>0</v>
      </c>
      <c r="I86" s="87">
        <f t="shared" si="17"/>
        <v>1.9472766770216098E-2</v>
      </c>
      <c r="J86" s="87">
        <f t="shared" si="18"/>
        <v>1.4119349024959114E-3</v>
      </c>
      <c r="K86" s="120">
        <f t="shared" si="20"/>
        <v>9.4128993499727426E-4</v>
      </c>
      <c r="O86" s="116">
        <f>Amnt_Deposited!B81</f>
        <v>2067</v>
      </c>
      <c r="P86" s="119">
        <f>Amnt_Deposited!D81</f>
        <v>0</v>
      </c>
      <c r="Q86" s="319">
        <f>MCF!R85</f>
        <v>1</v>
      </c>
      <c r="R86" s="87">
        <f t="shared" si="19"/>
        <v>0</v>
      </c>
      <c r="S86" s="87">
        <f t="shared" si="21"/>
        <v>0</v>
      </c>
      <c r="T86" s="87">
        <f t="shared" si="22"/>
        <v>0</v>
      </c>
      <c r="U86" s="87">
        <f t="shared" si="23"/>
        <v>4.0232989194661353E-2</v>
      </c>
      <c r="V86" s="87">
        <f t="shared" si="24"/>
        <v>2.9172208729254367E-3</v>
      </c>
      <c r="W86" s="120">
        <f t="shared" si="25"/>
        <v>1.9448139152836244E-3</v>
      </c>
    </row>
    <row r="87" spans="2:23">
      <c r="B87" s="116">
        <f>Amnt_Deposited!B82</f>
        <v>2068</v>
      </c>
      <c r="C87" s="119">
        <f>Amnt_Deposited!D82</f>
        <v>0</v>
      </c>
      <c r="D87" s="453">
        <f>Dry_Matter_Content!D74</f>
        <v>0.44</v>
      </c>
      <c r="E87" s="319">
        <f>MCF!R86</f>
        <v>1</v>
      </c>
      <c r="F87" s="87">
        <f t="shared" si="14"/>
        <v>0</v>
      </c>
      <c r="G87" s="87">
        <f t="shared" si="15"/>
        <v>0</v>
      </c>
      <c r="H87" s="87">
        <f t="shared" si="16"/>
        <v>0</v>
      </c>
      <c r="I87" s="87">
        <f t="shared" si="17"/>
        <v>1.8156287393019402E-2</v>
      </c>
      <c r="J87" s="87">
        <f t="shared" si="18"/>
        <v>1.3164793771966955E-3</v>
      </c>
      <c r="K87" s="120">
        <f t="shared" si="20"/>
        <v>8.7765291813113029E-4</v>
      </c>
      <c r="O87" s="116">
        <f>Amnt_Deposited!B82</f>
        <v>2068</v>
      </c>
      <c r="P87" s="119">
        <f>Amnt_Deposited!D82</f>
        <v>0</v>
      </c>
      <c r="Q87" s="319">
        <f>MCF!R86</f>
        <v>1</v>
      </c>
      <c r="R87" s="87">
        <f t="shared" si="19"/>
        <v>0</v>
      </c>
      <c r="S87" s="87">
        <f t="shared" si="21"/>
        <v>0</v>
      </c>
      <c r="T87" s="87">
        <f t="shared" si="22"/>
        <v>0</v>
      </c>
      <c r="U87" s="87">
        <f t="shared" si="23"/>
        <v>3.751299048144504E-2</v>
      </c>
      <c r="V87" s="87">
        <f t="shared" si="24"/>
        <v>2.7199987132163128E-3</v>
      </c>
      <c r="W87" s="120">
        <f t="shared" si="25"/>
        <v>1.8133324754775419E-3</v>
      </c>
    </row>
    <row r="88" spans="2:23">
      <c r="B88" s="116">
        <f>Amnt_Deposited!B83</f>
        <v>2069</v>
      </c>
      <c r="C88" s="119">
        <f>Amnt_Deposited!D83</f>
        <v>0</v>
      </c>
      <c r="D88" s="453">
        <f>Dry_Matter_Content!D75</f>
        <v>0.44</v>
      </c>
      <c r="E88" s="319">
        <f>MCF!R87</f>
        <v>1</v>
      </c>
      <c r="F88" s="87">
        <f t="shared" si="14"/>
        <v>0</v>
      </c>
      <c r="G88" s="87">
        <f t="shared" si="15"/>
        <v>0</v>
      </c>
      <c r="H88" s="87">
        <f t="shared" si="16"/>
        <v>0</v>
      </c>
      <c r="I88" s="87">
        <f t="shared" si="17"/>
        <v>1.692881015768757E-2</v>
      </c>
      <c r="J88" s="87">
        <f t="shared" si="18"/>
        <v>1.2274772353318307E-3</v>
      </c>
      <c r="K88" s="120">
        <f t="shared" si="20"/>
        <v>8.1831815688788708E-4</v>
      </c>
      <c r="O88" s="116">
        <f>Amnt_Deposited!B83</f>
        <v>2069</v>
      </c>
      <c r="P88" s="119">
        <f>Amnt_Deposited!D83</f>
        <v>0</v>
      </c>
      <c r="Q88" s="319">
        <f>MCF!R87</f>
        <v>1</v>
      </c>
      <c r="R88" s="87">
        <f t="shared" si="19"/>
        <v>0</v>
      </c>
      <c r="S88" s="87">
        <f t="shared" si="21"/>
        <v>0</v>
      </c>
      <c r="T88" s="87">
        <f t="shared" si="22"/>
        <v>0</v>
      </c>
      <c r="U88" s="87">
        <f t="shared" si="23"/>
        <v>3.4976880491090018E-2</v>
      </c>
      <c r="V88" s="87">
        <f t="shared" si="24"/>
        <v>2.5361099903550214E-3</v>
      </c>
      <c r="W88" s="120">
        <f t="shared" si="25"/>
        <v>1.6907399935700142E-3</v>
      </c>
    </row>
    <row r="89" spans="2:23">
      <c r="B89" s="116">
        <f>Amnt_Deposited!B84</f>
        <v>2070</v>
      </c>
      <c r="C89" s="119">
        <f>Amnt_Deposited!D84</f>
        <v>0</v>
      </c>
      <c r="D89" s="453">
        <f>Dry_Matter_Content!D76</f>
        <v>0.44</v>
      </c>
      <c r="E89" s="319">
        <f>MCF!R88</f>
        <v>1</v>
      </c>
      <c r="F89" s="87">
        <f t="shared" si="14"/>
        <v>0</v>
      </c>
      <c r="G89" s="87">
        <f t="shared" si="15"/>
        <v>0</v>
      </c>
      <c r="H89" s="87">
        <f t="shared" si="16"/>
        <v>0</v>
      </c>
      <c r="I89" s="87">
        <f t="shared" si="17"/>
        <v>1.5784317969388933E-2</v>
      </c>
      <c r="J89" s="87">
        <f t="shared" si="18"/>
        <v>1.1444921882986382E-3</v>
      </c>
      <c r="K89" s="120">
        <f t="shared" si="20"/>
        <v>7.6299479219909204E-4</v>
      </c>
      <c r="O89" s="116">
        <f>Amnt_Deposited!B84</f>
        <v>2070</v>
      </c>
      <c r="P89" s="119">
        <f>Amnt_Deposited!D84</f>
        <v>0</v>
      </c>
      <c r="Q89" s="319">
        <f>MCF!R88</f>
        <v>1</v>
      </c>
      <c r="R89" s="87">
        <f t="shared" si="19"/>
        <v>0</v>
      </c>
      <c r="S89" s="87">
        <f t="shared" si="21"/>
        <v>0</v>
      </c>
      <c r="T89" s="87">
        <f t="shared" si="22"/>
        <v>0</v>
      </c>
      <c r="U89" s="87">
        <f t="shared" si="23"/>
        <v>3.2612227209481259E-2</v>
      </c>
      <c r="V89" s="87">
        <f t="shared" si="24"/>
        <v>2.3646532816087563E-3</v>
      </c>
      <c r="W89" s="120">
        <f t="shared" si="25"/>
        <v>1.5764355210725041E-3</v>
      </c>
    </row>
    <row r="90" spans="2:23">
      <c r="B90" s="116">
        <f>Amnt_Deposited!B85</f>
        <v>2071</v>
      </c>
      <c r="C90" s="119">
        <f>Amnt_Deposited!D85</f>
        <v>0</v>
      </c>
      <c r="D90" s="453">
        <f>Dry_Matter_Content!D77</f>
        <v>0.44</v>
      </c>
      <c r="E90" s="319">
        <f>MCF!R89</f>
        <v>1</v>
      </c>
      <c r="F90" s="87">
        <f t="shared" si="14"/>
        <v>0</v>
      </c>
      <c r="G90" s="87">
        <f t="shared" si="15"/>
        <v>0</v>
      </c>
      <c r="H90" s="87">
        <f t="shared" si="16"/>
        <v>0</v>
      </c>
      <c r="I90" s="87">
        <f t="shared" si="17"/>
        <v>1.4717200526088648E-2</v>
      </c>
      <c r="J90" s="87">
        <f t="shared" si="18"/>
        <v>1.067117443300285E-3</v>
      </c>
      <c r="K90" s="120">
        <f t="shared" si="20"/>
        <v>7.114116288668566E-4</v>
      </c>
      <c r="O90" s="116">
        <f>Amnt_Deposited!B85</f>
        <v>2071</v>
      </c>
      <c r="P90" s="119">
        <f>Amnt_Deposited!D85</f>
        <v>0</v>
      </c>
      <c r="Q90" s="319">
        <f>MCF!R89</f>
        <v>1</v>
      </c>
      <c r="R90" s="87">
        <f t="shared" si="19"/>
        <v>0</v>
      </c>
      <c r="S90" s="87">
        <f t="shared" si="21"/>
        <v>0</v>
      </c>
      <c r="T90" s="87">
        <f t="shared" si="22"/>
        <v>0</v>
      </c>
      <c r="U90" s="87">
        <f t="shared" si="23"/>
        <v>3.0407439103488934E-2</v>
      </c>
      <c r="V90" s="87">
        <f t="shared" si="24"/>
        <v>2.2047881059923239E-3</v>
      </c>
      <c r="W90" s="120">
        <f t="shared" si="25"/>
        <v>1.4698587373282159E-3</v>
      </c>
    </row>
    <row r="91" spans="2:23">
      <c r="B91" s="116">
        <f>Amnt_Deposited!B86</f>
        <v>2072</v>
      </c>
      <c r="C91" s="119">
        <f>Amnt_Deposited!D86</f>
        <v>0</v>
      </c>
      <c r="D91" s="453">
        <f>Dry_Matter_Content!D78</f>
        <v>0.44</v>
      </c>
      <c r="E91" s="319">
        <f>MCF!R90</f>
        <v>1</v>
      </c>
      <c r="F91" s="87">
        <f t="shared" si="14"/>
        <v>0</v>
      </c>
      <c r="G91" s="87">
        <f t="shared" si="15"/>
        <v>0</v>
      </c>
      <c r="H91" s="87">
        <f t="shared" si="16"/>
        <v>0</v>
      </c>
      <c r="I91" s="87">
        <f t="shared" si="17"/>
        <v>1.3722226816841626E-2</v>
      </c>
      <c r="J91" s="87">
        <f t="shared" si="18"/>
        <v>9.9497370924702191E-4</v>
      </c>
      <c r="K91" s="120">
        <f t="shared" si="20"/>
        <v>6.6331580616468128E-4</v>
      </c>
      <c r="O91" s="116">
        <f>Amnt_Deposited!B86</f>
        <v>2072</v>
      </c>
      <c r="P91" s="119">
        <f>Amnt_Deposited!D86</f>
        <v>0</v>
      </c>
      <c r="Q91" s="319">
        <f>MCF!R90</f>
        <v>1</v>
      </c>
      <c r="R91" s="87">
        <f t="shared" si="19"/>
        <v>0</v>
      </c>
      <c r="S91" s="87">
        <f t="shared" si="21"/>
        <v>0</v>
      </c>
      <c r="T91" s="87">
        <f t="shared" si="22"/>
        <v>0</v>
      </c>
      <c r="U91" s="87">
        <f t="shared" si="23"/>
        <v>2.8351708299259551E-2</v>
      </c>
      <c r="V91" s="87">
        <f t="shared" si="24"/>
        <v>2.0557308042293836E-3</v>
      </c>
      <c r="W91" s="120">
        <f t="shared" si="25"/>
        <v>1.3704872028195889E-3</v>
      </c>
    </row>
    <row r="92" spans="2:23">
      <c r="B92" s="116">
        <f>Amnt_Deposited!B87</f>
        <v>2073</v>
      </c>
      <c r="C92" s="119">
        <f>Amnt_Deposited!D87</f>
        <v>0</v>
      </c>
      <c r="D92" s="453">
        <f>Dry_Matter_Content!D79</f>
        <v>0.44</v>
      </c>
      <c r="E92" s="319">
        <f>MCF!R91</f>
        <v>1</v>
      </c>
      <c r="F92" s="87">
        <f t="shared" si="14"/>
        <v>0</v>
      </c>
      <c r="G92" s="87">
        <f t="shared" si="15"/>
        <v>0</v>
      </c>
      <c r="H92" s="87">
        <f t="shared" si="16"/>
        <v>0</v>
      </c>
      <c r="I92" s="87">
        <f t="shared" si="17"/>
        <v>1.2794519479370804E-2</v>
      </c>
      <c r="J92" s="87">
        <f t="shared" si="18"/>
        <v>9.2770733747082109E-4</v>
      </c>
      <c r="K92" s="120">
        <f t="shared" si="20"/>
        <v>6.1847155831388069E-4</v>
      </c>
      <c r="O92" s="116">
        <f>Amnt_Deposited!B87</f>
        <v>2073</v>
      </c>
      <c r="P92" s="119">
        <f>Amnt_Deposited!D87</f>
        <v>0</v>
      </c>
      <c r="Q92" s="319">
        <f>MCF!R91</f>
        <v>1</v>
      </c>
      <c r="R92" s="87">
        <f t="shared" si="19"/>
        <v>0</v>
      </c>
      <c r="S92" s="87">
        <f t="shared" si="21"/>
        <v>0</v>
      </c>
      <c r="T92" s="87">
        <f t="shared" si="22"/>
        <v>0</v>
      </c>
      <c r="U92" s="87">
        <f t="shared" si="23"/>
        <v>2.6434957602005787E-2</v>
      </c>
      <c r="V92" s="87">
        <f t="shared" si="24"/>
        <v>1.9167506972537622E-3</v>
      </c>
      <c r="W92" s="120">
        <f t="shared" si="25"/>
        <v>1.2778337981691748E-3</v>
      </c>
    </row>
    <row r="93" spans="2:23">
      <c r="B93" s="116">
        <f>Amnt_Deposited!B88</f>
        <v>2074</v>
      </c>
      <c r="C93" s="119">
        <f>Amnt_Deposited!D88</f>
        <v>0</v>
      </c>
      <c r="D93" s="453">
        <f>Dry_Matter_Content!D80</f>
        <v>0.44</v>
      </c>
      <c r="E93" s="319">
        <f>MCF!R92</f>
        <v>1</v>
      </c>
      <c r="F93" s="87">
        <f t="shared" si="14"/>
        <v>0</v>
      </c>
      <c r="G93" s="87">
        <f t="shared" si="15"/>
        <v>0</v>
      </c>
      <c r="H93" s="87">
        <f t="shared" si="16"/>
        <v>0</v>
      </c>
      <c r="I93" s="87">
        <f t="shared" si="17"/>
        <v>1.1929530891231608E-2</v>
      </c>
      <c r="J93" s="87">
        <f t="shared" si="18"/>
        <v>8.6498858813919557E-4</v>
      </c>
      <c r="K93" s="120">
        <f t="shared" si="20"/>
        <v>5.7665905875946364E-4</v>
      </c>
      <c r="O93" s="116">
        <f>Amnt_Deposited!B88</f>
        <v>2074</v>
      </c>
      <c r="P93" s="119">
        <f>Amnt_Deposited!D88</f>
        <v>0</v>
      </c>
      <c r="Q93" s="319">
        <f>MCF!R92</f>
        <v>1</v>
      </c>
      <c r="R93" s="87">
        <f t="shared" si="19"/>
        <v>0</v>
      </c>
      <c r="S93" s="87">
        <f t="shared" si="21"/>
        <v>0</v>
      </c>
      <c r="T93" s="87">
        <f t="shared" si="22"/>
        <v>0</v>
      </c>
      <c r="U93" s="87">
        <f t="shared" si="23"/>
        <v>2.4647791097585962E-2</v>
      </c>
      <c r="V93" s="87">
        <f t="shared" si="24"/>
        <v>1.7871665044198251E-3</v>
      </c>
      <c r="W93" s="120">
        <f t="shared" si="25"/>
        <v>1.1914443362798833E-3</v>
      </c>
    </row>
    <row r="94" spans="2:23">
      <c r="B94" s="116">
        <f>Amnt_Deposited!B89</f>
        <v>2075</v>
      </c>
      <c r="C94" s="119">
        <f>Amnt_Deposited!D89</f>
        <v>0</v>
      </c>
      <c r="D94" s="453">
        <f>Dry_Matter_Content!D81</f>
        <v>0.44</v>
      </c>
      <c r="E94" s="319">
        <f>MCF!R93</f>
        <v>1</v>
      </c>
      <c r="F94" s="87">
        <f t="shared" si="14"/>
        <v>0</v>
      </c>
      <c r="G94" s="87">
        <f t="shared" si="15"/>
        <v>0</v>
      </c>
      <c r="H94" s="87">
        <f t="shared" si="16"/>
        <v>0</v>
      </c>
      <c r="I94" s="87">
        <f t="shared" si="17"/>
        <v>1.112302087736145E-2</v>
      </c>
      <c r="J94" s="87">
        <f t="shared" si="18"/>
        <v>8.0651001387015749E-4</v>
      </c>
      <c r="K94" s="120">
        <f t="shared" si="20"/>
        <v>5.3767334258010492E-4</v>
      </c>
      <c r="O94" s="116">
        <f>Amnt_Deposited!B89</f>
        <v>2075</v>
      </c>
      <c r="P94" s="119">
        <f>Amnt_Deposited!D89</f>
        <v>0</v>
      </c>
      <c r="Q94" s="319">
        <f>MCF!R93</f>
        <v>1</v>
      </c>
      <c r="R94" s="87">
        <f t="shared" si="19"/>
        <v>0</v>
      </c>
      <c r="S94" s="87">
        <f t="shared" si="21"/>
        <v>0</v>
      </c>
      <c r="T94" s="87">
        <f t="shared" si="22"/>
        <v>0</v>
      </c>
      <c r="U94" s="87">
        <f t="shared" si="23"/>
        <v>2.2981448093722E-2</v>
      </c>
      <c r="V94" s="87">
        <f t="shared" si="24"/>
        <v>1.6663430038639615E-3</v>
      </c>
      <c r="W94" s="120">
        <f t="shared" si="25"/>
        <v>1.1108953359093075E-3</v>
      </c>
    </row>
    <row r="95" spans="2:23">
      <c r="B95" s="116">
        <f>Amnt_Deposited!B90</f>
        <v>2076</v>
      </c>
      <c r="C95" s="119">
        <f>Amnt_Deposited!D90</f>
        <v>0</v>
      </c>
      <c r="D95" s="453">
        <f>Dry_Matter_Content!D82</f>
        <v>0.44</v>
      </c>
      <c r="E95" s="319">
        <f>MCF!R94</f>
        <v>1</v>
      </c>
      <c r="F95" s="87">
        <f t="shared" si="14"/>
        <v>0</v>
      </c>
      <c r="G95" s="87">
        <f t="shared" si="15"/>
        <v>0</v>
      </c>
      <c r="H95" s="87">
        <f t="shared" si="16"/>
        <v>0</v>
      </c>
      <c r="I95" s="87">
        <f t="shared" si="17"/>
        <v>1.0371035924736654E-2</v>
      </c>
      <c r="J95" s="87">
        <f t="shared" si="18"/>
        <v>7.5198495262479537E-4</v>
      </c>
      <c r="K95" s="120">
        <f t="shared" si="20"/>
        <v>5.0132330174986351E-4</v>
      </c>
      <c r="O95" s="116">
        <f>Amnt_Deposited!B90</f>
        <v>2076</v>
      </c>
      <c r="P95" s="119">
        <f>Amnt_Deposited!D90</f>
        <v>0</v>
      </c>
      <c r="Q95" s="319">
        <f>MCF!R94</f>
        <v>1</v>
      </c>
      <c r="R95" s="87">
        <f t="shared" si="19"/>
        <v>0</v>
      </c>
      <c r="S95" s="87">
        <f t="shared" si="21"/>
        <v>0</v>
      </c>
      <c r="T95" s="87">
        <f t="shared" si="22"/>
        <v>0</v>
      </c>
      <c r="U95" s="87">
        <f t="shared" si="23"/>
        <v>2.1427760175075729E-2</v>
      </c>
      <c r="V95" s="87">
        <f t="shared" si="24"/>
        <v>1.5536879186462712E-3</v>
      </c>
      <c r="W95" s="120">
        <f t="shared" si="25"/>
        <v>1.0357919457641808E-3</v>
      </c>
    </row>
    <row r="96" spans="2:23">
      <c r="B96" s="116">
        <f>Amnt_Deposited!B91</f>
        <v>2077</v>
      </c>
      <c r="C96" s="119">
        <f>Amnt_Deposited!D91</f>
        <v>0</v>
      </c>
      <c r="D96" s="453">
        <f>Dry_Matter_Content!D83</f>
        <v>0.44</v>
      </c>
      <c r="E96" s="319">
        <f>MCF!R95</f>
        <v>1</v>
      </c>
      <c r="F96" s="87">
        <f t="shared" si="14"/>
        <v>0</v>
      </c>
      <c r="G96" s="87">
        <f t="shared" si="15"/>
        <v>0</v>
      </c>
      <c r="H96" s="87">
        <f t="shared" si="16"/>
        <v>0</v>
      </c>
      <c r="I96" s="87">
        <f t="shared" si="17"/>
        <v>9.6698898022470284E-3</v>
      </c>
      <c r="J96" s="87">
        <f t="shared" si="18"/>
        <v>7.0114612248962655E-4</v>
      </c>
      <c r="K96" s="120">
        <f t="shared" si="20"/>
        <v>4.6743074832641767E-4</v>
      </c>
      <c r="O96" s="116">
        <f>Amnt_Deposited!B91</f>
        <v>2077</v>
      </c>
      <c r="P96" s="119">
        <f>Amnt_Deposited!D91</f>
        <v>0</v>
      </c>
      <c r="Q96" s="319">
        <f>MCF!R95</f>
        <v>1</v>
      </c>
      <c r="R96" s="87">
        <f t="shared" si="19"/>
        <v>0</v>
      </c>
      <c r="S96" s="87">
        <f t="shared" si="21"/>
        <v>0</v>
      </c>
      <c r="T96" s="87">
        <f t="shared" si="22"/>
        <v>0</v>
      </c>
      <c r="U96" s="87">
        <f t="shared" si="23"/>
        <v>1.9979111161667409E-2</v>
      </c>
      <c r="V96" s="87">
        <f t="shared" si="24"/>
        <v>1.4486490134083191E-3</v>
      </c>
      <c r="W96" s="120">
        <f t="shared" si="25"/>
        <v>9.6576600893887943E-4</v>
      </c>
    </row>
    <row r="97" spans="2:23">
      <c r="B97" s="116">
        <f>Amnt_Deposited!B92</f>
        <v>2078</v>
      </c>
      <c r="C97" s="119">
        <f>Amnt_Deposited!D92</f>
        <v>0</v>
      </c>
      <c r="D97" s="453">
        <f>Dry_Matter_Content!D84</f>
        <v>0.44</v>
      </c>
      <c r="E97" s="319">
        <f>MCF!R96</f>
        <v>1</v>
      </c>
      <c r="F97" s="87">
        <f t="shared" si="14"/>
        <v>0</v>
      </c>
      <c r="G97" s="87">
        <f t="shared" si="15"/>
        <v>0</v>
      </c>
      <c r="H97" s="87">
        <f t="shared" si="16"/>
        <v>0</v>
      </c>
      <c r="I97" s="87">
        <f t="shared" si="17"/>
        <v>9.0161454907866818E-3</v>
      </c>
      <c r="J97" s="87">
        <f t="shared" si="18"/>
        <v>6.5374431146034682E-4</v>
      </c>
      <c r="K97" s="120">
        <f t="shared" si="20"/>
        <v>4.3582954097356455E-4</v>
      </c>
      <c r="O97" s="116">
        <f>Amnt_Deposited!B92</f>
        <v>2078</v>
      </c>
      <c r="P97" s="119">
        <f>Amnt_Deposited!D92</f>
        <v>0</v>
      </c>
      <c r="Q97" s="319">
        <f>MCF!R96</f>
        <v>1</v>
      </c>
      <c r="R97" s="87">
        <f t="shared" si="19"/>
        <v>0</v>
      </c>
      <c r="S97" s="87">
        <f t="shared" si="21"/>
        <v>0</v>
      </c>
      <c r="T97" s="87">
        <f t="shared" si="22"/>
        <v>0</v>
      </c>
      <c r="U97" s="87">
        <f t="shared" si="23"/>
        <v>1.8628399774352645E-2</v>
      </c>
      <c r="V97" s="87">
        <f t="shared" si="24"/>
        <v>1.3507113873147659E-3</v>
      </c>
      <c r="W97" s="120">
        <f t="shared" si="25"/>
        <v>9.0047425820984387E-4</v>
      </c>
    </row>
    <row r="98" spans="2:23">
      <c r="B98" s="116">
        <f>Amnt_Deposited!B93</f>
        <v>2079</v>
      </c>
      <c r="C98" s="119">
        <f>Amnt_Deposited!D93</f>
        <v>0</v>
      </c>
      <c r="D98" s="453">
        <f>Dry_Matter_Content!D85</f>
        <v>0.44</v>
      </c>
      <c r="E98" s="319">
        <f>MCF!R97</f>
        <v>1</v>
      </c>
      <c r="F98" s="87">
        <f t="shared" si="14"/>
        <v>0</v>
      </c>
      <c r="G98" s="87">
        <f t="shared" si="15"/>
        <v>0</v>
      </c>
      <c r="H98" s="87">
        <f t="shared" si="16"/>
        <v>0</v>
      </c>
      <c r="I98" s="87">
        <f t="shared" si="17"/>
        <v>8.4065983349823851E-3</v>
      </c>
      <c r="J98" s="87">
        <f t="shared" si="18"/>
        <v>6.0954715580429676E-4</v>
      </c>
      <c r="K98" s="120">
        <f t="shared" si="20"/>
        <v>4.0636477053619782E-4</v>
      </c>
      <c r="O98" s="116">
        <f>Amnt_Deposited!B93</f>
        <v>2079</v>
      </c>
      <c r="P98" s="119">
        <f>Amnt_Deposited!D93</f>
        <v>0</v>
      </c>
      <c r="Q98" s="319">
        <f>MCF!R97</f>
        <v>1</v>
      </c>
      <c r="R98" s="87">
        <f t="shared" si="19"/>
        <v>0</v>
      </c>
      <c r="S98" s="87">
        <f t="shared" si="21"/>
        <v>0</v>
      </c>
      <c r="T98" s="87">
        <f t="shared" si="22"/>
        <v>0</v>
      </c>
      <c r="U98" s="87">
        <f t="shared" si="23"/>
        <v>1.7369004824343767E-2</v>
      </c>
      <c r="V98" s="87">
        <f t="shared" si="24"/>
        <v>1.2593949500088774E-3</v>
      </c>
      <c r="W98" s="120">
        <f t="shared" si="25"/>
        <v>8.3959663333925156E-4</v>
      </c>
    </row>
    <row r="99" spans="2:23" ht="13.5" thickBot="1">
      <c r="B99" s="117">
        <f>Amnt_Deposited!B94</f>
        <v>2080</v>
      </c>
      <c r="C99" s="121">
        <f>Amnt_Deposited!D94</f>
        <v>0</v>
      </c>
      <c r="D99" s="454">
        <f>Dry_Matter_Content!D86</f>
        <v>0.44</v>
      </c>
      <c r="E99" s="320">
        <f>MCF!R98</f>
        <v>1</v>
      </c>
      <c r="F99" s="88">
        <f t="shared" si="14"/>
        <v>0</v>
      </c>
      <c r="G99" s="88">
        <f t="shared" si="15"/>
        <v>0</v>
      </c>
      <c r="H99" s="88">
        <f t="shared" si="16"/>
        <v>0</v>
      </c>
      <c r="I99" s="88">
        <f t="shared" si="17"/>
        <v>7.8382603339692113E-3</v>
      </c>
      <c r="J99" s="88">
        <f t="shared" si="18"/>
        <v>5.6833800101317451E-4</v>
      </c>
      <c r="K99" s="122">
        <f t="shared" si="20"/>
        <v>3.7889200067544964E-4</v>
      </c>
      <c r="O99" s="117">
        <f>Amnt_Deposited!B94</f>
        <v>2080</v>
      </c>
      <c r="P99" s="121">
        <f>Amnt_Deposited!D94</f>
        <v>0</v>
      </c>
      <c r="Q99" s="320">
        <f>MCF!R98</f>
        <v>1</v>
      </c>
      <c r="R99" s="88">
        <f t="shared" si="19"/>
        <v>0</v>
      </c>
      <c r="S99" s="88">
        <f>R99*$W$12</f>
        <v>0</v>
      </c>
      <c r="T99" s="88">
        <f>R99*(1-$W$12)</f>
        <v>0</v>
      </c>
      <c r="U99" s="88">
        <f>S99+U98*$W$10</f>
        <v>1.6194752756134731E-2</v>
      </c>
      <c r="V99" s="88">
        <f>U98*(1-$W$10)+T99</f>
        <v>1.174252068209038E-3</v>
      </c>
      <c r="W99" s="122">
        <f t="shared" si="25"/>
        <v>7.828347121393586E-4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1.2167547116669999</v>
      </c>
      <c r="D19" s="451">
        <f>Dry_Matter_Content!E6</f>
        <v>0.44</v>
      </c>
      <c r="E19" s="318">
        <f>MCF!R18</f>
        <v>1</v>
      </c>
      <c r="F19" s="150">
        <f t="shared" ref="F19:F82" si="0">C19*D19*$K$6*DOCF*E19</f>
        <v>0.160611621940044</v>
      </c>
      <c r="G19" s="85">
        <f t="shared" ref="G19:G82" si="1">F19*$K$12</f>
        <v>0.160611621940044</v>
      </c>
      <c r="H19" s="85">
        <f t="shared" ref="H19:H82" si="2">F19*(1-$K$12)</f>
        <v>0</v>
      </c>
      <c r="I19" s="85">
        <f t="shared" ref="I19:I82" si="3">G19+I18*$K$10</f>
        <v>0.160611621940044</v>
      </c>
      <c r="J19" s="85">
        <f t="shared" ref="J19:J82" si="4">I18*(1-$K$10)+H19</f>
        <v>0</v>
      </c>
      <c r="K19" s="86">
        <f>J19*CH4_fraction*conv</f>
        <v>0</v>
      </c>
      <c r="O19" s="115">
        <f>Amnt_Deposited!B14</f>
        <v>2000</v>
      </c>
      <c r="P19" s="118">
        <f>Amnt_Deposited!E14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1.245761444829</v>
      </c>
      <c r="D20" s="453">
        <f>Dry_Matter_Content!E7</f>
        <v>0.44</v>
      </c>
      <c r="E20" s="319">
        <f>MCF!R19</f>
        <v>1</v>
      </c>
      <c r="F20" s="87">
        <f t="shared" si="0"/>
        <v>0.16444051071742799</v>
      </c>
      <c r="G20" s="87">
        <f t="shared" si="1"/>
        <v>0.16444051071742799</v>
      </c>
      <c r="H20" s="87">
        <f t="shared" si="2"/>
        <v>0</v>
      </c>
      <c r="I20" s="87">
        <f t="shared" si="3"/>
        <v>0.2999428852847229</v>
      </c>
      <c r="J20" s="87">
        <f t="shared" si="4"/>
        <v>2.5109247372749062E-2</v>
      </c>
      <c r="K20" s="120">
        <f>J20*CH4_fraction*conv</f>
        <v>1.6739498248499372E-2</v>
      </c>
      <c r="M20" s="428"/>
      <c r="O20" s="116">
        <f>Amnt_Deposited!B15</f>
        <v>2001</v>
      </c>
      <c r="P20" s="119">
        <f>Amnt_Deposited!E15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1.270148189992</v>
      </c>
      <c r="D21" s="453">
        <f>Dry_Matter_Content!E8</f>
        <v>0.44</v>
      </c>
      <c r="E21" s="319">
        <f>MCF!R20</f>
        <v>1</v>
      </c>
      <c r="F21" s="87">
        <f t="shared" si="0"/>
        <v>0.16765956107894397</v>
      </c>
      <c r="G21" s="87">
        <f t="shared" si="1"/>
        <v>0.16765956107894397</v>
      </c>
      <c r="H21" s="87">
        <f t="shared" si="2"/>
        <v>0</v>
      </c>
      <c r="I21" s="87">
        <f t="shared" si="3"/>
        <v>0.42071082038206986</v>
      </c>
      <c r="J21" s="87">
        <f t="shared" si="4"/>
        <v>4.6891625981596997E-2</v>
      </c>
      <c r="K21" s="120">
        <f t="shared" ref="K21:K84" si="6">J21*CH4_fraction*conv</f>
        <v>3.1261083987731329E-2</v>
      </c>
      <c r="O21" s="116">
        <f>Amnt_Deposited!B16</f>
        <v>2002</v>
      </c>
      <c r="P21" s="119">
        <f>Amnt_Deposited!E16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1.2838026226080002</v>
      </c>
      <c r="D22" s="453">
        <f>Dry_Matter_Content!E9</f>
        <v>0.44</v>
      </c>
      <c r="E22" s="319">
        <f>MCF!R21</f>
        <v>1</v>
      </c>
      <c r="F22" s="87">
        <f t="shared" si="0"/>
        <v>0.169461946184256</v>
      </c>
      <c r="G22" s="87">
        <f t="shared" si="1"/>
        <v>0.169461946184256</v>
      </c>
      <c r="H22" s="87">
        <f t="shared" si="2"/>
        <v>0</v>
      </c>
      <c r="I22" s="87">
        <f t="shared" si="3"/>
        <v>0.52440086330200908</v>
      </c>
      <c r="J22" s="87">
        <f t="shared" si="4"/>
        <v>6.5771903264316769E-2</v>
      </c>
      <c r="K22" s="120">
        <f t="shared" si="6"/>
        <v>4.3847935509544508E-2</v>
      </c>
      <c r="N22" s="290"/>
      <c r="O22" s="116">
        <f>Amnt_Deposited!B17</f>
        <v>2003</v>
      </c>
      <c r="P22" s="119">
        <f>Amnt_Deposited!E17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1.317795725796</v>
      </c>
      <c r="D23" s="453">
        <f>Dry_Matter_Content!E10</f>
        <v>0.44</v>
      </c>
      <c r="E23" s="319">
        <f>MCF!R22</f>
        <v>1</v>
      </c>
      <c r="F23" s="87">
        <f t="shared" si="0"/>
        <v>0.17394903580507198</v>
      </c>
      <c r="G23" s="87">
        <f t="shared" si="1"/>
        <v>0.17394903580507198</v>
      </c>
      <c r="H23" s="87">
        <f t="shared" si="2"/>
        <v>0</v>
      </c>
      <c r="I23" s="87">
        <f t="shared" si="3"/>
        <v>0.6163675939657467</v>
      </c>
      <c r="J23" s="87">
        <f t="shared" si="4"/>
        <v>8.1982305141334311E-2</v>
      </c>
      <c r="K23" s="120">
        <f t="shared" si="6"/>
        <v>5.4654870094222874E-2</v>
      </c>
      <c r="N23" s="290"/>
      <c r="O23" s="116">
        <f>Amnt_Deposited!B18</f>
        <v>2004</v>
      </c>
      <c r="P23" s="119">
        <f>Amnt_Deposited!E18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1.373378560136</v>
      </c>
      <c r="D24" s="453">
        <f>Dry_Matter_Content!E11</f>
        <v>0.44</v>
      </c>
      <c r="E24" s="319">
        <f>MCF!R23</f>
        <v>1</v>
      </c>
      <c r="F24" s="87">
        <f t="shared" si="0"/>
        <v>0.18128596993795201</v>
      </c>
      <c r="G24" s="87">
        <f t="shared" si="1"/>
        <v>0.18128596993795201</v>
      </c>
      <c r="H24" s="87">
        <f t="shared" si="2"/>
        <v>0</v>
      </c>
      <c r="I24" s="87">
        <f t="shared" si="3"/>
        <v>0.70129362305701792</v>
      </c>
      <c r="J24" s="87">
        <f t="shared" si="4"/>
        <v>9.6359940846680717E-2</v>
      </c>
      <c r="K24" s="120">
        <f t="shared" si="6"/>
        <v>6.4239960564453802E-2</v>
      </c>
      <c r="N24" s="290"/>
      <c r="O24" s="116">
        <f>Amnt_Deposited!B19</f>
        <v>2005</v>
      </c>
      <c r="P24" s="119">
        <f>Amnt_Deposited!E19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1.3921355326889999</v>
      </c>
      <c r="D25" s="453">
        <f>Dry_Matter_Content!E12</f>
        <v>0.44</v>
      </c>
      <c r="E25" s="319">
        <f>MCF!R24</f>
        <v>1</v>
      </c>
      <c r="F25" s="87">
        <f t="shared" si="0"/>
        <v>0.18376189031494797</v>
      </c>
      <c r="G25" s="87">
        <f t="shared" si="1"/>
        <v>0.18376189031494797</v>
      </c>
      <c r="H25" s="87">
        <f t="shared" si="2"/>
        <v>0</v>
      </c>
      <c r="I25" s="87">
        <f t="shared" si="3"/>
        <v>0.77541864619156042</v>
      </c>
      <c r="J25" s="87">
        <f t="shared" si="4"/>
        <v>0.10963686718040545</v>
      </c>
      <c r="K25" s="120">
        <f t="shared" si="6"/>
        <v>7.309124478693696E-2</v>
      </c>
      <c r="N25" s="290"/>
      <c r="O25" s="116">
        <f>Amnt_Deposited!B20</f>
        <v>2006</v>
      </c>
      <c r="P25" s="119">
        <f>Amnt_Deposited!E20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1.410543995509</v>
      </c>
      <c r="D26" s="453">
        <f>Dry_Matter_Content!E13</f>
        <v>0.44</v>
      </c>
      <c r="E26" s="319">
        <f>MCF!R25</f>
        <v>1</v>
      </c>
      <c r="F26" s="87">
        <f t="shared" si="0"/>
        <v>0.18619180740718799</v>
      </c>
      <c r="G26" s="87">
        <f t="shared" si="1"/>
        <v>0.18619180740718799</v>
      </c>
      <c r="H26" s="87">
        <f t="shared" si="2"/>
        <v>0</v>
      </c>
      <c r="I26" s="87">
        <f t="shared" si="3"/>
        <v>0.84038523733180692</v>
      </c>
      <c r="J26" s="87">
        <f t="shared" si="4"/>
        <v>0.12122521626694145</v>
      </c>
      <c r="K26" s="120">
        <f t="shared" si="6"/>
        <v>8.0816810844627635E-2</v>
      </c>
      <c r="N26" s="290"/>
      <c r="O26" s="116">
        <f>Amnt_Deposited!B21</f>
        <v>2007</v>
      </c>
      <c r="P26" s="119">
        <f>Amnt_Deposited!E21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1.4284609702439999</v>
      </c>
      <c r="D27" s="453">
        <f>Dry_Matter_Content!E14</f>
        <v>0.44</v>
      </c>
      <c r="E27" s="319">
        <f>MCF!R26</f>
        <v>1</v>
      </c>
      <c r="F27" s="87">
        <f t="shared" si="0"/>
        <v>0.18855684807220799</v>
      </c>
      <c r="G27" s="87">
        <f t="shared" si="1"/>
        <v>0.18855684807220799</v>
      </c>
      <c r="H27" s="87">
        <f t="shared" si="2"/>
        <v>0</v>
      </c>
      <c r="I27" s="87">
        <f t="shared" si="3"/>
        <v>0.89756030519605523</v>
      </c>
      <c r="J27" s="87">
        <f t="shared" si="4"/>
        <v>0.13138178020795965</v>
      </c>
      <c r="K27" s="120">
        <f t="shared" si="6"/>
        <v>8.7587853471973093E-2</v>
      </c>
      <c r="N27" s="290"/>
      <c r="O27" s="116">
        <f>Amnt_Deposited!B22</f>
        <v>2008</v>
      </c>
      <c r="P27" s="119">
        <f>Amnt_Deposited!E22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1.4456719893660002</v>
      </c>
      <c r="D28" s="453">
        <f>Dry_Matter_Content!E15</f>
        <v>0.44</v>
      </c>
      <c r="E28" s="319">
        <f>MCF!R27</f>
        <v>1</v>
      </c>
      <c r="F28" s="87">
        <f t="shared" si="0"/>
        <v>0.19082870259631202</v>
      </c>
      <c r="G28" s="87">
        <f t="shared" si="1"/>
        <v>0.19082870259631202</v>
      </c>
      <c r="H28" s="87">
        <f t="shared" si="2"/>
        <v>0</v>
      </c>
      <c r="I28" s="87">
        <f t="shared" si="3"/>
        <v>0.94806875286373615</v>
      </c>
      <c r="J28" s="87">
        <f t="shared" si="4"/>
        <v>0.14032025492863112</v>
      </c>
      <c r="K28" s="120">
        <f t="shared" si="6"/>
        <v>9.3546836619087415E-2</v>
      </c>
      <c r="N28" s="290"/>
      <c r="O28" s="116">
        <f>Amnt_Deposited!B23</f>
        <v>2009</v>
      </c>
      <c r="P28" s="119">
        <f>Amnt_Deposited!E23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1.475277444377</v>
      </c>
      <c r="D29" s="453">
        <f>Dry_Matter_Content!E16</f>
        <v>0.44</v>
      </c>
      <c r="E29" s="319">
        <f>MCF!R28</f>
        <v>1</v>
      </c>
      <c r="F29" s="87">
        <f t="shared" si="0"/>
        <v>0.19473662265776398</v>
      </c>
      <c r="G29" s="87">
        <f t="shared" si="1"/>
        <v>0.19473662265776398</v>
      </c>
      <c r="H29" s="87">
        <f t="shared" si="2"/>
        <v>0</v>
      </c>
      <c r="I29" s="87">
        <f t="shared" si="3"/>
        <v>0.99458887316331013</v>
      </c>
      <c r="J29" s="87">
        <f t="shared" si="4"/>
        <v>0.14821650235818995</v>
      </c>
      <c r="K29" s="120">
        <f t="shared" si="6"/>
        <v>9.8811001572126633E-2</v>
      </c>
      <c r="O29" s="116">
        <f>Amnt_Deposited!B24</f>
        <v>2010</v>
      </c>
      <c r="P29" s="119">
        <f>Amnt_Deposited!E24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1</v>
      </c>
      <c r="F30" s="87">
        <f t="shared" si="0"/>
        <v>0</v>
      </c>
      <c r="G30" s="87">
        <f t="shared" si="1"/>
        <v>0</v>
      </c>
      <c r="H30" s="87">
        <f t="shared" si="2"/>
        <v>0</v>
      </c>
      <c r="I30" s="87">
        <f t="shared" si="3"/>
        <v>0.83909963926612796</v>
      </c>
      <c r="J30" s="87">
        <f t="shared" si="4"/>
        <v>0.15548923389718217</v>
      </c>
      <c r="K30" s="120">
        <f t="shared" si="6"/>
        <v>0.1036594892647881</v>
      </c>
      <c r="O30" s="116">
        <f>Amnt_Deposited!B25</f>
        <v>2011</v>
      </c>
      <c r="P30" s="119">
        <f>Amnt_Deposited!E25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1</v>
      </c>
      <c r="F31" s="87">
        <f t="shared" si="0"/>
        <v>0</v>
      </c>
      <c r="G31" s="87">
        <f t="shared" si="1"/>
        <v>0</v>
      </c>
      <c r="H31" s="87">
        <f t="shared" si="2"/>
        <v>0</v>
      </c>
      <c r="I31" s="87">
        <f t="shared" si="3"/>
        <v>0.70791884326754961</v>
      </c>
      <c r="J31" s="87">
        <f t="shared" si="4"/>
        <v>0.13118079599857838</v>
      </c>
      <c r="K31" s="120">
        <f t="shared" si="6"/>
        <v>8.745386399905225E-2</v>
      </c>
      <c r="O31" s="116">
        <f>Amnt_Deposited!B26</f>
        <v>2012</v>
      </c>
      <c r="P31" s="119">
        <f>Amnt_Deposited!E26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1</v>
      </c>
      <c r="F32" s="87">
        <f t="shared" si="0"/>
        <v>0</v>
      </c>
      <c r="G32" s="87">
        <f t="shared" si="1"/>
        <v>0</v>
      </c>
      <c r="H32" s="87">
        <f t="shared" si="2"/>
        <v>0</v>
      </c>
      <c r="I32" s="87">
        <f t="shared" si="3"/>
        <v>0.59724622107044134</v>
      </c>
      <c r="J32" s="87">
        <f t="shared" si="4"/>
        <v>0.11067262219710827</v>
      </c>
      <c r="K32" s="120">
        <f t="shared" si="6"/>
        <v>7.3781748131405506E-2</v>
      </c>
      <c r="O32" s="116">
        <f>Amnt_Deposited!B27</f>
        <v>2013</v>
      </c>
      <c r="P32" s="119">
        <f>Amnt_Deposited!E27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1</v>
      </c>
      <c r="F33" s="87">
        <f t="shared" si="0"/>
        <v>0</v>
      </c>
      <c r="G33" s="87">
        <f t="shared" si="1"/>
        <v>0</v>
      </c>
      <c r="H33" s="87">
        <f t="shared" si="2"/>
        <v>0</v>
      </c>
      <c r="I33" s="87">
        <f t="shared" si="3"/>
        <v>0.50387562356227711</v>
      </c>
      <c r="J33" s="87">
        <f t="shared" si="4"/>
        <v>9.3370597508164205E-2</v>
      </c>
      <c r="K33" s="120">
        <f t="shared" si="6"/>
        <v>6.2247065005442803E-2</v>
      </c>
      <c r="O33" s="116">
        <f>Amnt_Deposited!B28</f>
        <v>2014</v>
      </c>
      <c r="P33" s="119">
        <f>Amnt_Deposited!E28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1</v>
      </c>
      <c r="F34" s="87">
        <f t="shared" si="0"/>
        <v>0</v>
      </c>
      <c r="G34" s="87">
        <f t="shared" si="1"/>
        <v>0</v>
      </c>
      <c r="H34" s="87">
        <f t="shared" si="2"/>
        <v>0</v>
      </c>
      <c r="I34" s="87">
        <f t="shared" si="3"/>
        <v>0.42510213554005699</v>
      </c>
      <c r="J34" s="87">
        <f t="shared" si="4"/>
        <v>7.8773488022220117E-2</v>
      </c>
      <c r="K34" s="120">
        <f t="shared" si="6"/>
        <v>5.2515658681480074E-2</v>
      </c>
      <c r="O34" s="116">
        <f>Amnt_Deposited!B29</f>
        <v>2015</v>
      </c>
      <c r="P34" s="119">
        <f>Amnt_Deposited!E29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1</v>
      </c>
      <c r="F35" s="87">
        <f t="shared" si="0"/>
        <v>0</v>
      </c>
      <c r="G35" s="87">
        <f t="shared" si="1"/>
        <v>0</v>
      </c>
      <c r="H35" s="87">
        <f t="shared" si="2"/>
        <v>0</v>
      </c>
      <c r="I35" s="87">
        <f t="shared" si="3"/>
        <v>0.35864371521513322</v>
      </c>
      <c r="J35" s="87">
        <f t="shared" si="4"/>
        <v>6.6458420324923759E-2</v>
      </c>
      <c r="K35" s="120">
        <f t="shared" si="6"/>
        <v>4.430561354994917E-2</v>
      </c>
      <c r="O35" s="116">
        <f>Amnt_Deposited!B30</f>
        <v>2016</v>
      </c>
      <c r="P35" s="119">
        <f>Amnt_Deposited!E30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1</v>
      </c>
      <c r="F36" s="87">
        <f t="shared" si="0"/>
        <v>0</v>
      </c>
      <c r="G36" s="87">
        <f t="shared" si="1"/>
        <v>0</v>
      </c>
      <c r="H36" s="87">
        <f t="shared" si="2"/>
        <v>0</v>
      </c>
      <c r="I36" s="87">
        <f t="shared" si="3"/>
        <v>0.30257508422042101</v>
      </c>
      <c r="J36" s="87">
        <f t="shared" si="4"/>
        <v>5.6068630994712182E-2</v>
      </c>
      <c r="K36" s="120">
        <f t="shared" si="6"/>
        <v>3.7379087329808117E-2</v>
      </c>
      <c r="O36" s="116">
        <f>Amnt_Deposited!B31</f>
        <v>2017</v>
      </c>
      <c r="P36" s="119">
        <f>Amnt_Deposited!E31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1</v>
      </c>
      <c r="F37" s="87">
        <f t="shared" si="0"/>
        <v>0</v>
      </c>
      <c r="G37" s="87">
        <f t="shared" si="1"/>
        <v>0</v>
      </c>
      <c r="H37" s="87">
        <f t="shared" si="2"/>
        <v>0</v>
      </c>
      <c r="I37" s="87">
        <f t="shared" si="3"/>
        <v>0.25527195293545685</v>
      </c>
      <c r="J37" s="87">
        <f t="shared" si="4"/>
        <v>4.7303131284964169E-2</v>
      </c>
      <c r="K37" s="120">
        <f t="shared" si="6"/>
        <v>3.1535420856642779E-2</v>
      </c>
      <c r="O37" s="116">
        <f>Amnt_Deposited!B32</f>
        <v>2018</v>
      </c>
      <c r="P37" s="119">
        <f>Amnt_Deposited!E32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1</v>
      </c>
      <c r="F38" s="87">
        <f t="shared" si="0"/>
        <v>0</v>
      </c>
      <c r="G38" s="87">
        <f t="shared" si="1"/>
        <v>0</v>
      </c>
      <c r="H38" s="87">
        <f t="shared" si="2"/>
        <v>0</v>
      </c>
      <c r="I38" s="87">
        <f t="shared" si="3"/>
        <v>0.2153639653554929</v>
      </c>
      <c r="J38" s="87">
        <f t="shared" si="4"/>
        <v>3.9907987579963951E-2</v>
      </c>
      <c r="K38" s="120">
        <f t="shared" si="6"/>
        <v>2.6605325053309301E-2</v>
      </c>
      <c r="O38" s="116">
        <f>Amnt_Deposited!B33</f>
        <v>2019</v>
      </c>
      <c r="P38" s="119">
        <f>Amnt_Deposited!E33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1</v>
      </c>
      <c r="F39" s="87">
        <f t="shared" si="0"/>
        <v>0</v>
      </c>
      <c r="G39" s="87">
        <f t="shared" si="1"/>
        <v>0</v>
      </c>
      <c r="H39" s="87">
        <f t="shared" si="2"/>
        <v>0</v>
      </c>
      <c r="I39" s="87">
        <f t="shared" si="3"/>
        <v>0.18169500033311187</v>
      </c>
      <c r="J39" s="87">
        <f t="shared" si="4"/>
        <v>3.366896502238105E-2</v>
      </c>
      <c r="K39" s="120">
        <f t="shared" si="6"/>
        <v>2.2445976681587366E-2</v>
      </c>
      <c r="O39" s="116">
        <f>Amnt_Deposited!B34</f>
        <v>2020</v>
      </c>
      <c r="P39" s="119">
        <f>Amnt_Deposited!E34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1</v>
      </c>
      <c r="F40" s="87">
        <f t="shared" si="0"/>
        <v>0</v>
      </c>
      <c r="G40" s="87">
        <f t="shared" si="1"/>
        <v>0</v>
      </c>
      <c r="H40" s="87">
        <f t="shared" si="2"/>
        <v>0</v>
      </c>
      <c r="I40" s="87">
        <f t="shared" si="3"/>
        <v>0.15328967913251471</v>
      </c>
      <c r="J40" s="87">
        <f t="shared" si="4"/>
        <v>2.8405321200597168E-2</v>
      </c>
      <c r="K40" s="120">
        <f t="shared" si="6"/>
        <v>1.8936880800398112E-2</v>
      </c>
      <c r="O40" s="116">
        <f>Amnt_Deposited!B35</f>
        <v>2021</v>
      </c>
      <c r="P40" s="119">
        <f>Amnt_Deposited!E35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1</v>
      </c>
      <c r="F41" s="87">
        <f t="shared" si="0"/>
        <v>0</v>
      </c>
      <c r="G41" s="87">
        <f t="shared" si="1"/>
        <v>0</v>
      </c>
      <c r="H41" s="87">
        <f t="shared" si="2"/>
        <v>0</v>
      </c>
      <c r="I41" s="87">
        <f t="shared" si="3"/>
        <v>0.12932510903145153</v>
      </c>
      <c r="J41" s="87">
        <f t="shared" si="4"/>
        <v>2.396457010106318E-2</v>
      </c>
      <c r="K41" s="120">
        <f t="shared" si="6"/>
        <v>1.5976380067375451E-2</v>
      </c>
      <c r="O41" s="116">
        <f>Amnt_Deposited!B36</f>
        <v>2022</v>
      </c>
      <c r="P41" s="119">
        <f>Amnt_Deposited!E36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1</v>
      </c>
      <c r="F42" s="87">
        <f t="shared" si="0"/>
        <v>0</v>
      </c>
      <c r="G42" s="87">
        <f t="shared" si="1"/>
        <v>0</v>
      </c>
      <c r="H42" s="87">
        <f t="shared" si="2"/>
        <v>0</v>
      </c>
      <c r="I42" s="87">
        <f t="shared" si="3"/>
        <v>0.10910704439232688</v>
      </c>
      <c r="J42" s="87">
        <f t="shared" si="4"/>
        <v>2.021806463912465E-2</v>
      </c>
      <c r="K42" s="120">
        <f t="shared" si="6"/>
        <v>1.3478709759416433E-2</v>
      </c>
      <c r="O42" s="116">
        <f>Amnt_Deposited!B37</f>
        <v>2023</v>
      </c>
      <c r="P42" s="119">
        <f>Amnt_Deposited!E37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1</v>
      </c>
      <c r="F43" s="87">
        <f t="shared" si="0"/>
        <v>0</v>
      </c>
      <c r="G43" s="87">
        <f t="shared" si="1"/>
        <v>0</v>
      </c>
      <c r="H43" s="87">
        <f t="shared" si="2"/>
        <v>0</v>
      </c>
      <c r="I43" s="87">
        <f t="shared" si="3"/>
        <v>9.2049774596625958E-2</v>
      </c>
      <c r="J43" s="87">
        <f t="shared" si="4"/>
        <v>1.7057269795700929E-2</v>
      </c>
      <c r="K43" s="120">
        <f t="shared" si="6"/>
        <v>1.1371513197133951E-2</v>
      </c>
      <c r="O43" s="116">
        <f>Amnt_Deposited!B38</f>
        <v>2024</v>
      </c>
      <c r="P43" s="119">
        <f>Amnt_Deposited!E38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1</v>
      </c>
      <c r="F44" s="87">
        <f t="shared" si="0"/>
        <v>0</v>
      </c>
      <c r="G44" s="87">
        <f t="shared" si="1"/>
        <v>0</v>
      </c>
      <c r="H44" s="87">
        <f t="shared" si="2"/>
        <v>0</v>
      </c>
      <c r="I44" s="87">
        <f t="shared" si="3"/>
        <v>7.7659156202800894E-2</v>
      </c>
      <c r="J44" s="87">
        <f t="shared" si="4"/>
        <v>1.4390618393825058E-2</v>
      </c>
      <c r="K44" s="120">
        <f t="shared" si="6"/>
        <v>9.5937455958833712E-3</v>
      </c>
      <c r="O44" s="116">
        <f>Amnt_Deposited!B39</f>
        <v>2025</v>
      </c>
      <c r="P44" s="119">
        <f>Amnt_Deposited!E39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1</v>
      </c>
      <c r="F45" s="87">
        <f t="shared" si="0"/>
        <v>0</v>
      </c>
      <c r="G45" s="87">
        <f t="shared" si="1"/>
        <v>0</v>
      </c>
      <c r="H45" s="87">
        <f t="shared" si="2"/>
        <v>0</v>
      </c>
      <c r="I45" s="87">
        <f t="shared" si="3"/>
        <v>6.5518297774865925E-2</v>
      </c>
      <c r="J45" s="87">
        <f t="shared" si="4"/>
        <v>1.2140858427934964E-2</v>
      </c>
      <c r="K45" s="120">
        <f t="shared" si="6"/>
        <v>8.093905618623309E-3</v>
      </c>
      <c r="O45" s="116">
        <f>Amnt_Deposited!B40</f>
        <v>2026</v>
      </c>
      <c r="P45" s="119">
        <f>Amnt_Deposited!E40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1</v>
      </c>
      <c r="F46" s="87">
        <f t="shared" si="0"/>
        <v>0</v>
      </c>
      <c r="G46" s="87">
        <f t="shared" si="1"/>
        <v>0</v>
      </c>
      <c r="H46" s="87">
        <f t="shared" si="2"/>
        <v>0</v>
      </c>
      <c r="I46" s="87">
        <f t="shared" si="3"/>
        <v>5.5275482675939513E-2</v>
      </c>
      <c r="J46" s="87">
        <f t="shared" si="4"/>
        <v>1.0242815098926409E-2</v>
      </c>
      <c r="K46" s="120">
        <f t="shared" si="6"/>
        <v>6.8285433992842726E-3</v>
      </c>
      <c r="O46" s="116">
        <f>Amnt_Deposited!B41</f>
        <v>2027</v>
      </c>
      <c r="P46" s="119">
        <f>Amnt_Deposited!E41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1</v>
      </c>
      <c r="F47" s="87">
        <f t="shared" si="0"/>
        <v>0</v>
      </c>
      <c r="G47" s="87">
        <f t="shared" si="1"/>
        <v>0</v>
      </c>
      <c r="H47" s="87">
        <f t="shared" si="2"/>
        <v>0</v>
      </c>
      <c r="I47" s="87">
        <f t="shared" si="3"/>
        <v>4.6633979954073097E-2</v>
      </c>
      <c r="J47" s="87">
        <f t="shared" si="4"/>
        <v>8.6415027218664196E-3</v>
      </c>
      <c r="K47" s="120">
        <f t="shared" si="6"/>
        <v>5.7610018145776128E-3</v>
      </c>
      <c r="O47" s="116">
        <f>Amnt_Deposited!B42</f>
        <v>2028</v>
      </c>
      <c r="P47" s="119">
        <f>Amnt_Deposited!E42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1</v>
      </c>
      <c r="F48" s="87">
        <f t="shared" si="0"/>
        <v>0</v>
      </c>
      <c r="G48" s="87">
        <f t="shared" si="1"/>
        <v>0</v>
      </c>
      <c r="H48" s="87">
        <f t="shared" si="2"/>
        <v>0</v>
      </c>
      <c r="I48" s="87">
        <f t="shared" si="3"/>
        <v>3.9343448145112515E-2</v>
      </c>
      <c r="J48" s="87">
        <f t="shared" si="4"/>
        <v>7.2905318089605837E-3</v>
      </c>
      <c r="K48" s="120">
        <f t="shared" si="6"/>
        <v>4.8603545393070555E-3</v>
      </c>
      <c r="O48" s="116">
        <f>Amnt_Deposited!B43</f>
        <v>2029</v>
      </c>
      <c r="P48" s="119">
        <f>Amnt_Deposited!E43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1</v>
      </c>
      <c r="F49" s="87">
        <f t="shared" si="0"/>
        <v>0</v>
      </c>
      <c r="G49" s="87">
        <f t="shared" si="1"/>
        <v>0</v>
      </c>
      <c r="H49" s="87">
        <f t="shared" si="2"/>
        <v>0</v>
      </c>
      <c r="I49" s="87">
        <f t="shared" si="3"/>
        <v>3.3192682963615681E-2</v>
      </c>
      <c r="J49" s="87">
        <f t="shared" si="4"/>
        <v>6.1507651814968322E-3</v>
      </c>
      <c r="K49" s="120">
        <f t="shared" si="6"/>
        <v>4.1005101209978878E-3</v>
      </c>
      <c r="O49" s="116">
        <f>Amnt_Deposited!B44</f>
        <v>2030</v>
      </c>
      <c r="P49" s="119">
        <f>Amnt_Deposited!E44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1</v>
      </c>
      <c r="F50" s="87">
        <f t="shared" si="0"/>
        <v>0</v>
      </c>
      <c r="G50" s="87">
        <f t="shared" si="1"/>
        <v>0</v>
      </c>
      <c r="H50" s="87">
        <f t="shared" si="2"/>
        <v>0</v>
      </c>
      <c r="I50" s="87">
        <f t="shared" si="3"/>
        <v>2.8003498784840732E-2</v>
      </c>
      <c r="J50" s="87">
        <f t="shared" si="4"/>
        <v>5.1891841787749474E-3</v>
      </c>
      <c r="K50" s="120">
        <f t="shared" si="6"/>
        <v>3.4594561191832983E-3</v>
      </c>
      <c r="O50" s="116">
        <f>Amnt_Deposited!B45</f>
        <v>2031</v>
      </c>
      <c r="P50" s="119">
        <f>Amnt_Deposited!E45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1</v>
      </c>
      <c r="F51" s="87">
        <f t="shared" si="0"/>
        <v>0</v>
      </c>
      <c r="G51" s="87">
        <f t="shared" si="1"/>
        <v>0</v>
      </c>
      <c r="H51" s="87">
        <f t="shared" si="2"/>
        <v>0</v>
      </c>
      <c r="I51" s="87">
        <f t="shared" si="3"/>
        <v>2.362556666636971E-2</v>
      </c>
      <c r="J51" s="87">
        <f t="shared" si="4"/>
        <v>4.3779321184710222E-3</v>
      </c>
      <c r="K51" s="120">
        <f t="shared" si="6"/>
        <v>2.9186214123140147E-3</v>
      </c>
      <c r="O51" s="116">
        <f>Amnt_Deposited!B46</f>
        <v>2032</v>
      </c>
      <c r="P51" s="119">
        <f>Amnt_Deposited!E46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1</v>
      </c>
      <c r="F52" s="87">
        <f t="shared" si="0"/>
        <v>0</v>
      </c>
      <c r="G52" s="87">
        <f t="shared" si="1"/>
        <v>0</v>
      </c>
      <c r="H52" s="87">
        <f t="shared" si="2"/>
        <v>0</v>
      </c>
      <c r="I52" s="87">
        <f t="shared" si="3"/>
        <v>1.9932059368568438E-2</v>
      </c>
      <c r="J52" s="87">
        <f t="shared" si="4"/>
        <v>3.6935072978012723E-3</v>
      </c>
      <c r="K52" s="120">
        <f t="shared" si="6"/>
        <v>2.4623381985341814E-3</v>
      </c>
      <c r="O52" s="116">
        <f>Amnt_Deposited!B47</f>
        <v>2033</v>
      </c>
      <c r="P52" s="119">
        <f>Amnt_Deposited!E47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1</v>
      </c>
      <c r="F53" s="87">
        <f t="shared" si="0"/>
        <v>0</v>
      </c>
      <c r="G53" s="87">
        <f t="shared" si="1"/>
        <v>0</v>
      </c>
      <c r="H53" s="87">
        <f t="shared" si="2"/>
        <v>0</v>
      </c>
      <c r="I53" s="87">
        <f t="shared" si="3"/>
        <v>1.6815977211571524E-2</v>
      </c>
      <c r="J53" s="87">
        <f t="shared" si="4"/>
        <v>3.1160821569969151E-3</v>
      </c>
      <c r="K53" s="120">
        <f t="shared" si="6"/>
        <v>2.0773881046646098E-3</v>
      </c>
      <c r="O53" s="116">
        <f>Amnt_Deposited!B48</f>
        <v>2034</v>
      </c>
      <c r="P53" s="119">
        <f>Amnt_Deposited!E48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1</v>
      </c>
      <c r="F54" s="87">
        <f t="shared" si="0"/>
        <v>0</v>
      </c>
      <c r="G54" s="87">
        <f t="shared" si="1"/>
        <v>0</v>
      </c>
      <c r="H54" s="87">
        <f t="shared" si="2"/>
        <v>0</v>
      </c>
      <c r="I54" s="87">
        <f t="shared" si="3"/>
        <v>1.4187048330089456E-2</v>
      </c>
      <c r="J54" s="87">
        <f t="shared" si="4"/>
        <v>2.6289288814820662E-3</v>
      </c>
      <c r="K54" s="120">
        <f t="shared" si="6"/>
        <v>1.7526192543213773E-3</v>
      </c>
      <c r="O54" s="116">
        <f>Amnt_Deposited!B49</f>
        <v>2035</v>
      </c>
      <c r="P54" s="119">
        <f>Amnt_Deposited!E49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1</v>
      </c>
      <c r="F55" s="87">
        <f t="shared" si="0"/>
        <v>0</v>
      </c>
      <c r="G55" s="87">
        <f t="shared" si="1"/>
        <v>0</v>
      </c>
      <c r="H55" s="87">
        <f t="shared" si="2"/>
        <v>0</v>
      </c>
      <c r="I55" s="87">
        <f t="shared" si="3"/>
        <v>1.1969113527448953E-2</v>
      </c>
      <c r="J55" s="87">
        <f t="shared" si="4"/>
        <v>2.2179348026405035E-3</v>
      </c>
      <c r="K55" s="120">
        <f t="shared" si="6"/>
        <v>1.4786232017603355E-3</v>
      </c>
      <c r="O55" s="116">
        <f>Amnt_Deposited!B50</f>
        <v>2036</v>
      </c>
      <c r="P55" s="119">
        <f>Amnt_Deposited!E50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1</v>
      </c>
      <c r="F56" s="87">
        <f t="shared" si="0"/>
        <v>0</v>
      </c>
      <c r="G56" s="87">
        <f t="shared" si="1"/>
        <v>0</v>
      </c>
      <c r="H56" s="87">
        <f t="shared" si="2"/>
        <v>0</v>
      </c>
      <c r="I56" s="87">
        <f t="shared" si="3"/>
        <v>1.0097919968956516E-2</v>
      </c>
      <c r="J56" s="87">
        <f t="shared" si="4"/>
        <v>1.8711935584924367E-3</v>
      </c>
      <c r="K56" s="120">
        <f t="shared" si="6"/>
        <v>1.247462372328291E-3</v>
      </c>
      <c r="O56" s="116">
        <f>Amnt_Deposited!B51</f>
        <v>2037</v>
      </c>
      <c r="P56" s="119">
        <f>Amnt_Deposited!E51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1</v>
      </c>
      <c r="F57" s="87">
        <f t="shared" si="0"/>
        <v>0</v>
      </c>
      <c r="G57" s="87">
        <f t="shared" si="1"/>
        <v>0</v>
      </c>
      <c r="H57" s="87">
        <f t="shared" si="2"/>
        <v>0</v>
      </c>
      <c r="I57" s="87">
        <f t="shared" si="3"/>
        <v>8.51925979861466E-3</v>
      </c>
      <c r="J57" s="87">
        <f t="shared" si="4"/>
        <v>1.5786601703418562E-3</v>
      </c>
      <c r="K57" s="120">
        <f t="shared" si="6"/>
        <v>1.0524401135612374E-3</v>
      </c>
      <c r="O57" s="116">
        <f>Amnt_Deposited!B52</f>
        <v>2038</v>
      </c>
      <c r="P57" s="119">
        <f>Amnt_Deposited!E52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1</v>
      </c>
      <c r="F58" s="87">
        <f t="shared" si="0"/>
        <v>0</v>
      </c>
      <c r="G58" s="87">
        <f t="shared" si="1"/>
        <v>0</v>
      </c>
      <c r="H58" s="87">
        <f t="shared" si="2"/>
        <v>0</v>
      </c>
      <c r="I58" s="87">
        <f t="shared" si="3"/>
        <v>7.1873997555351819E-3</v>
      </c>
      <c r="J58" s="87">
        <f t="shared" si="4"/>
        <v>1.3318600430794782E-3</v>
      </c>
      <c r="K58" s="120">
        <f t="shared" si="6"/>
        <v>8.8790669538631878E-4</v>
      </c>
      <c r="O58" s="116">
        <f>Amnt_Deposited!B53</f>
        <v>2039</v>
      </c>
      <c r="P58" s="119">
        <f>Amnt_Deposited!E53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1</v>
      </c>
      <c r="F59" s="87">
        <f t="shared" si="0"/>
        <v>0</v>
      </c>
      <c r="G59" s="87">
        <f t="shared" si="1"/>
        <v>0</v>
      </c>
      <c r="H59" s="87">
        <f t="shared" si="2"/>
        <v>0</v>
      </c>
      <c r="I59" s="87">
        <f t="shared" si="3"/>
        <v>6.0637562965584826E-3</v>
      </c>
      <c r="J59" s="87">
        <f t="shared" si="4"/>
        <v>1.1236434589766997E-3</v>
      </c>
      <c r="K59" s="120">
        <f t="shared" si="6"/>
        <v>7.4909563931779973E-4</v>
      </c>
      <c r="O59" s="116">
        <f>Amnt_Deposited!B54</f>
        <v>2040</v>
      </c>
      <c r="P59" s="119">
        <f>Amnt_Deposited!E54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1</v>
      </c>
      <c r="F60" s="87">
        <f t="shared" si="0"/>
        <v>0</v>
      </c>
      <c r="G60" s="87">
        <f t="shared" si="1"/>
        <v>0</v>
      </c>
      <c r="H60" s="87">
        <f t="shared" si="2"/>
        <v>0</v>
      </c>
      <c r="I60" s="87">
        <f t="shared" si="3"/>
        <v>5.1157778438211789E-3</v>
      </c>
      <c r="J60" s="87">
        <f t="shared" si="4"/>
        <v>9.4797845273730352E-4</v>
      </c>
      <c r="K60" s="120">
        <f t="shared" si="6"/>
        <v>6.3198563515820235E-4</v>
      </c>
      <c r="O60" s="116">
        <f>Amnt_Deposited!B55</f>
        <v>2041</v>
      </c>
      <c r="P60" s="119">
        <f>Amnt_Deposited!E55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1</v>
      </c>
      <c r="F61" s="87">
        <f t="shared" si="0"/>
        <v>0</v>
      </c>
      <c r="G61" s="87">
        <f t="shared" si="1"/>
        <v>0</v>
      </c>
      <c r="H61" s="87">
        <f t="shared" si="2"/>
        <v>0</v>
      </c>
      <c r="I61" s="87">
        <f t="shared" si="3"/>
        <v>4.3160017763552378E-3</v>
      </c>
      <c r="J61" s="87">
        <f t="shared" si="4"/>
        <v>7.9977606746594069E-4</v>
      </c>
      <c r="K61" s="120">
        <f t="shared" si="6"/>
        <v>5.3318404497729372E-4</v>
      </c>
      <c r="O61" s="116">
        <f>Amnt_Deposited!B56</f>
        <v>2042</v>
      </c>
      <c r="P61" s="119">
        <f>Amnt_Deposited!E56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1</v>
      </c>
      <c r="F62" s="87">
        <f t="shared" si="0"/>
        <v>0</v>
      </c>
      <c r="G62" s="87">
        <f t="shared" si="1"/>
        <v>0</v>
      </c>
      <c r="H62" s="87">
        <f t="shared" si="2"/>
        <v>0</v>
      </c>
      <c r="I62" s="87">
        <f t="shared" si="3"/>
        <v>3.6412588470784079E-3</v>
      </c>
      <c r="J62" s="87">
        <f t="shared" si="4"/>
        <v>6.7474292927682984E-4</v>
      </c>
      <c r="K62" s="120">
        <f t="shared" si="6"/>
        <v>4.4982861951788653E-4</v>
      </c>
      <c r="O62" s="116">
        <f>Amnt_Deposited!B57</f>
        <v>2043</v>
      </c>
      <c r="P62" s="119">
        <f>Amnt_Deposited!E57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1</v>
      </c>
      <c r="F63" s="87">
        <f t="shared" si="0"/>
        <v>0</v>
      </c>
      <c r="G63" s="87">
        <f t="shared" si="1"/>
        <v>0</v>
      </c>
      <c r="H63" s="87">
        <f t="shared" si="2"/>
        <v>0</v>
      </c>
      <c r="I63" s="87">
        <f t="shared" si="3"/>
        <v>3.0720019774003646E-3</v>
      </c>
      <c r="J63" s="87">
        <f t="shared" si="4"/>
        <v>5.6925686967804331E-4</v>
      </c>
      <c r="K63" s="120">
        <f t="shared" si="6"/>
        <v>3.7950457978536221E-4</v>
      </c>
      <c r="O63" s="116">
        <f>Amnt_Deposited!B58</f>
        <v>2044</v>
      </c>
      <c r="P63" s="119">
        <f>Amnt_Deposited!E58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1</v>
      </c>
      <c r="F64" s="87">
        <f t="shared" si="0"/>
        <v>0</v>
      </c>
      <c r="G64" s="87">
        <f t="shared" si="1"/>
        <v>0</v>
      </c>
      <c r="H64" s="87">
        <f t="shared" si="2"/>
        <v>0</v>
      </c>
      <c r="I64" s="87">
        <f t="shared" si="3"/>
        <v>2.5917399848472068E-3</v>
      </c>
      <c r="J64" s="87">
        <f t="shared" si="4"/>
        <v>4.8026199255315794E-4</v>
      </c>
      <c r="K64" s="120">
        <f t="shared" si="6"/>
        <v>3.2017466170210527E-4</v>
      </c>
      <c r="O64" s="116">
        <f>Amnt_Deposited!B59</f>
        <v>2045</v>
      </c>
      <c r="P64" s="119">
        <f>Amnt_Deposited!E59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1</v>
      </c>
      <c r="F65" s="87">
        <f t="shared" si="0"/>
        <v>0</v>
      </c>
      <c r="G65" s="87">
        <f t="shared" si="1"/>
        <v>0</v>
      </c>
      <c r="H65" s="87">
        <f t="shared" si="2"/>
        <v>0</v>
      </c>
      <c r="I65" s="87">
        <f t="shared" si="3"/>
        <v>2.1865598389816331E-3</v>
      </c>
      <c r="J65" s="87">
        <f t="shared" si="4"/>
        <v>4.0518014586557379E-4</v>
      </c>
      <c r="K65" s="120">
        <f t="shared" si="6"/>
        <v>2.7012009724371584E-4</v>
      </c>
      <c r="O65" s="116">
        <f>Amnt_Deposited!B60</f>
        <v>2046</v>
      </c>
      <c r="P65" s="119">
        <f>Amnt_Deposited!E60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1</v>
      </c>
      <c r="F66" s="87">
        <f t="shared" si="0"/>
        <v>0</v>
      </c>
      <c r="G66" s="87">
        <f t="shared" si="1"/>
        <v>0</v>
      </c>
      <c r="H66" s="87">
        <f t="shared" si="2"/>
        <v>0</v>
      </c>
      <c r="I66" s="87">
        <f t="shared" si="3"/>
        <v>1.8447236055314578E-3</v>
      </c>
      <c r="J66" s="87">
        <f t="shared" si="4"/>
        <v>3.4183623345017535E-4</v>
      </c>
      <c r="K66" s="120">
        <f t="shared" si="6"/>
        <v>2.278908223001169E-4</v>
      </c>
      <c r="O66" s="116">
        <f>Amnt_Deposited!B61</f>
        <v>2047</v>
      </c>
      <c r="P66" s="119">
        <f>Amnt_Deposited!E61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1</v>
      </c>
      <c r="F67" s="87">
        <f t="shared" si="0"/>
        <v>0</v>
      </c>
      <c r="G67" s="87">
        <f t="shared" si="1"/>
        <v>0</v>
      </c>
      <c r="H67" s="87">
        <f t="shared" si="2"/>
        <v>0</v>
      </c>
      <c r="I67" s="87">
        <f t="shared" si="3"/>
        <v>1.556328402331717E-3</v>
      </c>
      <c r="J67" s="87">
        <f t="shared" si="4"/>
        <v>2.8839520319974077E-4</v>
      </c>
      <c r="K67" s="120">
        <f t="shared" si="6"/>
        <v>1.9226346879982716E-4</v>
      </c>
      <c r="O67" s="116">
        <f>Amnt_Deposited!B62</f>
        <v>2048</v>
      </c>
      <c r="P67" s="119">
        <f>Amnt_Deposited!E62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1</v>
      </c>
      <c r="F68" s="87">
        <f t="shared" si="0"/>
        <v>0</v>
      </c>
      <c r="G68" s="87">
        <f t="shared" si="1"/>
        <v>0</v>
      </c>
      <c r="H68" s="87">
        <f t="shared" si="2"/>
        <v>0</v>
      </c>
      <c r="I68" s="87">
        <f t="shared" si="3"/>
        <v>1.313019516116931E-3</v>
      </c>
      <c r="J68" s="87">
        <f t="shared" si="4"/>
        <v>2.4330888621478612E-4</v>
      </c>
      <c r="K68" s="120">
        <f t="shared" si="6"/>
        <v>1.6220592414319075E-4</v>
      </c>
      <c r="O68" s="116">
        <f>Amnt_Deposited!B63</f>
        <v>2049</v>
      </c>
      <c r="P68" s="119">
        <f>Amnt_Deposited!E63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1</v>
      </c>
      <c r="F69" s="87">
        <f t="shared" si="0"/>
        <v>0</v>
      </c>
      <c r="G69" s="87">
        <f t="shared" si="1"/>
        <v>0</v>
      </c>
      <c r="H69" s="87">
        <f t="shared" si="2"/>
        <v>0</v>
      </c>
      <c r="I69" s="87">
        <f t="shared" si="3"/>
        <v>1.1077483692522631E-3</v>
      </c>
      <c r="J69" s="87">
        <f t="shared" si="4"/>
        <v>2.0527114686466792E-4</v>
      </c>
      <c r="K69" s="120">
        <f t="shared" si="6"/>
        <v>1.3684743124311194E-4</v>
      </c>
      <c r="O69" s="116">
        <f>Amnt_Deposited!B64</f>
        <v>2050</v>
      </c>
      <c r="P69" s="119">
        <f>Amnt_Deposited!E64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1</v>
      </c>
      <c r="F70" s="87">
        <f t="shared" si="0"/>
        <v>0</v>
      </c>
      <c r="G70" s="87">
        <f t="shared" si="1"/>
        <v>0</v>
      </c>
      <c r="H70" s="87">
        <f t="shared" si="2"/>
        <v>0</v>
      </c>
      <c r="I70" s="87">
        <f t="shared" si="3"/>
        <v>9.3456832478015371E-4</v>
      </c>
      <c r="J70" s="87">
        <f t="shared" si="4"/>
        <v>1.7318004447210942E-4</v>
      </c>
      <c r="K70" s="120">
        <f t="shared" si="6"/>
        <v>1.1545336298140628E-4</v>
      </c>
      <c r="O70" s="116">
        <f>Amnt_Deposited!B65</f>
        <v>2051</v>
      </c>
      <c r="P70" s="119">
        <f>Amnt_Deposited!E65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1</v>
      </c>
      <c r="F71" s="87">
        <f t="shared" si="0"/>
        <v>0</v>
      </c>
      <c r="G71" s="87">
        <f t="shared" si="1"/>
        <v>0</v>
      </c>
      <c r="H71" s="87">
        <f t="shared" si="2"/>
        <v>0</v>
      </c>
      <c r="I71" s="87">
        <f t="shared" si="3"/>
        <v>7.8846241432243799E-4</v>
      </c>
      <c r="J71" s="87">
        <f t="shared" si="4"/>
        <v>1.4610591045771578E-4</v>
      </c>
      <c r="K71" s="120">
        <f t="shared" si="6"/>
        <v>9.740394030514385E-5</v>
      </c>
      <c r="O71" s="116">
        <f>Amnt_Deposited!B66</f>
        <v>2052</v>
      </c>
      <c r="P71" s="119">
        <f>Amnt_Deposited!E66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1</v>
      </c>
      <c r="F72" s="87">
        <f t="shared" si="0"/>
        <v>0</v>
      </c>
      <c r="G72" s="87">
        <f t="shared" si="1"/>
        <v>0</v>
      </c>
      <c r="H72" s="87">
        <f t="shared" si="2"/>
        <v>0</v>
      </c>
      <c r="I72" s="87">
        <f t="shared" si="3"/>
        <v>6.6519799817248159E-4</v>
      </c>
      <c r="J72" s="87">
        <f t="shared" si="4"/>
        <v>1.2326441614995645E-4</v>
      </c>
      <c r="K72" s="120">
        <f t="shared" si="6"/>
        <v>8.2176277433304297E-5</v>
      </c>
      <c r="O72" s="116">
        <f>Amnt_Deposited!B67</f>
        <v>2053</v>
      </c>
      <c r="P72" s="119">
        <f>Amnt_Deposited!E67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1</v>
      </c>
      <c r="F73" s="87">
        <f t="shared" si="0"/>
        <v>0</v>
      </c>
      <c r="G73" s="87">
        <f t="shared" si="1"/>
        <v>0</v>
      </c>
      <c r="H73" s="87">
        <f t="shared" si="2"/>
        <v>0</v>
      </c>
      <c r="I73" s="87">
        <f t="shared" si="3"/>
        <v>5.6120414712846831E-4</v>
      </c>
      <c r="J73" s="87">
        <f t="shared" si="4"/>
        <v>1.0399385104401333E-4</v>
      </c>
      <c r="K73" s="120">
        <f t="shared" si="6"/>
        <v>6.9329234029342211E-5</v>
      </c>
      <c r="O73" s="116">
        <f>Amnt_Deposited!B68</f>
        <v>2054</v>
      </c>
      <c r="P73" s="119">
        <f>Amnt_Deposited!E68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1</v>
      </c>
      <c r="F74" s="87">
        <f t="shared" si="0"/>
        <v>0</v>
      </c>
      <c r="G74" s="87">
        <f t="shared" si="1"/>
        <v>0</v>
      </c>
      <c r="H74" s="87">
        <f t="shared" si="2"/>
        <v>0</v>
      </c>
      <c r="I74" s="87">
        <f t="shared" si="3"/>
        <v>4.7346819386026915E-4</v>
      </c>
      <c r="J74" s="87">
        <f t="shared" si="4"/>
        <v>8.7735953268199159E-5</v>
      </c>
      <c r="K74" s="120">
        <f t="shared" si="6"/>
        <v>5.849063551213277E-5</v>
      </c>
      <c r="O74" s="116">
        <f>Amnt_Deposited!B69</f>
        <v>2055</v>
      </c>
      <c r="P74" s="119">
        <f>Amnt_Deposited!E69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1</v>
      </c>
      <c r="F75" s="87">
        <f t="shared" si="0"/>
        <v>0</v>
      </c>
      <c r="G75" s="87">
        <f t="shared" si="1"/>
        <v>0</v>
      </c>
      <c r="H75" s="87">
        <f t="shared" si="2"/>
        <v>0</v>
      </c>
      <c r="I75" s="87">
        <f t="shared" si="3"/>
        <v>3.99448456937345E-4</v>
      </c>
      <c r="J75" s="87">
        <f t="shared" si="4"/>
        <v>7.4019736922924129E-5</v>
      </c>
      <c r="K75" s="120">
        <f t="shared" si="6"/>
        <v>4.9346491281949419E-5</v>
      </c>
      <c r="O75" s="116">
        <f>Amnt_Deposited!B70</f>
        <v>2056</v>
      </c>
      <c r="P75" s="119">
        <f>Amnt_Deposited!E70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1</v>
      </c>
      <c r="F76" s="87">
        <f t="shared" si="0"/>
        <v>0</v>
      </c>
      <c r="G76" s="87">
        <f t="shared" si="1"/>
        <v>0</v>
      </c>
      <c r="H76" s="87">
        <f t="shared" si="2"/>
        <v>0</v>
      </c>
      <c r="I76" s="87">
        <f t="shared" si="3"/>
        <v>3.3700060916175365E-4</v>
      </c>
      <c r="J76" s="87">
        <f t="shared" si="4"/>
        <v>6.2447847775591353E-5</v>
      </c>
      <c r="K76" s="120">
        <f t="shared" si="6"/>
        <v>4.16318985170609E-5</v>
      </c>
      <c r="O76" s="116">
        <f>Amnt_Deposited!B71</f>
        <v>2057</v>
      </c>
      <c r="P76" s="119">
        <f>Amnt_Deposited!E71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1</v>
      </c>
      <c r="F77" s="87">
        <f t="shared" si="0"/>
        <v>0</v>
      </c>
      <c r="G77" s="87">
        <f t="shared" si="1"/>
        <v>0</v>
      </c>
      <c r="H77" s="87">
        <f t="shared" si="2"/>
        <v>0</v>
      </c>
      <c r="I77" s="87">
        <f t="shared" si="3"/>
        <v>2.8431555712132048E-4</v>
      </c>
      <c r="J77" s="87">
        <f t="shared" si="4"/>
        <v>5.2685052040433169E-5</v>
      </c>
      <c r="K77" s="120">
        <f t="shared" si="6"/>
        <v>3.5123368026955444E-5</v>
      </c>
      <c r="O77" s="116">
        <f>Amnt_Deposited!B72</f>
        <v>2058</v>
      </c>
      <c r="P77" s="119">
        <f>Amnt_Deposited!E72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1</v>
      </c>
      <c r="F78" s="87">
        <f t="shared" si="0"/>
        <v>0</v>
      </c>
      <c r="G78" s="87">
        <f t="shared" si="1"/>
        <v>0</v>
      </c>
      <c r="H78" s="87">
        <f t="shared" si="2"/>
        <v>0</v>
      </c>
      <c r="I78" s="87">
        <f t="shared" si="3"/>
        <v>2.3986703235425748E-4</v>
      </c>
      <c r="J78" s="87">
        <f t="shared" si="4"/>
        <v>4.444852476706298E-5</v>
      </c>
      <c r="K78" s="120">
        <f t="shared" si="6"/>
        <v>2.9632349844708653E-5</v>
      </c>
      <c r="O78" s="116">
        <f>Amnt_Deposited!B73</f>
        <v>2059</v>
      </c>
      <c r="P78" s="119">
        <f>Amnt_Deposited!E73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1</v>
      </c>
      <c r="F79" s="87">
        <f t="shared" si="0"/>
        <v>0</v>
      </c>
      <c r="G79" s="87">
        <f t="shared" si="1"/>
        <v>0</v>
      </c>
      <c r="H79" s="87">
        <f t="shared" si="2"/>
        <v>0</v>
      </c>
      <c r="I79" s="87">
        <f t="shared" si="3"/>
        <v>2.0236737585867349E-4</v>
      </c>
      <c r="J79" s="87">
        <f t="shared" si="4"/>
        <v>3.7499656495584004E-5</v>
      </c>
      <c r="K79" s="120">
        <f t="shared" si="6"/>
        <v>2.4999770997056003E-5</v>
      </c>
      <c r="O79" s="116">
        <f>Amnt_Deposited!B74</f>
        <v>2060</v>
      </c>
      <c r="P79" s="119">
        <f>Amnt_Deposited!E74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1</v>
      </c>
      <c r="F80" s="87">
        <f t="shared" si="0"/>
        <v>0</v>
      </c>
      <c r="G80" s="87">
        <f t="shared" si="1"/>
        <v>0</v>
      </c>
      <c r="H80" s="87">
        <f t="shared" si="2"/>
        <v>0</v>
      </c>
      <c r="I80" s="87">
        <f t="shared" si="3"/>
        <v>1.7073023503889922E-4</v>
      </c>
      <c r="J80" s="87">
        <f t="shared" si="4"/>
        <v>3.1637140819774273E-5</v>
      </c>
      <c r="K80" s="120">
        <f t="shared" si="6"/>
        <v>2.1091427213182848E-5</v>
      </c>
      <c r="O80" s="116">
        <f>Amnt_Deposited!B75</f>
        <v>2061</v>
      </c>
      <c r="P80" s="119">
        <f>Amnt_Deposited!E75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1</v>
      </c>
      <c r="F81" s="87">
        <f t="shared" si="0"/>
        <v>0</v>
      </c>
      <c r="G81" s="87">
        <f t="shared" si="1"/>
        <v>0</v>
      </c>
      <c r="H81" s="87">
        <f t="shared" si="2"/>
        <v>0</v>
      </c>
      <c r="I81" s="87">
        <f t="shared" si="3"/>
        <v>1.4403909243155039E-4</v>
      </c>
      <c r="J81" s="87">
        <f t="shared" si="4"/>
        <v>2.6691142607348828E-5</v>
      </c>
      <c r="K81" s="120">
        <f t="shared" si="6"/>
        <v>1.7794095071565884E-5</v>
      </c>
      <c r="O81" s="116">
        <f>Amnt_Deposited!B76</f>
        <v>2062</v>
      </c>
      <c r="P81" s="119">
        <f>Amnt_Deposited!E76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1</v>
      </c>
      <c r="F82" s="87">
        <f t="shared" si="0"/>
        <v>0</v>
      </c>
      <c r="G82" s="87">
        <f t="shared" si="1"/>
        <v>0</v>
      </c>
      <c r="H82" s="87">
        <f t="shared" si="2"/>
        <v>0</v>
      </c>
      <c r="I82" s="87">
        <f t="shared" si="3"/>
        <v>1.2152071449897352E-4</v>
      </c>
      <c r="J82" s="87">
        <f t="shared" si="4"/>
        <v>2.2518377932576869E-5</v>
      </c>
      <c r="K82" s="120">
        <f t="shared" si="6"/>
        <v>1.5012251955051245E-5</v>
      </c>
      <c r="O82" s="116">
        <f>Amnt_Deposited!B77</f>
        <v>2063</v>
      </c>
      <c r="P82" s="119">
        <f>Amnt_Deposited!E77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1</v>
      </c>
      <c r="F83" s="87">
        <f t="shared" ref="F83:F99" si="12">C83*D83*$K$6*DOCF*E83</f>
        <v>0</v>
      </c>
      <c r="G83" s="87">
        <f t="shared" ref="G83:G99" si="13">F83*$K$12</f>
        <v>0</v>
      </c>
      <c r="H83" s="87">
        <f t="shared" ref="H83:H99" si="14">F83*(1-$K$12)</f>
        <v>0</v>
      </c>
      <c r="I83" s="87">
        <f t="shared" ref="I83:I99" si="15">G83+I82*$K$10</f>
        <v>1.0252275131043801E-4</v>
      </c>
      <c r="J83" s="87">
        <f t="shared" ref="J83:J99" si="16">I82*(1-$K$10)+H83</f>
        <v>1.899796318853552E-5</v>
      </c>
      <c r="K83" s="120">
        <f t="shared" si="6"/>
        <v>1.2665308792357012E-5</v>
      </c>
      <c r="O83" s="116">
        <f>Amnt_Deposited!B78</f>
        <v>2064</v>
      </c>
      <c r="P83" s="119">
        <f>Amnt_Deposited!E78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1</v>
      </c>
      <c r="F84" s="87">
        <f t="shared" si="12"/>
        <v>0</v>
      </c>
      <c r="G84" s="87">
        <f t="shared" si="13"/>
        <v>0</v>
      </c>
      <c r="H84" s="87">
        <f t="shared" si="14"/>
        <v>0</v>
      </c>
      <c r="I84" s="87">
        <f t="shared" si="15"/>
        <v>8.6494838181277344E-5</v>
      </c>
      <c r="J84" s="87">
        <f t="shared" si="16"/>
        <v>1.6027913129160668E-5</v>
      </c>
      <c r="K84" s="120">
        <f t="shared" si="6"/>
        <v>1.0685275419440445E-5</v>
      </c>
      <c r="O84" s="116">
        <f>Amnt_Deposited!B79</f>
        <v>2065</v>
      </c>
      <c r="P84" s="119">
        <f>Amnt_Deposited!E79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1</v>
      </c>
      <c r="F85" s="87">
        <f t="shared" si="12"/>
        <v>0</v>
      </c>
      <c r="G85" s="87">
        <f t="shared" si="13"/>
        <v>0</v>
      </c>
      <c r="H85" s="87">
        <f t="shared" si="14"/>
        <v>0</v>
      </c>
      <c r="I85" s="87">
        <f t="shared" si="15"/>
        <v>7.2972651790741231E-5</v>
      </c>
      <c r="J85" s="87">
        <f t="shared" si="16"/>
        <v>1.3522186390536106E-5</v>
      </c>
      <c r="K85" s="120">
        <f t="shared" ref="K85:K99" si="18">J85*CH4_fraction*conv</f>
        <v>9.0147909270240704E-6</v>
      </c>
      <c r="O85" s="116">
        <f>Amnt_Deposited!B80</f>
        <v>2066</v>
      </c>
      <c r="P85" s="119">
        <f>Amnt_Deposited!E80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1</v>
      </c>
      <c r="F86" s="87">
        <f t="shared" si="12"/>
        <v>0</v>
      </c>
      <c r="G86" s="87">
        <f t="shared" si="13"/>
        <v>0</v>
      </c>
      <c r="H86" s="87">
        <f t="shared" si="14"/>
        <v>0</v>
      </c>
      <c r="I86" s="87">
        <f t="shared" si="15"/>
        <v>6.1564458889587471E-5</v>
      </c>
      <c r="J86" s="87">
        <f t="shared" si="16"/>
        <v>1.140819290115376E-5</v>
      </c>
      <c r="K86" s="120">
        <f t="shared" si="18"/>
        <v>7.6054619341025067E-6</v>
      </c>
      <c r="O86" s="116">
        <f>Amnt_Deposited!B81</f>
        <v>2067</v>
      </c>
      <c r="P86" s="119">
        <f>Amnt_Deposited!E81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1</v>
      </c>
      <c r="F87" s="87">
        <f t="shared" si="12"/>
        <v>0</v>
      </c>
      <c r="G87" s="87">
        <f t="shared" si="13"/>
        <v>0</v>
      </c>
      <c r="H87" s="87">
        <f t="shared" si="14"/>
        <v>0</v>
      </c>
      <c r="I87" s="87">
        <f t="shared" si="15"/>
        <v>5.193976791793942E-5</v>
      </c>
      <c r="J87" s="87">
        <f t="shared" si="16"/>
        <v>9.6246909716480521E-6</v>
      </c>
      <c r="K87" s="120">
        <f t="shared" si="18"/>
        <v>6.4164606477653675E-6</v>
      </c>
      <c r="O87" s="116">
        <f>Amnt_Deposited!B82</f>
        <v>2068</v>
      </c>
      <c r="P87" s="119">
        <f>Amnt_Deposited!E82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1</v>
      </c>
      <c r="F88" s="87">
        <f t="shared" si="12"/>
        <v>0</v>
      </c>
      <c r="G88" s="87">
        <f t="shared" si="13"/>
        <v>0</v>
      </c>
      <c r="H88" s="87">
        <f t="shared" si="14"/>
        <v>0</v>
      </c>
      <c r="I88" s="87">
        <f t="shared" si="15"/>
        <v>4.3819754774547098E-5</v>
      </c>
      <c r="J88" s="87">
        <f t="shared" si="16"/>
        <v>8.1200131433923246E-6</v>
      </c>
      <c r="K88" s="120">
        <f t="shared" si="18"/>
        <v>5.4133420955948825E-6</v>
      </c>
      <c r="O88" s="116">
        <f>Amnt_Deposited!B83</f>
        <v>2069</v>
      </c>
      <c r="P88" s="119">
        <f>Amnt_Deposited!E83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1</v>
      </c>
      <c r="F89" s="87">
        <f t="shared" si="12"/>
        <v>0</v>
      </c>
      <c r="G89" s="87">
        <f t="shared" si="13"/>
        <v>0</v>
      </c>
      <c r="H89" s="87">
        <f t="shared" si="14"/>
        <v>0</v>
      </c>
      <c r="I89" s="87">
        <f t="shared" si="15"/>
        <v>3.6969185375166787E-5</v>
      </c>
      <c r="J89" s="87">
        <f t="shared" si="16"/>
        <v>6.8505693993803116E-6</v>
      </c>
      <c r="K89" s="120">
        <f t="shared" si="18"/>
        <v>4.5670462662535411E-6</v>
      </c>
      <c r="O89" s="116">
        <f>Amnt_Deposited!B84</f>
        <v>2070</v>
      </c>
      <c r="P89" s="119">
        <f>Amnt_Deposited!E84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1</v>
      </c>
      <c r="F90" s="87">
        <f t="shared" si="12"/>
        <v>0</v>
      </c>
      <c r="G90" s="87">
        <f t="shared" si="13"/>
        <v>0</v>
      </c>
      <c r="H90" s="87">
        <f t="shared" si="14"/>
        <v>0</v>
      </c>
      <c r="I90" s="87">
        <f t="shared" si="15"/>
        <v>3.1189600999257796E-5</v>
      </c>
      <c r="J90" s="87">
        <f t="shared" si="16"/>
        <v>5.7795843759089886E-6</v>
      </c>
      <c r="K90" s="120">
        <f t="shared" si="18"/>
        <v>3.8530562506059918E-6</v>
      </c>
      <c r="O90" s="116">
        <f>Amnt_Deposited!B85</f>
        <v>2071</v>
      </c>
      <c r="P90" s="119">
        <f>Amnt_Deposited!E85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1</v>
      </c>
      <c r="F91" s="87">
        <f t="shared" si="12"/>
        <v>0</v>
      </c>
      <c r="G91" s="87">
        <f t="shared" si="13"/>
        <v>0</v>
      </c>
      <c r="H91" s="87">
        <f t="shared" si="14"/>
        <v>0</v>
      </c>
      <c r="I91" s="87">
        <f t="shared" si="15"/>
        <v>2.6313569006753214E-5</v>
      </c>
      <c r="J91" s="87">
        <f t="shared" si="16"/>
        <v>4.8760319925045813E-6</v>
      </c>
      <c r="K91" s="120">
        <f t="shared" si="18"/>
        <v>3.2506879950030542E-6</v>
      </c>
      <c r="O91" s="116">
        <f>Amnt_Deposited!B86</f>
        <v>2072</v>
      </c>
      <c r="P91" s="119">
        <f>Amnt_Deposited!E86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1</v>
      </c>
      <c r="F92" s="87">
        <f t="shared" si="12"/>
        <v>0</v>
      </c>
      <c r="G92" s="87">
        <f t="shared" si="13"/>
        <v>0</v>
      </c>
      <c r="H92" s="87">
        <f t="shared" si="14"/>
        <v>0</v>
      </c>
      <c r="I92" s="87">
        <f t="shared" si="15"/>
        <v>2.2199832370078738E-5</v>
      </c>
      <c r="J92" s="87">
        <f t="shared" si="16"/>
        <v>4.1137366366744775E-6</v>
      </c>
      <c r="K92" s="120">
        <f t="shared" si="18"/>
        <v>2.7424910911163184E-6</v>
      </c>
      <c r="O92" s="116">
        <f>Amnt_Deposited!B87</f>
        <v>2073</v>
      </c>
      <c r="P92" s="119">
        <f>Amnt_Deposited!E87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1</v>
      </c>
      <c r="F93" s="87">
        <f t="shared" si="12"/>
        <v>0</v>
      </c>
      <c r="G93" s="87">
        <f t="shared" si="13"/>
        <v>0</v>
      </c>
      <c r="H93" s="87">
        <f t="shared" si="14"/>
        <v>0</v>
      </c>
      <c r="I93" s="87">
        <f t="shared" si="15"/>
        <v>1.8729217504972942E-5</v>
      </c>
      <c r="J93" s="87">
        <f t="shared" si="16"/>
        <v>3.4706148651057973E-6</v>
      </c>
      <c r="K93" s="120">
        <f t="shared" si="18"/>
        <v>2.3137432434038647E-6</v>
      </c>
      <c r="O93" s="116">
        <f>Amnt_Deposited!B88</f>
        <v>2074</v>
      </c>
      <c r="P93" s="119">
        <f>Amnt_Deposited!E88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1</v>
      </c>
      <c r="F94" s="87">
        <f t="shared" si="12"/>
        <v>0</v>
      </c>
      <c r="G94" s="87">
        <f t="shared" si="13"/>
        <v>0</v>
      </c>
      <c r="H94" s="87">
        <f t="shared" si="14"/>
        <v>0</v>
      </c>
      <c r="I94" s="87">
        <f t="shared" si="15"/>
        <v>1.5801181851326776E-5</v>
      </c>
      <c r="J94" s="87">
        <f t="shared" si="16"/>
        <v>2.9280356536461657E-6</v>
      </c>
      <c r="K94" s="120">
        <f t="shared" si="18"/>
        <v>1.9520237690974438E-6</v>
      </c>
      <c r="O94" s="116">
        <f>Amnt_Deposited!B89</f>
        <v>2075</v>
      </c>
      <c r="P94" s="119">
        <f>Amnt_Deposited!E89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1</v>
      </c>
      <c r="F95" s="87">
        <f t="shared" si="12"/>
        <v>0</v>
      </c>
      <c r="G95" s="87">
        <f t="shared" si="13"/>
        <v>0</v>
      </c>
      <c r="H95" s="87">
        <f t="shared" si="14"/>
        <v>0</v>
      </c>
      <c r="I95" s="87">
        <f t="shared" si="15"/>
        <v>1.3330901188605712E-5</v>
      </c>
      <c r="J95" s="87">
        <f t="shared" si="16"/>
        <v>2.470280662721065E-6</v>
      </c>
      <c r="K95" s="120">
        <f t="shared" si="18"/>
        <v>1.6468537751473765E-6</v>
      </c>
      <c r="O95" s="116">
        <f>Amnt_Deposited!B90</f>
        <v>2076</v>
      </c>
      <c r="P95" s="119">
        <f>Amnt_Deposited!E90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1</v>
      </c>
      <c r="F96" s="87">
        <f t="shared" si="12"/>
        <v>0</v>
      </c>
      <c r="G96" s="87">
        <f t="shared" si="13"/>
        <v>0</v>
      </c>
      <c r="H96" s="87">
        <f t="shared" si="14"/>
        <v>0</v>
      </c>
      <c r="I96" s="87">
        <f t="shared" si="15"/>
        <v>1.1246812306349552E-5</v>
      </c>
      <c r="J96" s="87">
        <f t="shared" si="16"/>
        <v>2.0840888822561603E-6</v>
      </c>
      <c r="K96" s="120">
        <f t="shared" si="18"/>
        <v>1.3893925881707735E-6</v>
      </c>
      <c r="O96" s="116">
        <f>Amnt_Deposited!B91</f>
        <v>2077</v>
      </c>
      <c r="P96" s="119">
        <f>Amnt_Deposited!E91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1</v>
      </c>
      <c r="F97" s="87">
        <f t="shared" si="12"/>
        <v>0</v>
      </c>
      <c r="G97" s="87">
        <f t="shared" si="13"/>
        <v>0</v>
      </c>
      <c r="H97" s="87">
        <f t="shared" si="14"/>
        <v>0</v>
      </c>
      <c r="I97" s="87">
        <f t="shared" si="15"/>
        <v>9.4885398417303456E-6</v>
      </c>
      <c r="J97" s="87">
        <f t="shared" si="16"/>
        <v>1.7582724646192059E-6</v>
      </c>
      <c r="K97" s="120">
        <f t="shared" si="18"/>
        <v>1.1721816430794705E-6</v>
      </c>
      <c r="O97" s="116">
        <f>Amnt_Deposited!B92</f>
        <v>2078</v>
      </c>
      <c r="P97" s="119">
        <f>Amnt_Deposited!E92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1</v>
      </c>
      <c r="F98" s="87">
        <f t="shared" si="12"/>
        <v>0</v>
      </c>
      <c r="G98" s="87">
        <f t="shared" si="13"/>
        <v>0</v>
      </c>
      <c r="H98" s="87">
        <f t="shared" si="14"/>
        <v>0</v>
      </c>
      <c r="I98" s="87">
        <f t="shared" si="15"/>
        <v>8.0051472253409125E-6</v>
      </c>
      <c r="J98" s="87">
        <f t="shared" si="16"/>
        <v>1.4833926163894339E-6</v>
      </c>
      <c r="K98" s="120">
        <f t="shared" si="18"/>
        <v>9.889284109262893E-7</v>
      </c>
      <c r="O98" s="116">
        <f>Amnt_Deposited!B93</f>
        <v>2079</v>
      </c>
      <c r="P98" s="119">
        <f>Amnt_Deposited!E93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1</v>
      </c>
      <c r="F99" s="88">
        <f t="shared" si="12"/>
        <v>0</v>
      </c>
      <c r="G99" s="88">
        <f t="shared" si="13"/>
        <v>0</v>
      </c>
      <c r="H99" s="88">
        <f t="shared" si="14"/>
        <v>0</v>
      </c>
      <c r="I99" s="88">
        <f t="shared" si="15"/>
        <v>6.7536610656942908E-6</v>
      </c>
      <c r="J99" s="88">
        <f t="shared" si="16"/>
        <v>1.2514861596466217E-6</v>
      </c>
      <c r="K99" s="122">
        <f t="shared" si="18"/>
        <v>8.343241064310811E-7</v>
      </c>
      <c r="O99" s="117">
        <f>Amnt_Deposited!B94</f>
        <v>2080</v>
      </c>
      <c r="P99" s="119">
        <f>Amnt_Deposited!E94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1</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1</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1</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1</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1</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1</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1</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1</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1</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1</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1</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1</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1</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1</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1</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1</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1</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1</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1</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1</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1</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1</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1</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1</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1</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1</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1</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1</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1</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1</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1</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1</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1</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1</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1</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1</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1</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1</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1</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1</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1</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1</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1</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1</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1</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1</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1</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1</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1</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1</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1</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1</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1</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1</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1</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1</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1</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1</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1</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1</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1</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1</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1</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1</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1</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1</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1</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1</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1</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1</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1</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1</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1</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1</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1</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1</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1</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1</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1</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1</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1</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1</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1</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1</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1</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1</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1</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1</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1</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1</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1</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1</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1</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1</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1</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1</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1</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1</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1</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1</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7.6698156922199986E-2</v>
      </c>
      <c r="D19" s="451">
        <f>Dry_Matter_Content!H6</f>
        <v>0.73</v>
      </c>
      <c r="E19" s="318">
        <f>MCF!R18</f>
        <v>1</v>
      </c>
      <c r="F19" s="150">
        <f t="shared" ref="F19:F50" si="0">C19*D19*$K$6*DOCF*E19</f>
        <v>8.3984481829808971E-3</v>
      </c>
      <c r="G19" s="85">
        <f t="shared" ref="G19:G82" si="1">F19*$K$12</f>
        <v>8.3984481829808971E-3</v>
      </c>
      <c r="H19" s="85">
        <f t="shared" ref="H19:H82" si="2">F19*(1-$K$12)</f>
        <v>0</v>
      </c>
      <c r="I19" s="85">
        <f t="shared" ref="I19:I82" si="3">G19+I18*$K$10</f>
        <v>8.3984481829808971E-3</v>
      </c>
      <c r="J19" s="85">
        <f t="shared" ref="J19:J82" si="4">I18*(1-$K$10)+H19</f>
        <v>0</v>
      </c>
      <c r="K19" s="86">
        <f>J19*CH4_fraction*conv</f>
        <v>0</v>
      </c>
      <c r="O19" s="115">
        <f>Amnt_Deposited!B14</f>
        <v>2000</v>
      </c>
      <c r="P19" s="118">
        <f>Amnt_Deposited!H14</f>
        <v>7.6698156922199986E-2</v>
      </c>
      <c r="Q19" s="318">
        <f>MCF!R18</f>
        <v>1</v>
      </c>
      <c r="R19" s="150">
        <f t="shared" ref="R19:R50" si="5">P19*$W$6*DOCF*Q19</f>
        <v>9.2037788306639987E-3</v>
      </c>
      <c r="S19" s="85">
        <f>R19*$W$12</f>
        <v>9.2037788306639987E-3</v>
      </c>
      <c r="T19" s="85">
        <f>R19*(1-$W$12)</f>
        <v>0</v>
      </c>
      <c r="U19" s="85">
        <f>S19+U18*$W$10</f>
        <v>9.2037788306639987E-3</v>
      </c>
      <c r="V19" s="85">
        <f>U18*(1-$W$10)+T19</f>
        <v>0</v>
      </c>
      <c r="W19" s="86">
        <f>V19*CH4_fraction*conv</f>
        <v>0</v>
      </c>
    </row>
    <row r="20" spans="2:23">
      <c r="B20" s="116">
        <f>Amnt_Deposited!B15</f>
        <v>2001</v>
      </c>
      <c r="C20" s="119">
        <f>Amnt_Deposited!H15</f>
        <v>7.8526596911400001E-2</v>
      </c>
      <c r="D20" s="453">
        <f>Dry_Matter_Content!H7</f>
        <v>0.73</v>
      </c>
      <c r="E20" s="319">
        <f>MCF!R19</f>
        <v>1</v>
      </c>
      <c r="F20" s="87">
        <f t="shared" si="0"/>
        <v>8.5986623617982996E-3</v>
      </c>
      <c r="G20" s="87">
        <f t="shared" si="1"/>
        <v>8.5986623617982996E-3</v>
      </c>
      <c r="H20" s="87">
        <f t="shared" si="2"/>
        <v>0</v>
      </c>
      <c r="I20" s="87">
        <f t="shared" si="3"/>
        <v>1.6429323544410027E-2</v>
      </c>
      <c r="J20" s="87">
        <f t="shared" si="4"/>
        <v>5.6778700036916807E-4</v>
      </c>
      <c r="K20" s="120">
        <f>J20*CH4_fraction*conv</f>
        <v>3.7852466691277867E-4</v>
      </c>
      <c r="M20" s="428"/>
      <c r="O20" s="116">
        <f>Amnt_Deposited!B15</f>
        <v>2001</v>
      </c>
      <c r="P20" s="119">
        <f>Amnt_Deposited!H15</f>
        <v>7.8526596911400001E-2</v>
      </c>
      <c r="Q20" s="319">
        <f>MCF!R19</f>
        <v>1</v>
      </c>
      <c r="R20" s="87">
        <f t="shared" si="5"/>
        <v>9.4231916293679996E-3</v>
      </c>
      <c r="S20" s="87">
        <f>R20*$W$12</f>
        <v>9.4231916293679996E-3</v>
      </c>
      <c r="T20" s="87">
        <f>R20*(1-$W$12)</f>
        <v>0</v>
      </c>
      <c r="U20" s="87">
        <f>S20+U19*$W$10</f>
        <v>1.8004738130860308E-2</v>
      </c>
      <c r="V20" s="87">
        <f>U19*(1-$W$10)+T20</f>
        <v>6.2223232917169111E-4</v>
      </c>
      <c r="W20" s="120">
        <f>V20*CH4_fraction*conv</f>
        <v>4.1482155278112741E-4</v>
      </c>
    </row>
    <row r="21" spans="2:23">
      <c r="B21" s="116">
        <f>Amnt_Deposited!B16</f>
        <v>2002</v>
      </c>
      <c r="C21" s="119">
        <f>Amnt_Deposited!H16</f>
        <v>8.0063815867199989E-2</v>
      </c>
      <c r="D21" s="453">
        <f>Dry_Matter_Content!H8</f>
        <v>0.73</v>
      </c>
      <c r="E21" s="319">
        <f>MCF!R20</f>
        <v>1</v>
      </c>
      <c r="F21" s="87">
        <f t="shared" si="0"/>
        <v>8.7669878374583982E-3</v>
      </c>
      <c r="G21" s="87">
        <f t="shared" si="1"/>
        <v>8.7669878374583982E-3</v>
      </c>
      <c r="H21" s="87">
        <f t="shared" si="2"/>
        <v>0</v>
      </c>
      <c r="I21" s="87">
        <f t="shared" si="3"/>
        <v>2.4085587575501596E-2</v>
      </c>
      <c r="J21" s="87">
        <f t="shared" si="4"/>
        <v>1.1107238063668284E-3</v>
      </c>
      <c r="K21" s="120">
        <f t="shared" ref="K21:K84" si="6">J21*CH4_fraction*conv</f>
        <v>7.4048253757788562E-4</v>
      </c>
      <c r="O21" s="116">
        <f>Amnt_Deposited!B16</f>
        <v>2002</v>
      </c>
      <c r="P21" s="119">
        <f>Amnt_Deposited!H16</f>
        <v>8.0063815867199989E-2</v>
      </c>
      <c r="Q21" s="319">
        <f>MCF!R20</f>
        <v>1</v>
      </c>
      <c r="R21" s="87">
        <f t="shared" si="5"/>
        <v>9.6076579040639976E-3</v>
      </c>
      <c r="S21" s="87">
        <f t="shared" ref="S21:S84" si="7">R21*$W$12</f>
        <v>9.6076579040639976E-3</v>
      </c>
      <c r="T21" s="87">
        <f t="shared" ref="T21:T84" si="8">R21*(1-$W$12)</f>
        <v>0</v>
      </c>
      <c r="U21" s="87">
        <f t="shared" ref="U21:U84" si="9">S21+U20*$W$10</f>
        <v>2.6395164466303127E-2</v>
      </c>
      <c r="V21" s="87">
        <f t="shared" ref="V21:V84" si="10">U20*(1-$W$10)+T21</f>
        <v>1.2172315686211823E-3</v>
      </c>
      <c r="W21" s="120">
        <f t="shared" ref="W21:W84" si="11">V21*CH4_fraction*conv</f>
        <v>8.1148771241412146E-4</v>
      </c>
    </row>
    <row r="22" spans="2:23">
      <c r="B22" s="116">
        <f>Amnt_Deposited!B17</f>
        <v>2003</v>
      </c>
      <c r="C22" s="119">
        <f>Amnt_Deposited!H17</f>
        <v>8.0924523292800005E-2</v>
      </c>
      <c r="D22" s="453">
        <f>Dry_Matter_Content!H9</f>
        <v>0.73</v>
      </c>
      <c r="E22" s="319">
        <f>MCF!R21</f>
        <v>1</v>
      </c>
      <c r="F22" s="87">
        <f t="shared" si="0"/>
        <v>8.8612353005616002E-3</v>
      </c>
      <c r="G22" s="87">
        <f t="shared" si="1"/>
        <v>8.8612353005616002E-3</v>
      </c>
      <c r="H22" s="87">
        <f t="shared" si="2"/>
        <v>0</v>
      </c>
      <c r="I22" s="87">
        <f t="shared" si="3"/>
        <v>3.1318488304762783E-2</v>
      </c>
      <c r="J22" s="87">
        <f t="shared" si="4"/>
        <v>1.6283345713004156E-3</v>
      </c>
      <c r="K22" s="120">
        <f t="shared" si="6"/>
        <v>1.0855563808669436E-3</v>
      </c>
      <c r="N22" s="290"/>
      <c r="O22" s="116">
        <f>Amnt_Deposited!B17</f>
        <v>2003</v>
      </c>
      <c r="P22" s="119">
        <f>Amnt_Deposited!H17</f>
        <v>8.0924523292800005E-2</v>
      </c>
      <c r="Q22" s="319">
        <f>MCF!R21</f>
        <v>1</v>
      </c>
      <c r="R22" s="87">
        <f t="shared" si="5"/>
        <v>9.7109427951360006E-3</v>
      </c>
      <c r="S22" s="87">
        <f t="shared" si="7"/>
        <v>9.7109427951360006E-3</v>
      </c>
      <c r="T22" s="87">
        <f t="shared" si="8"/>
        <v>0</v>
      </c>
      <c r="U22" s="87">
        <f t="shared" si="9"/>
        <v>3.4321631018918122E-2</v>
      </c>
      <c r="V22" s="87">
        <f t="shared" si="10"/>
        <v>1.7844762425210038E-3</v>
      </c>
      <c r="W22" s="120">
        <f t="shared" si="11"/>
        <v>1.1896508283473358E-3</v>
      </c>
    </row>
    <row r="23" spans="2:23">
      <c r="B23" s="116">
        <f>Amnt_Deposited!B18</f>
        <v>2004</v>
      </c>
      <c r="C23" s="119">
        <f>Amnt_Deposited!H18</f>
        <v>8.3067279213599993E-2</v>
      </c>
      <c r="D23" s="453">
        <f>Dry_Matter_Content!H10</f>
        <v>0.73</v>
      </c>
      <c r="E23" s="319">
        <f>MCF!R22</f>
        <v>1</v>
      </c>
      <c r="F23" s="87">
        <f t="shared" si="0"/>
        <v>9.0958670738891991E-3</v>
      </c>
      <c r="G23" s="87">
        <f t="shared" si="1"/>
        <v>9.0958670738891991E-3</v>
      </c>
      <c r="H23" s="87">
        <f t="shared" si="2"/>
        <v>0</v>
      </c>
      <c r="I23" s="87">
        <f t="shared" si="3"/>
        <v>3.8297032018046739E-2</v>
      </c>
      <c r="J23" s="87">
        <f t="shared" si="4"/>
        <v>2.1173233606052453E-3</v>
      </c>
      <c r="K23" s="120">
        <f t="shared" si="6"/>
        <v>1.4115489070701634E-3</v>
      </c>
      <c r="N23" s="290"/>
      <c r="O23" s="116">
        <f>Amnt_Deposited!B18</f>
        <v>2004</v>
      </c>
      <c r="P23" s="119">
        <f>Amnt_Deposited!H18</f>
        <v>8.3067279213599993E-2</v>
      </c>
      <c r="Q23" s="319">
        <f>MCF!R22</f>
        <v>1</v>
      </c>
      <c r="R23" s="87">
        <f t="shared" si="5"/>
        <v>9.968073505631999E-3</v>
      </c>
      <c r="S23" s="87">
        <f t="shared" si="7"/>
        <v>9.968073505631999E-3</v>
      </c>
      <c r="T23" s="87">
        <f t="shared" si="8"/>
        <v>0</v>
      </c>
      <c r="U23" s="87">
        <f t="shared" si="9"/>
        <v>4.1969350156763549E-2</v>
      </c>
      <c r="V23" s="87">
        <f t="shared" si="10"/>
        <v>2.3203543677865705E-3</v>
      </c>
      <c r="W23" s="120">
        <f t="shared" si="11"/>
        <v>1.5469029118577136E-3</v>
      </c>
    </row>
    <row r="24" spans="2:23">
      <c r="B24" s="116">
        <f>Amnt_Deposited!B19</f>
        <v>2005</v>
      </c>
      <c r="C24" s="119">
        <f>Amnt_Deposited!H19</f>
        <v>8.6570944257599994E-2</v>
      </c>
      <c r="D24" s="453">
        <f>Dry_Matter_Content!H11</f>
        <v>0.73</v>
      </c>
      <c r="E24" s="319">
        <f>MCF!R23</f>
        <v>1</v>
      </c>
      <c r="F24" s="87">
        <f t="shared" si="0"/>
        <v>9.4795183962071983E-3</v>
      </c>
      <c r="G24" s="87">
        <f t="shared" si="1"/>
        <v>9.4795183962071983E-3</v>
      </c>
      <c r="H24" s="87">
        <f t="shared" si="2"/>
        <v>0</v>
      </c>
      <c r="I24" s="87">
        <f t="shared" si="3"/>
        <v>4.5187434370574202E-2</v>
      </c>
      <c r="J24" s="87">
        <f t="shared" si="4"/>
        <v>2.5891160436797333E-3</v>
      </c>
      <c r="K24" s="120">
        <f t="shared" si="6"/>
        <v>1.7260773624531555E-3</v>
      </c>
      <c r="N24" s="290"/>
      <c r="O24" s="116">
        <f>Amnt_Deposited!B19</f>
        <v>2005</v>
      </c>
      <c r="P24" s="119">
        <f>Amnt_Deposited!H19</f>
        <v>8.6570944257599994E-2</v>
      </c>
      <c r="Q24" s="319">
        <f>MCF!R23</f>
        <v>1</v>
      </c>
      <c r="R24" s="87">
        <f t="shared" si="5"/>
        <v>1.0388513310912E-2</v>
      </c>
      <c r="S24" s="87">
        <f t="shared" si="7"/>
        <v>1.0388513310912E-2</v>
      </c>
      <c r="T24" s="87">
        <f t="shared" si="8"/>
        <v>0</v>
      </c>
      <c r="U24" s="87">
        <f t="shared" si="9"/>
        <v>4.9520476022547076E-2</v>
      </c>
      <c r="V24" s="87">
        <f t="shared" si="10"/>
        <v>2.8373874451284747E-3</v>
      </c>
      <c r="W24" s="120">
        <f t="shared" si="11"/>
        <v>1.8915916300856496E-3</v>
      </c>
    </row>
    <row r="25" spans="2:23">
      <c r="B25" s="116">
        <f>Amnt_Deposited!B20</f>
        <v>2006</v>
      </c>
      <c r="C25" s="119">
        <f>Amnt_Deposited!H20</f>
        <v>8.7753290387399985E-2</v>
      </c>
      <c r="D25" s="453">
        <f>Dry_Matter_Content!H12</f>
        <v>0.73</v>
      </c>
      <c r="E25" s="319">
        <f>MCF!R24</f>
        <v>1</v>
      </c>
      <c r="F25" s="87">
        <f t="shared" si="0"/>
        <v>9.6089852974202972E-3</v>
      </c>
      <c r="G25" s="87">
        <f t="shared" si="1"/>
        <v>9.6089852974202972E-3</v>
      </c>
      <c r="H25" s="87">
        <f t="shared" si="2"/>
        <v>0</v>
      </c>
      <c r="I25" s="87">
        <f t="shared" si="3"/>
        <v>5.1741469841949314E-2</v>
      </c>
      <c r="J25" s="87">
        <f t="shared" si="4"/>
        <v>3.0549498260451823E-3</v>
      </c>
      <c r="K25" s="120">
        <f t="shared" si="6"/>
        <v>2.0366332173634549E-3</v>
      </c>
      <c r="N25" s="290"/>
      <c r="O25" s="116">
        <f>Amnt_Deposited!B20</f>
        <v>2006</v>
      </c>
      <c r="P25" s="119">
        <f>Amnt_Deposited!H20</f>
        <v>8.7753290387399985E-2</v>
      </c>
      <c r="Q25" s="319">
        <f>MCF!R24</f>
        <v>1</v>
      </c>
      <c r="R25" s="87">
        <f t="shared" si="5"/>
        <v>1.0530394846487998E-2</v>
      </c>
      <c r="S25" s="87">
        <f t="shared" si="7"/>
        <v>1.0530394846487998E-2</v>
      </c>
      <c r="T25" s="87">
        <f t="shared" si="8"/>
        <v>0</v>
      </c>
      <c r="U25" s="87">
        <f t="shared" si="9"/>
        <v>5.6702980648711584E-2</v>
      </c>
      <c r="V25" s="87">
        <f t="shared" si="10"/>
        <v>3.3478902203234878E-3</v>
      </c>
      <c r="W25" s="120">
        <f t="shared" si="11"/>
        <v>2.2319268135489916E-3</v>
      </c>
    </row>
    <row r="26" spans="2:23">
      <c r="B26" s="116">
        <f>Amnt_Deposited!B21</f>
        <v>2007</v>
      </c>
      <c r="C26" s="119">
        <f>Amnt_Deposited!H21</f>
        <v>8.8913668199399998E-2</v>
      </c>
      <c r="D26" s="453">
        <f>Dry_Matter_Content!H13</f>
        <v>0.73</v>
      </c>
      <c r="E26" s="319">
        <f>MCF!R25</f>
        <v>1</v>
      </c>
      <c r="F26" s="87">
        <f t="shared" si="0"/>
        <v>9.7360466678342982E-3</v>
      </c>
      <c r="G26" s="87">
        <f t="shared" si="1"/>
        <v>9.7360466678342982E-3</v>
      </c>
      <c r="H26" s="87">
        <f t="shared" si="2"/>
        <v>0</v>
      </c>
      <c r="I26" s="87">
        <f t="shared" si="3"/>
        <v>5.7979473381317842E-2</v>
      </c>
      <c r="J26" s="87">
        <f t="shared" si="4"/>
        <v>3.4980431284657716E-3</v>
      </c>
      <c r="K26" s="120">
        <f t="shared" si="6"/>
        <v>2.3320287523105141E-3</v>
      </c>
      <c r="N26" s="290"/>
      <c r="O26" s="116">
        <f>Amnt_Deposited!B21</f>
        <v>2007</v>
      </c>
      <c r="P26" s="119">
        <f>Amnt_Deposited!H21</f>
        <v>8.8913668199399998E-2</v>
      </c>
      <c r="Q26" s="319">
        <f>MCF!R25</f>
        <v>1</v>
      </c>
      <c r="R26" s="87">
        <f t="shared" si="5"/>
        <v>1.0669640183927999E-2</v>
      </c>
      <c r="S26" s="87">
        <f t="shared" si="7"/>
        <v>1.0669640183927999E-2</v>
      </c>
      <c r="T26" s="87">
        <f t="shared" si="8"/>
        <v>0</v>
      </c>
      <c r="U26" s="87">
        <f t="shared" si="9"/>
        <v>6.3539148911033266E-2</v>
      </c>
      <c r="V26" s="87">
        <f t="shared" si="10"/>
        <v>3.8334719216063253E-3</v>
      </c>
      <c r="W26" s="120">
        <f t="shared" si="11"/>
        <v>2.5556479477375502E-3</v>
      </c>
    </row>
    <row r="27" spans="2:23">
      <c r="B27" s="116">
        <f>Amnt_Deposited!B22</f>
        <v>2008</v>
      </c>
      <c r="C27" s="119">
        <f>Amnt_Deposited!H22</f>
        <v>9.0043065050399981E-2</v>
      </c>
      <c r="D27" s="453">
        <f>Dry_Matter_Content!H14</f>
        <v>0.73</v>
      </c>
      <c r="E27" s="319">
        <f>MCF!R26</f>
        <v>1</v>
      </c>
      <c r="F27" s="87">
        <f t="shared" si="0"/>
        <v>9.8597156230187978E-3</v>
      </c>
      <c r="G27" s="87">
        <f t="shared" si="1"/>
        <v>9.8597156230187978E-3</v>
      </c>
      <c r="H27" s="87">
        <f t="shared" si="2"/>
        <v>0</v>
      </c>
      <c r="I27" s="87">
        <f t="shared" si="3"/>
        <v>6.3919418285160984E-2</v>
      </c>
      <c r="J27" s="87">
        <f t="shared" si="4"/>
        <v>3.9197707191756526E-3</v>
      </c>
      <c r="K27" s="120">
        <f t="shared" si="6"/>
        <v>2.6131804794504348E-3</v>
      </c>
      <c r="N27" s="290"/>
      <c r="O27" s="116">
        <f>Amnt_Deposited!B22</f>
        <v>2008</v>
      </c>
      <c r="P27" s="119">
        <f>Amnt_Deposited!H22</f>
        <v>9.0043065050399981E-2</v>
      </c>
      <c r="Q27" s="319">
        <f>MCF!R26</f>
        <v>1</v>
      </c>
      <c r="R27" s="87">
        <f t="shared" si="5"/>
        <v>1.0805167806047997E-2</v>
      </c>
      <c r="S27" s="87">
        <f t="shared" si="7"/>
        <v>1.0805167806047997E-2</v>
      </c>
      <c r="T27" s="87">
        <f t="shared" si="8"/>
        <v>0</v>
      </c>
      <c r="U27" s="87">
        <f t="shared" si="9"/>
        <v>7.0048677572779175E-2</v>
      </c>
      <c r="V27" s="87">
        <f t="shared" si="10"/>
        <v>4.2956391443020854E-3</v>
      </c>
      <c r="W27" s="120">
        <f t="shared" si="11"/>
        <v>2.8637594295347233E-3</v>
      </c>
    </row>
    <row r="28" spans="2:23">
      <c r="B28" s="116">
        <f>Amnt_Deposited!B23</f>
        <v>2009</v>
      </c>
      <c r="C28" s="119">
        <f>Amnt_Deposited!H23</f>
        <v>9.1127961975600011E-2</v>
      </c>
      <c r="D28" s="453">
        <f>Dry_Matter_Content!H15</f>
        <v>0.73</v>
      </c>
      <c r="E28" s="319">
        <f>MCF!R27</f>
        <v>1</v>
      </c>
      <c r="F28" s="87">
        <f t="shared" si="0"/>
        <v>9.9785118363282018E-3</v>
      </c>
      <c r="G28" s="87">
        <f t="shared" si="1"/>
        <v>9.9785118363282018E-3</v>
      </c>
      <c r="H28" s="87">
        <f t="shared" si="2"/>
        <v>0</v>
      </c>
      <c r="I28" s="87">
        <f t="shared" si="3"/>
        <v>6.957658241739556E-2</v>
      </c>
      <c r="J28" s="87">
        <f t="shared" si="4"/>
        <v>4.3213477040936164E-3</v>
      </c>
      <c r="K28" s="120">
        <f t="shared" si="6"/>
        <v>2.8808984693957443E-3</v>
      </c>
      <c r="N28" s="290"/>
      <c r="O28" s="116">
        <f>Amnt_Deposited!B23</f>
        <v>2009</v>
      </c>
      <c r="P28" s="119">
        <f>Amnt_Deposited!H23</f>
        <v>9.1127961975600011E-2</v>
      </c>
      <c r="Q28" s="319">
        <f>MCF!R27</f>
        <v>1</v>
      </c>
      <c r="R28" s="87">
        <f t="shared" si="5"/>
        <v>1.0935355437072001E-2</v>
      </c>
      <c r="S28" s="87">
        <f t="shared" si="7"/>
        <v>1.0935355437072001E-2</v>
      </c>
      <c r="T28" s="87">
        <f t="shared" si="8"/>
        <v>0</v>
      </c>
      <c r="U28" s="87">
        <f t="shared" si="9"/>
        <v>7.6248309498515701E-2</v>
      </c>
      <c r="V28" s="87">
        <f t="shared" si="10"/>
        <v>4.7357235113354712E-3</v>
      </c>
      <c r="W28" s="120">
        <f t="shared" si="11"/>
        <v>3.1571490075569808E-3</v>
      </c>
    </row>
    <row r="29" spans="2:23">
      <c r="B29" s="116">
        <f>Amnt_Deposited!B24</f>
        <v>2010</v>
      </c>
      <c r="C29" s="119">
        <f>Amnt_Deposited!H24</f>
        <v>9.299414240819999E-2</v>
      </c>
      <c r="D29" s="453">
        <f>Dry_Matter_Content!H16</f>
        <v>0.73</v>
      </c>
      <c r="E29" s="319">
        <f>MCF!R28</f>
        <v>1</v>
      </c>
      <c r="F29" s="87">
        <f t="shared" si="0"/>
        <v>1.0182858593697898E-2</v>
      </c>
      <c r="G29" s="87">
        <f t="shared" si="1"/>
        <v>1.0182858593697898E-2</v>
      </c>
      <c r="H29" s="87">
        <f t="shared" si="2"/>
        <v>0</v>
      </c>
      <c r="I29" s="87">
        <f t="shared" si="3"/>
        <v>7.5055634049854381E-2</v>
      </c>
      <c r="J29" s="87">
        <f t="shared" si="4"/>
        <v>4.7038069612390775E-3</v>
      </c>
      <c r="K29" s="120">
        <f t="shared" si="6"/>
        <v>3.1358713074927181E-3</v>
      </c>
      <c r="O29" s="116">
        <f>Amnt_Deposited!B24</f>
        <v>2010</v>
      </c>
      <c r="P29" s="119">
        <f>Amnt_Deposited!H24</f>
        <v>9.299414240819999E-2</v>
      </c>
      <c r="Q29" s="319">
        <f>MCF!R28</f>
        <v>1</v>
      </c>
      <c r="R29" s="87">
        <f t="shared" si="5"/>
        <v>1.1159297088983998E-2</v>
      </c>
      <c r="S29" s="87">
        <f t="shared" si="7"/>
        <v>1.1159297088983998E-2</v>
      </c>
      <c r="T29" s="87">
        <f t="shared" si="8"/>
        <v>0</v>
      </c>
      <c r="U29" s="87">
        <f t="shared" si="9"/>
        <v>8.2252749643676057E-2</v>
      </c>
      <c r="V29" s="87">
        <f t="shared" si="10"/>
        <v>5.154856943823647E-3</v>
      </c>
      <c r="W29" s="120">
        <f t="shared" si="11"/>
        <v>3.4365712958824312E-3</v>
      </c>
    </row>
    <row r="30" spans="2:23">
      <c r="B30" s="116">
        <f>Amnt_Deposited!B25</f>
        <v>2011</v>
      </c>
      <c r="C30" s="119">
        <f>Amnt_Deposited!H25</f>
        <v>0</v>
      </c>
      <c r="D30" s="453">
        <f>Dry_Matter_Content!H17</f>
        <v>0.73</v>
      </c>
      <c r="E30" s="319">
        <f>MCF!R29</f>
        <v>1</v>
      </c>
      <c r="F30" s="87">
        <f t="shared" si="0"/>
        <v>0</v>
      </c>
      <c r="G30" s="87">
        <f t="shared" si="1"/>
        <v>0</v>
      </c>
      <c r="H30" s="87">
        <f t="shared" si="2"/>
        <v>0</v>
      </c>
      <c r="I30" s="87">
        <f t="shared" si="3"/>
        <v>6.9981409337206688E-2</v>
      </c>
      <c r="J30" s="87">
        <f t="shared" si="4"/>
        <v>5.0742247126476965E-3</v>
      </c>
      <c r="K30" s="120">
        <f t="shared" si="6"/>
        <v>3.3828164750984643E-3</v>
      </c>
      <c r="O30" s="116">
        <f>Amnt_Deposited!B25</f>
        <v>2011</v>
      </c>
      <c r="P30" s="119">
        <f>Amnt_Deposited!H25</f>
        <v>0</v>
      </c>
      <c r="Q30" s="319">
        <f>MCF!R29</f>
        <v>1</v>
      </c>
      <c r="R30" s="87">
        <f t="shared" si="5"/>
        <v>0</v>
      </c>
      <c r="S30" s="87">
        <f t="shared" si="7"/>
        <v>0</v>
      </c>
      <c r="T30" s="87">
        <f t="shared" si="8"/>
        <v>0</v>
      </c>
      <c r="U30" s="87">
        <f t="shared" si="9"/>
        <v>7.669195543803474E-2</v>
      </c>
      <c r="V30" s="87">
        <f t="shared" si="10"/>
        <v>5.5607942056413121E-3</v>
      </c>
      <c r="W30" s="120">
        <f t="shared" si="11"/>
        <v>3.7071961370942078E-3</v>
      </c>
    </row>
    <row r="31" spans="2:23">
      <c r="B31" s="116">
        <f>Amnt_Deposited!B26</f>
        <v>2012</v>
      </c>
      <c r="C31" s="119">
        <f>Amnt_Deposited!H26</f>
        <v>0</v>
      </c>
      <c r="D31" s="453">
        <f>Dry_Matter_Content!H18</f>
        <v>0.73</v>
      </c>
      <c r="E31" s="319">
        <f>MCF!R30</f>
        <v>1</v>
      </c>
      <c r="F31" s="87">
        <f t="shared" si="0"/>
        <v>0</v>
      </c>
      <c r="G31" s="87">
        <f t="shared" si="1"/>
        <v>0</v>
      </c>
      <c r="H31" s="87">
        <f t="shared" si="2"/>
        <v>0</v>
      </c>
      <c r="I31" s="87">
        <f t="shared" si="3"/>
        <v>6.5250233574319944E-2</v>
      </c>
      <c r="J31" s="87">
        <f t="shared" si="4"/>
        <v>4.7311757628867484E-3</v>
      </c>
      <c r="K31" s="120">
        <f t="shared" si="6"/>
        <v>3.1541171752578322E-3</v>
      </c>
      <c r="O31" s="116">
        <f>Amnt_Deposited!B26</f>
        <v>2012</v>
      </c>
      <c r="P31" s="119">
        <f>Amnt_Deposited!H26</f>
        <v>0</v>
      </c>
      <c r="Q31" s="319">
        <f>MCF!R30</f>
        <v>1</v>
      </c>
      <c r="R31" s="87">
        <f t="shared" si="5"/>
        <v>0</v>
      </c>
      <c r="S31" s="87">
        <f t="shared" si="7"/>
        <v>0</v>
      </c>
      <c r="T31" s="87">
        <f t="shared" si="8"/>
        <v>0</v>
      </c>
      <c r="U31" s="87">
        <f t="shared" si="9"/>
        <v>7.150710528692597E-2</v>
      </c>
      <c r="V31" s="87">
        <f t="shared" si="10"/>
        <v>5.1848501511087665E-3</v>
      </c>
      <c r="W31" s="120">
        <f t="shared" si="11"/>
        <v>3.4565667674058441E-3</v>
      </c>
    </row>
    <row r="32" spans="2:23">
      <c r="B32" s="116">
        <f>Amnt_Deposited!B27</f>
        <v>2013</v>
      </c>
      <c r="C32" s="119">
        <f>Amnt_Deposited!H27</f>
        <v>0</v>
      </c>
      <c r="D32" s="453">
        <f>Dry_Matter_Content!H19</f>
        <v>0.73</v>
      </c>
      <c r="E32" s="319">
        <f>MCF!R31</f>
        <v>1</v>
      </c>
      <c r="F32" s="87">
        <f t="shared" si="0"/>
        <v>0</v>
      </c>
      <c r="G32" s="87">
        <f t="shared" si="1"/>
        <v>0</v>
      </c>
      <c r="H32" s="87">
        <f t="shared" si="2"/>
        <v>0</v>
      </c>
      <c r="I32" s="87">
        <f t="shared" si="3"/>
        <v>6.0838914532115526E-2</v>
      </c>
      <c r="J32" s="87">
        <f t="shared" si="4"/>
        <v>4.4113190422044148E-3</v>
      </c>
      <c r="K32" s="120">
        <f t="shared" si="6"/>
        <v>2.9408793614696099E-3</v>
      </c>
      <c r="O32" s="116">
        <f>Amnt_Deposited!B27</f>
        <v>2013</v>
      </c>
      <c r="P32" s="119">
        <f>Amnt_Deposited!H27</f>
        <v>0</v>
      </c>
      <c r="Q32" s="319">
        <f>MCF!R31</f>
        <v>1</v>
      </c>
      <c r="R32" s="87">
        <f t="shared" si="5"/>
        <v>0</v>
      </c>
      <c r="S32" s="87">
        <f t="shared" si="7"/>
        <v>0</v>
      </c>
      <c r="T32" s="87">
        <f t="shared" si="8"/>
        <v>0</v>
      </c>
      <c r="U32" s="87">
        <f t="shared" si="9"/>
        <v>6.6672783048893736E-2</v>
      </c>
      <c r="V32" s="87">
        <f t="shared" si="10"/>
        <v>4.8343222380322357E-3</v>
      </c>
      <c r="W32" s="120">
        <f t="shared" si="11"/>
        <v>3.2228814920214903E-3</v>
      </c>
    </row>
    <row r="33" spans="2:23">
      <c r="B33" s="116">
        <f>Amnt_Deposited!B28</f>
        <v>2014</v>
      </c>
      <c r="C33" s="119">
        <f>Amnt_Deposited!H28</f>
        <v>0</v>
      </c>
      <c r="D33" s="453">
        <f>Dry_Matter_Content!H20</f>
        <v>0.73</v>
      </c>
      <c r="E33" s="319">
        <f>MCF!R32</f>
        <v>1</v>
      </c>
      <c r="F33" s="87">
        <f t="shared" si="0"/>
        <v>0</v>
      </c>
      <c r="G33" s="87">
        <f t="shared" si="1"/>
        <v>0</v>
      </c>
      <c r="H33" s="87">
        <f t="shared" si="2"/>
        <v>0</v>
      </c>
      <c r="I33" s="87">
        <f t="shared" si="3"/>
        <v>5.6725827919530701E-2</v>
      </c>
      <c r="J33" s="87">
        <f t="shared" si="4"/>
        <v>4.1130866125848233E-3</v>
      </c>
      <c r="K33" s="120">
        <f t="shared" si="6"/>
        <v>2.7420577417232154E-3</v>
      </c>
      <c r="O33" s="116">
        <f>Amnt_Deposited!B28</f>
        <v>2014</v>
      </c>
      <c r="P33" s="119">
        <f>Amnt_Deposited!H28</f>
        <v>0</v>
      </c>
      <c r="Q33" s="319">
        <f>MCF!R32</f>
        <v>1</v>
      </c>
      <c r="R33" s="87">
        <f t="shared" si="5"/>
        <v>0</v>
      </c>
      <c r="S33" s="87">
        <f t="shared" si="7"/>
        <v>0</v>
      </c>
      <c r="T33" s="87">
        <f t="shared" si="8"/>
        <v>0</v>
      </c>
      <c r="U33" s="87">
        <f t="shared" si="9"/>
        <v>6.2165290870718586E-2</v>
      </c>
      <c r="V33" s="87">
        <f t="shared" si="10"/>
        <v>4.5074921781751492E-3</v>
      </c>
      <c r="W33" s="120">
        <f t="shared" si="11"/>
        <v>3.0049947854500995E-3</v>
      </c>
    </row>
    <row r="34" spans="2:23">
      <c r="B34" s="116">
        <f>Amnt_Deposited!B29</f>
        <v>2015</v>
      </c>
      <c r="C34" s="119">
        <f>Amnt_Deposited!H29</f>
        <v>0</v>
      </c>
      <c r="D34" s="453">
        <f>Dry_Matter_Content!H21</f>
        <v>0.73</v>
      </c>
      <c r="E34" s="319">
        <f>MCF!R33</f>
        <v>1</v>
      </c>
      <c r="F34" s="87">
        <f t="shared" si="0"/>
        <v>0</v>
      </c>
      <c r="G34" s="87">
        <f t="shared" si="1"/>
        <v>0</v>
      </c>
      <c r="H34" s="87">
        <f t="shared" si="2"/>
        <v>0</v>
      </c>
      <c r="I34" s="87">
        <f t="shared" si="3"/>
        <v>5.2890811381218719E-2</v>
      </c>
      <c r="J34" s="87">
        <f t="shared" si="4"/>
        <v>3.8350165383119802E-3</v>
      </c>
      <c r="K34" s="120">
        <f t="shared" si="6"/>
        <v>2.5566776922079865E-3</v>
      </c>
      <c r="O34" s="116">
        <f>Amnt_Deposited!B29</f>
        <v>2015</v>
      </c>
      <c r="P34" s="119">
        <f>Amnt_Deposited!H29</f>
        <v>0</v>
      </c>
      <c r="Q34" s="319">
        <f>MCF!R33</f>
        <v>1</v>
      </c>
      <c r="R34" s="87">
        <f t="shared" si="5"/>
        <v>0</v>
      </c>
      <c r="S34" s="87">
        <f t="shared" si="7"/>
        <v>0</v>
      </c>
      <c r="T34" s="87">
        <f t="shared" si="8"/>
        <v>0</v>
      </c>
      <c r="U34" s="87">
        <f t="shared" si="9"/>
        <v>5.7962533020513678E-2</v>
      </c>
      <c r="V34" s="87">
        <f t="shared" si="10"/>
        <v>4.2027578502049105E-3</v>
      </c>
      <c r="W34" s="120">
        <f t="shared" si="11"/>
        <v>2.8018385668032737E-3</v>
      </c>
    </row>
    <row r="35" spans="2:23">
      <c r="B35" s="116">
        <f>Amnt_Deposited!B30</f>
        <v>2016</v>
      </c>
      <c r="C35" s="119">
        <f>Amnt_Deposited!H30</f>
        <v>0</v>
      </c>
      <c r="D35" s="453">
        <f>Dry_Matter_Content!H22</f>
        <v>0.73</v>
      </c>
      <c r="E35" s="319">
        <f>MCF!R34</f>
        <v>1</v>
      </c>
      <c r="F35" s="87">
        <f t="shared" si="0"/>
        <v>0</v>
      </c>
      <c r="G35" s="87">
        <f t="shared" si="1"/>
        <v>0</v>
      </c>
      <c r="H35" s="87">
        <f t="shared" si="2"/>
        <v>0</v>
      </c>
      <c r="I35" s="87">
        <f t="shared" si="3"/>
        <v>4.9315065661659524E-2</v>
      </c>
      <c r="J35" s="87">
        <f t="shared" si="4"/>
        <v>3.5757457195591934E-3</v>
      </c>
      <c r="K35" s="120">
        <f t="shared" si="6"/>
        <v>2.383830479706129E-3</v>
      </c>
      <c r="O35" s="116">
        <f>Amnt_Deposited!B30</f>
        <v>2016</v>
      </c>
      <c r="P35" s="119">
        <f>Amnt_Deposited!H30</f>
        <v>0</v>
      </c>
      <c r="Q35" s="319">
        <f>MCF!R34</f>
        <v>1</v>
      </c>
      <c r="R35" s="87">
        <f t="shared" si="5"/>
        <v>0</v>
      </c>
      <c r="S35" s="87">
        <f t="shared" si="7"/>
        <v>0</v>
      </c>
      <c r="T35" s="87">
        <f t="shared" si="8"/>
        <v>0</v>
      </c>
      <c r="U35" s="87">
        <f t="shared" si="9"/>
        <v>5.4043907574421408E-2</v>
      </c>
      <c r="V35" s="87">
        <f t="shared" si="10"/>
        <v>3.9186254460922675E-3</v>
      </c>
      <c r="W35" s="120">
        <f t="shared" si="11"/>
        <v>2.6124169640615114E-3</v>
      </c>
    </row>
    <row r="36" spans="2:23">
      <c r="B36" s="116">
        <f>Amnt_Deposited!B31</f>
        <v>2017</v>
      </c>
      <c r="C36" s="119">
        <f>Amnt_Deposited!H31</f>
        <v>0</v>
      </c>
      <c r="D36" s="453">
        <f>Dry_Matter_Content!H23</f>
        <v>0.73</v>
      </c>
      <c r="E36" s="319">
        <f>MCF!R35</f>
        <v>1</v>
      </c>
      <c r="F36" s="87">
        <f t="shared" si="0"/>
        <v>0</v>
      </c>
      <c r="G36" s="87">
        <f t="shared" si="1"/>
        <v>0</v>
      </c>
      <c r="H36" s="87">
        <f t="shared" si="2"/>
        <v>0</v>
      </c>
      <c r="I36" s="87">
        <f t="shared" si="3"/>
        <v>4.5981062451187382E-2</v>
      </c>
      <c r="J36" s="87">
        <f t="shared" si="4"/>
        <v>3.33400321047214E-3</v>
      </c>
      <c r="K36" s="120">
        <f t="shared" si="6"/>
        <v>2.2226688069814267E-3</v>
      </c>
      <c r="O36" s="116">
        <f>Amnt_Deposited!B31</f>
        <v>2017</v>
      </c>
      <c r="P36" s="119">
        <f>Amnt_Deposited!H31</f>
        <v>0</v>
      </c>
      <c r="Q36" s="319">
        <f>MCF!R35</f>
        <v>1</v>
      </c>
      <c r="R36" s="87">
        <f t="shared" si="5"/>
        <v>0</v>
      </c>
      <c r="S36" s="87">
        <f t="shared" si="7"/>
        <v>0</v>
      </c>
      <c r="T36" s="87">
        <f t="shared" si="8"/>
        <v>0</v>
      </c>
      <c r="U36" s="87">
        <f t="shared" si="9"/>
        <v>5.0390205425958789E-2</v>
      </c>
      <c r="V36" s="87">
        <f t="shared" si="10"/>
        <v>3.6537021484626198E-3</v>
      </c>
      <c r="W36" s="120">
        <f t="shared" si="11"/>
        <v>2.4358014323084131E-3</v>
      </c>
    </row>
    <row r="37" spans="2:23">
      <c r="B37" s="116">
        <f>Amnt_Deposited!B32</f>
        <v>2018</v>
      </c>
      <c r="C37" s="119">
        <f>Amnt_Deposited!H32</f>
        <v>0</v>
      </c>
      <c r="D37" s="453">
        <f>Dry_Matter_Content!H24</f>
        <v>0.73</v>
      </c>
      <c r="E37" s="319">
        <f>MCF!R36</f>
        <v>1</v>
      </c>
      <c r="F37" s="87">
        <f t="shared" si="0"/>
        <v>0</v>
      </c>
      <c r="G37" s="87">
        <f t="shared" si="1"/>
        <v>0</v>
      </c>
      <c r="H37" s="87">
        <f t="shared" si="2"/>
        <v>0</v>
      </c>
      <c r="I37" s="87">
        <f t="shared" si="3"/>
        <v>4.2872458462196568E-2</v>
      </c>
      <c r="J37" s="87">
        <f t="shared" si="4"/>
        <v>3.1086039889908139E-3</v>
      </c>
      <c r="K37" s="120">
        <f t="shared" si="6"/>
        <v>2.0724026593272092E-3</v>
      </c>
      <c r="O37" s="116">
        <f>Amnt_Deposited!B32</f>
        <v>2018</v>
      </c>
      <c r="P37" s="119">
        <f>Amnt_Deposited!H32</f>
        <v>0</v>
      </c>
      <c r="Q37" s="319">
        <f>MCF!R36</f>
        <v>1</v>
      </c>
      <c r="R37" s="87">
        <f t="shared" si="5"/>
        <v>0</v>
      </c>
      <c r="S37" s="87">
        <f t="shared" si="7"/>
        <v>0</v>
      </c>
      <c r="T37" s="87">
        <f t="shared" si="8"/>
        <v>0</v>
      </c>
      <c r="U37" s="87">
        <f t="shared" si="9"/>
        <v>4.6983516122955156E-2</v>
      </c>
      <c r="V37" s="87">
        <f t="shared" si="10"/>
        <v>3.4066893030036322E-3</v>
      </c>
      <c r="W37" s="120">
        <f t="shared" si="11"/>
        <v>2.2711262020024213E-3</v>
      </c>
    </row>
    <row r="38" spans="2:23">
      <c r="B38" s="116">
        <f>Amnt_Deposited!B33</f>
        <v>2019</v>
      </c>
      <c r="C38" s="119">
        <f>Amnt_Deposited!H33</f>
        <v>0</v>
      </c>
      <c r="D38" s="453">
        <f>Dry_Matter_Content!H25</f>
        <v>0.73</v>
      </c>
      <c r="E38" s="319">
        <f>MCF!R37</f>
        <v>1</v>
      </c>
      <c r="F38" s="87">
        <f t="shared" si="0"/>
        <v>0</v>
      </c>
      <c r="G38" s="87">
        <f t="shared" si="1"/>
        <v>0</v>
      </c>
      <c r="H38" s="87">
        <f t="shared" si="2"/>
        <v>0</v>
      </c>
      <c r="I38" s="87">
        <f t="shared" si="3"/>
        <v>3.9974015314326553E-2</v>
      </c>
      <c r="J38" s="87">
        <f t="shared" si="4"/>
        <v>2.8984431478700132E-3</v>
      </c>
      <c r="K38" s="120">
        <f t="shared" si="6"/>
        <v>1.932295431913342E-3</v>
      </c>
      <c r="O38" s="116">
        <f>Amnt_Deposited!B33</f>
        <v>2019</v>
      </c>
      <c r="P38" s="119">
        <f>Amnt_Deposited!H33</f>
        <v>0</v>
      </c>
      <c r="Q38" s="319">
        <f>MCF!R37</f>
        <v>1</v>
      </c>
      <c r="R38" s="87">
        <f t="shared" si="5"/>
        <v>0</v>
      </c>
      <c r="S38" s="87">
        <f t="shared" si="7"/>
        <v>0</v>
      </c>
      <c r="T38" s="87">
        <f t="shared" si="8"/>
        <v>0</v>
      </c>
      <c r="U38" s="87">
        <f t="shared" si="9"/>
        <v>4.3807140070494868E-2</v>
      </c>
      <c r="V38" s="87">
        <f t="shared" si="10"/>
        <v>3.176376052460289E-3</v>
      </c>
      <c r="W38" s="120">
        <f t="shared" si="11"/>
        <v>2.1175840349735259E-3</v>
      </c>
    </row>
    <row r="39" spans="2:23">
      <c r="B39" s="116">
        <f>Amnt_Deposited!B34</f>
        <v>2020</v>
      </c>
      <c r="C39" s="119">
        <f>Amnt_Deposited!H34</f>
        <v>0</v>
      </c>
      <c r="D39" s="453">
        <f>Dry_Matter_Content!H26</f>
        <v>0.73</v>
      </c>
      <c r="E39" s="319">
        <f>MCF!R38</f>
        <v>1</v>
      </c>
      <c r="F39" s="87">
        <f t="shared" si="0"/>
        <v>0</v>
      </c>
      <c r="G39" s="87">
        <f t="shared" si="1"/>
        <v>0</v>
      </c>
      <c r="H39" s="87">
        <f t="shared" si="2"/>
        <v>0</v>
      </c>
      <c r="I39" s="87">
        <f t="shared" si="3"/>
        <v>3.7271524835903812E-2</v>
      </c>
      <c r="J39" s="87">
        <f t="shared" si="4"/>
        <v>2.7024904784227425E-3</v>
      </c>
      <c r="K39" s="120">
        <f t="shared" si="6"/>
        <v>1.8016603189484949E-3</v>
      </c>
      <c r="O39" s="116">
        <f>Amnt_Deposited!B34</f>
        <v>2020</v>
      </c>
      <c r="P39" s="119">
        <f>Amnt_Deposited!H34</f>
        <v>0</v>
      </c>
      <c r="Q39" s="319">
        <f>MCF!R38</f>
        <v>1</v>
      </c>
      <c r="R39" s="87">
        <f t="shared" si="5"/>
        <v>0</v>
      </c>
      <c r="S39" s="87">
        <f t="shared" si="7"/>
        <v>0</v>
      </c>
      <c r="T39" s="87">
        <f t="shared" si="8"/>
        <v>0</v>
      </c>
      <c r="U39" s="87">
        <f t="shared" si="9"/>
        <v>4.0845506669483646E-2</v>
      </c>
      <c r="V39" s="87">
        <f t="shared" si="10"/>
        <v>2.9616334010112259E-3</v>
      </c>
      <c r="W39" s="120">
        <f t="shared" si="11"/>
        <v>1.974422267340817E-3</v>
      </c>
    </row>
    <row r="40" spans="2:23">
      <c r="B40" s="116">
        <f>Amnt_Deposited!B35</f>
        <v>2021</v>
      </c>
      <c r="C40" s="119">
        <f>Amnt_Deposited!H35</f>
        <v>0</v>
      </c>
      <c r="D40" s="453">
        <f>Dry_Matter_Content!H27</f>
        <v>0.73</v>
      </c>
      <c r="E40" s="319">
        <f>MCF!R39</f>
        <v>1</v>
      </c>
      <c r="F40" s="87">
        <f t="shared" si="0"/>
        <v>0</v>
      </c>
      <c r="G40" s="87">
        <f t="shared" si="1"/>
        <v>0</v>
      </c>
      <c r="H40" s="87">
        <f t="shared" si="2"/>
        <v>0</v>
      </c>
      <c r="I40" s="87">
        <f t="shared" si="3"/>
        <v>3.4751739415467775E-2</v>
      </c>
      <c r="J40" s="87">
        <f t="shared" si="4"/>
        <v>2.519785420436035E-3</v>
      </c>
      <c r="K40" s="120">
        <f t="shared" si="6"/>
        <v>1.6798569469573567E-3</v>
      </c>
      <c r="O40" s="116">
        <f>Amnt_Deposited!B35</f>
        <v>2021</v>
      </c>
      <c r="P40" s="119">
        <f>Amnt_Deposited!H35</f>
        <v>0</v>
      </c>
      <c r="Q40" s="319">
        <f>MCF!R39</f>
        <v>1</v>
      </c>
      <c r="R40" s="87">
        <f t="shared" si="5"/>
        <v>0</v>
      </c>
      <c r="S40" s="87">
        <f t="shared" si="7"/>
        <v>0</v>
      </c>
      <c r="T40" s="87">
        <f t="shared" si="8"/>
        <v>0</v>
      </c>
      <c r="U40" s="87">
        <f t="shared" si="9"/>
        <v>3.8084097989553742E-2</v>
      </c>
      <c r="V40" s="87">
        <f t="shared" si="10"/>
        <v>2.7614086799299022E-3</v>
      </c>
      <c r="W40" s="120">
        <f t="shared" si="11"/>
        <v>1.840939119953268E-3</v>
      </c>
    </row>
    <row r="41" spans="2:23">
      <c r="B41" s="116">
        <f>Amnt_Deposited!B36</f>
        <v>2022</v>
      </c>
      <c r="C41" s="119">
        <f>Amnt_Deposited!H36</f>
        <v>0</v>
      </c>
      <c r="D41" s="453">
        <f>Dry_Matter_Content!H28</f>
        <v>0.73</v>
      </c>
      <c r="E41" s="319">
        <f>MCF!R40</f>
        <v>1</v>
      </c>
      <c r="F41" s="87">
        <f t="shared" si="0"/>
        <v>0</v>
      </c>
      <c r="G41" s="87">
        <f t="shared" si="1"/>
        <v>0</v>
      </c>
      <c r="H41" s="87">
        <f t="shared" si="2"/>
        <v>0</v>
      </c>
      <c r="I41" s="87">
        <f t="shared" si="3"/>
        <v>3.2402307061964106E-2</v>
      </c>
      <c r="J41" s="87">
        <f t="shared" si="4"/>
        <v>2.3494323535036702E-3</v>
      </c>
      <c r="K41" s="120">
        <f t="shared" si="6"/>
        <v>1.5662882356691134E-3</v>
      </c>
      <c r="O41" s="116">
        <f>Amnt_Deposited!B36</f>
        <v>2022</v>
      </c>
      <c r="P41" s="119">
        <f>Amnt_Deposited!H36</f>
        <v>0</v>
      </c>
      <c r="Q41" s="319">
        <f>MCF!R40</f>
        <v>1</v>
      </c>
      <c r="R41" s="87">
        <f t="shared" si="5"/>
        <v>0</v>
      </c>
      <c r="S41" s="87">
        <f t="shared" si="7"/>
        <v>0</v>
      </c>
      <c r="T41" s="87">
        <f t="shared" si="8"/>
        <v>0</v>
      </c>
      <c r="U41" s="87">
        <f t="shared" si="9"/>
        <v>3.5509377602152462E-2</v>
      </c>
      <c r="V41" s="87">
        <f t="shared" si="10"/>
        <v>2.5747203874012838E-3</v>
      </c>
      <c r="W41" s="120">
        <f t="shared" si="11"/>
        <v>1.7164802582675224E-3</v>
      </c>
    </row>
    <row r="42" spans="2:23">
      <c r="B42" s="116">
        <f>Amnt_Deposited!B37</f>
        <v>2023</v>
      </c>
      <c r="C42" s="119">
        <f>Amnt_Deposited!H37</f>
        <v>0</v>
      </c>
      <c r="D42" s="453">
        <f>Dry_Matter_Content!H29</f>
        <v>0.73</v>
      </c>
      <c r="E42" s="319">
        <f>MCF!R41</f>
        <v>1</v>
      </c>
      <c r="F42" s="87">
        <f t="shared" si="0"/>
        <v>0</v>
      </c>
      <c r="G42" s="87">
        <f t="shared" si="1"/>
        <v>0</v>
      </c>
      <c r="H42" s="87">
        <f t="shared" si="2"/>
        <v>0</v>
      </c>
      <c r="I42" s="87">
        <f t="shared" si="3"/>
        <v>3.0211710855270198E-2</v>
      </c>
      <c r="J42" s="87">
        <f t="shared" si="4"/>
        <v>2.1905962066939093E-3</v>
      </c>
      <c r="K42" s="120">
        <f t="shared" si="6"/>
        <v>1.4603974711292727E-3</v>
      </c>
      <c r="O42" s="116">
        <f>Amnt_Deposited!B37</f>
        <v>2023</v>
      </c>
      <c r="P42" s="119">
        <f>Amnt_Deposited!H37</f>
        <v>0</v>
      </c>
      <c r="Q42" s="319">
        <f>MCF!R41</f>
        <v>1</v>
      </c>
      <c r="R42" s="87">
        <f t="shared" si="5"/>
        <v>0</v>
      </c>
      <c r="S42" s="87">
        <f t="shared" si="7"/>
        <v>0</v>
      </c>
      <c r="T42" s="87">
        <f t="shared" si="8"/>
        <v>0</v>
      </c>
      <c r="U42" s="87">
        <f t="shared" si="9"/>
        <v>3.3108724224953659E-2</v>
      </c>
      <c r="V42" s="87">
        <f t="shared" si="10"/>
        <v>2.400653377198806E-3</v>
      </c>
      <c r="W42" s="120">
        <f t="shared" si="11"/>
        <v>1.6004355847992039E-3</v>
      </c>
    </row>
    <row r="43" spans="2:23">
      <c r="B43" s="116">
        <f>Amnt_Deposited!B38</f>
        <v>2024</v>
      </c>
      <c r="C43" s="119">
        <f>Amnt_Deposited!H38</f>
        <v>0</v>
      </c>
      <c r="D43" s="453">
        <f>Dry_Matter_Content!H30</f>
        <v>0.73</v>
      </c>
      <c r="E43" s="319">
        <f>MCF!R42</f>
        <v>1</v>
      </c>
      <c r="F43" s="87">
        <f t="shared" si="0"/>
        <v>0</v>
      </c>
      <c r="G43" s="87">
        <f t="shared" si="1"/>
        <v>0</v>
      </c>
      <c r="H43" s="87">
        <f t="shared" si="2"/>
        <v>0</v>
      </c>
      <c r="I43" s="87">
        <f t="shared" si="3"/>
        <v>2.8169212490239383E-2</v>
      </c>
      <c r="J43" s="87">
        <f t="shared" si="4"/>
        <v>2.0424983650308144E-3</v>
      </c>
      <c r="K43" s="120">
        <f t="shared" si="6"/>
        <v>1.3616655766872095E-3</v>
      </c>
      <c r="O43" s="116">
        <f>Amnt_Deposited!B38</f>
        <v>2024</v>
      </c>
      <c r="P43" s="119">
        <f>Amnt_Deposited!H38</f>
        <v>0</v>
      </c>
      <c r="Q43" s="319">
        <f>MCF!R42</f>
        <v>1</v>
      </c>
      <c r="R43" s="87">
        <f t="shared" si="5"/>
        <v>0</v>
      </c>
      <c r="S43" s="87">
        <f t="shared" si="7"/>
        <v>0</v>
      </c>
      <c r="T43" s="87">
        <f t="shared" si="8"/>
        <v>0</v>
      </c>
      <c r="U43" s="87">
        <f t="shared" si="9"/>
        <v>3.0870369852317149E-2</v>
      </c>
      <c r="V43" s="87">
        <f t="shared" si="10"/>
        <v>2.2383543726365103E-3</v>
      </c>
      <c r="W43" s="120">
        <f t="shared" si="11"/>
        <v>1.4922362484243402E-3</v>
      </c>
    </row>
    <row r="44" spans="2:23">
      <c r="B44" s="116">
        <f>Amnt_Deposited!B39</f>
        <v>2025</v>
      </c>
      <c r="C44" s="119">
        <f>Amnt_Deposited!H39</f>
        <v>0</v>
      </c>
      <c r="D44" s="453">
        <f>Dry_Matter_Content!H31</f>
        <v>0.73</v>
      </c>
      <c r="E44" s="319">
        <f>MCF!R43</f>
        <v>1</v>
      </c>
      <c r="F44" s="87">
        <f t="shared" si="0"/>
        <v>0</v>
      </c>
      <c r="G44" s="87">
        <f t="shared" si="1"/>
        <v>0</v>
      </c>
      <c r="H44" s="87">
        <f t="shared" si="2"/>
        <v>0</v>
      </c>
      <c r="I44" s="87">
        <f t="shared" si="3"/>
        <v>2.6264799637516649E-2</v>
      </c>
      <c r="J44" s="87">
        <f t="shared" si="4"/>
        <v>1.9044128527227349E-3</v>
      </c>
      <c r="K44" s="120">
        <f t="shared" si="6"/>
        <v>1.2696085684818232E-3</v>
      </c>
      <c r="O44" s="116">
        <f>Amnt_Deposited!B39</f>
        <v>2025</v>
      </c>
      <c r="P44" s="119">
        <f>Amnt_Deposited!H39</f>
        <v>0</v>
      </c>
      <c r="Q44" s="319">
        <f>MCF!R43</f>
        <v>1</v>
      </c>
      <c r="R44" s="87">
        <f t="shared" si="5"/>
        <v>0</v>
      </c>
      <c r="S44" s="87">
        <f t="shared" si="7"/>
        <v>0</v>
      </c>
      <c r="T44" s="87">
        <f t="shared" si="8"/>
        <v>0</v>
      </c>
      <c r="U44" s="87">
        <f t="shared" si="9"/>
        <v>2.8783342068511412E-2</v>
      </c>
      <c r="V44" s="87">
        <f t="shared" si="10"/>
        <v>2.0870277838057382E-3</v>
      </c>
      <c r="W44" s="120">
        <f t="shared" si="11"/>
        <v>1.391351855870492E-3</v>
      </c>
    </row>
    <row r="45" spans="2:23">
      <c r="B45" s="116">
        <f>Amnt_Deposited!B40</f>
        <v>2026</v>
      </c>
      <c r="C45" s="119">
        <f>Amnt_Deposited!H40</f>
        <v>0</v>
      </c>
      <c r="D45" s="453">
        <f>Dry_Matter_Content!H32</f>
        <v>0.73</v>
      </c>
      <c r="E45" s="319">
        <f>MCF!R44</f>
        <v>1</v>
      </c>
      <c r="F45" s="87">
        <f t="shared" si="0"/>
        <v>0</v>
      </c>
      <c r="G45" s="87">
        <f t="shared" si="1"/>
        <v>0</v>
      </c>
      <c r="H45" s="87">
        <f t="shared" si="2"/>
        <v>0</v>
      </c>
      <c r="I45" s="87">
        <f t="shared" si="3"/>
        <v>2.4489136863088515E-2</v>
      </c>
      <c r="J45" s="87">
        <f t="shared" si="4"/>
        <v>1.775662774428135E-3</v>
      </c>
      <c r="K45" s="120">
        <f t="shared" si="6"/>
        <v>1.1837751829520899E-3</v>
      </c>
      <c r="O45" s="116">
        <f>Amnt_Deposited!B40</f>
        <v>2026</v>
      </c>
      <c r="P45" s="119">
        <f>Amnt_Deposited!H40</f>
        <v>0</v>
      </c>
      <c r="Q45" s="319">
        <f>MCF!R44</f>
        <v>1</v>
      </c>
      <c r="R45" s="87">
        <f t="shared" si="5"/>
        <v>0</v>
      </c>
      <c r="S45" s="87">
        <f t="shared" si="7"/>
        <v>0</v>
      </c>
      <c r="T45" s="87">
        <f t="shared" si="8"/>
        <v>0</v>
      </c>
      <c r="U45" s="87">
        <f t="shared" si="9"/>
        <v>2.6837410260918935E-2</v>
      </c>
      <c r="V45" s="87">
        <f t="shared" si="10"/>
        <v>1.9459318075924778E-3</v>
      </c>
      <c r="W45" s="120">
        <f t="shared" si="11"/>
        <v>1.2972878717283185E-3</v>
      </c>
    </row>
    <row r="46" spans="2:23">
      <c r="B46" s="116">
        <f>Amnt_Deposited!B41</f>
        <v>2027</v>
      </c>
      <c r="C46" s="119">
        <f>Amnt_Deposited!H41</f>
        <v>0</v>
      </c>
      <c r="D46" s="453">
        <f>Dry_Matter_Content!H33</f>
        <v>0.73</v>
      </c>
      <c r="E46" s="319">
        <f>MCF!R45</f>
        <v>1</v>
      </c>
      <c r="F46" s="87">
        <f t="shared" si="0"/>
        <v>0</v>
      </c>
      <c r="G46" s="87">
        <f t="shared" si="1"/>
        <v>0</v>
      </c>
      <c r="H46" s="87">
        <f t="shared" si="2"/>
        <v>0</v>
      </c>
      <c r="I46" s="87">
        <f t="shared" si="3"/>
        <v>2.2833519865974674E-2</v>
      </c>
      <c r="J46" s="87">
        <f t="shared" si="4"/>
        <v>1.655616997113843E-3</v>
      </c>
      <c r="K46" s="120">
        <f t="shared" si="6"/>
        <v>1.103744664742562E-3</v>
      </c>
      <c r="O46" s="116">
        <f>Amnt_Deposited!B41</f>
        <v>2027</v>
      </c>
      <c r="P46" s="119">
        <f>Amnt_Deposited!H41</f>
        <v>0</v>
      </c>
      <c r="Q46" s="319">
        <f>MCF!R45</f>
        <v>1</v>
      </c>
      <c r="R46" s="87">
        <f t="shared" si="5"/>
        <v>0</v>
      </c>
      <c r="S46" s="87">
        <f t="shared" si="7"/>
        <v>0</v>
      </c>
      <c r="T46" s="87">
        <f t="shared" si="8"/>
        <v>0</v>
      </c>
      <c r="U46" s="87">
        <f t="shared" si="9"/>
        <v>2.5023035469561299E-2</v>
      </c>
      <c r="V46" s="87">
        <f t="shared" si="10"/>
        <v>1.8143747913576373E-3</v>
      </c>
      <c r="W46" s="120">
        <f t="shared" si="11"/>
        <v>1.2095831942384248E-3</v>
      </c>
    </row>
    <row r="47" spans="2:23">
      <c r="B47" s="116">
        <f>Amnt_Deposited!B42</f>
        <v>2028</v>
      </c>
      <c r="C47" s="119">
        <f>Amnt_Deposited!H42</f>
        <v>0</v>
      </c>
      <c r="D47" s="453">
        <f>Dry_Matter_Content!H34</f>
        <v>0.73</v>
      </c>
      <c r="E47" s="319">
        <f>MCF!R46</f>
        <v>1</v>
      </c>
      <c r="F47" s="87">
        <f t="shared" si="0"/>
        <v>0</v>
      </c>
      <c r="G47" s="87">
        <f t="shared" si="1"/>
        <v>0</v>
      </c>
      <c r="H47" s="87">
        <f t="shared" si="2"/>
        <v>0</v>
      </c>
      <c r="I47" s="87">
        <f t="shared" si="3"/>
        <v>2.1289832809734482E-2</v>
      </c>
      <c r="J47" s="87">
        <f t="shared" si="4"/>
        <v>1.5436870562401917E-3</v>
      </c>
      <c r="K47" s="120">
        <f t="shared" si="6"/>
        <v>1.0291247041601277E-3</v>
      </c>
      <c r="O47" s="116">
        <f>Amnt_Deposited!B42</f>
        <v>2028</v>
      </c>
      <c r="P47" s="119">
        <f>Amnt_Deposited!H42</f>
        <v>0</v>
      </c>
      <c r="Q47" s="319">
        <f>MCF!R46</f>
        <v>1</v>
      </c>
      <c r="R47" s="87">
        <f t="shared" si="5"/>
        <v>0</v>
      </c>
      <c r="S47" s="87">
        <f t="shared" si="7"/>
        <v>0</v>
      </c>
      <c r="T47" s="87">
        <f t="shared" si="8"/>
        <v>0</v>
      </c>
      <c r="U47" s="87">
        <f t="shared" si="9"/>
        <v>2.3331323627106292E-2</v>
      </c>
      <c r="V47" s="87">
        <f t="shared" si="10"/>
        <v>1.6917118424550053E-3</v>
      </c>
      <c r="W47" s="120">
        <f t="shared" si="11"/>
        <v>1.1278078949700035E-3</v>
      </c>
    </row>
    <row r="48" spans="2:23">
      <c r="B48" s="116">
        <f>Amnt_Deposited!B43</f>
        <v>2029</v>
      </c>
      <c r="C48" s="119">
        <f>Amnt_Deposited!H43</f>
        <v>0</v>
      </c>
      <c r="D48" s="453">
        <f>Dry_Matter_Content!H35</f>
        <v>0.73</v>
      </c>
      <c r="E48" s="319">
        <f>MCF!R47</f>
        <v>1</v>
      </c>
      <c r="F48" s="87">
        <f t="shared" si="0"/>
        <v>0</v>
      </c>
      <c r="G48" s="87">
        <f t="shared" si="1"/>
        <v>0</v>
      </c>
      <c r="H48" s="87">
        <f t="shared" si="2"/>
        <v>0</v>
      </c>
      <c r="I48" s="87">
        <f t="shared" si="3"/>
        <v>1.9850508538627323E-2</v>
      </c>
      <c r="J48" s="87">
        <f t="shared" si="4"/>
        <v>1.4393242711071607E-3</v>
      </c>
      <c r="K48" s="120">
        <f t="shared" si="6"/>
        <v>9.5954951407144044E-4</v>
      </c>
      <c r="O48" s="116">
        <f>Amnt_Deposited!B43</f>
        <v>2029</v>
      </c>
      <c r="P48" s="119">
        <f>Amnt_Deposited!H43</f>
        <v>0</v>
      </c>
      <c r="Q48" s="319">
        <f>MCF!R47</f>
        <v>1</v>
      </c>
      <c r="R48" s="87">
        <f t="shared" si="5"/>
        <v>0</v>
      </c>
      <c r="S48" s="87">
        <f t="shared" si="7"/>
        <v>0</v>
      </c>
      <c r="T48" s="87">
        <f t="shared" si="8"/>
        <v>0</v>
      </c>
      <c r="U48" s="87">
        <f t="shared" si="9"/>
        <v>2.1753981960139539E-2</v>
      </c>
      <c r="V48" s="87">
        <f t="shared" si="10"/>
        <v>1.5773416669667521E-3</v>
      </c>
      <c r="W48" s="120">
        <f t="shared" si="11"/>
        <v>1.0515611113111681E-3</v>
      </c>
    </row>
    <row r="49" spans="2:23">
      <c r="B49" s="116">
        <f>Amnt_Deposited!B44</f>
        <v>2030</v>
      </c>
      <c r="C49" s="119">
        <f>Amnt_Deposited!H44</f>
        <v>0</v>
      </c>
      <c r="D49" s="453">
        <f>Dry_Matter_Content!H36</f>
        <v>0.73</v>
      </c>
      <c r="E49" s="319">
        <f>MCF!R48</f>
        <v>1</v>
      </c>
      <c r="F49" s="87">
        <f t="shared" si="0"/>
        <v>0</v>
      </c>
      <c r="G49" s="87">
        <f t="shared" si="1"/>
        <v>0</v>
      </c>
      <c r="H49" s="87">
        <f t="shared" si="2"/>
        <v>0</v>
      </c>
      <c r="I49" s="87">
        <f t="shared" si="3"/>
        <v>1.8508491483406372E-2</v>
      </c>
      <c r="J49" s="87">
        <f t="shared" si="4"/>
        <v>1.3420170552209502E-3</v>
      </c>
      <c r="K49" s="120">
        <f t="shared" si="6"/>
        <v>8.9467803681396679E-4</v>
      </c>
      <c r="O49" s="116">
        <f>Amnt_Deposited!B44</f>
        <v>2030</v>
      </c>
      <c r="P49" s="119">
        <f>Amnt_Deposited!H44</f>
        <v>0</v>
      </c>
      <c r="Q49" s="319">
        <f>MCF!R48</f>
        <v>1</v>
      </c>
      <c r="R49" s="87">
        <f t="shared" si="5"/>
        <v>0</v>
      </c>
      <c r="S49" s="87">
        <f t="shared" si="7"/>
        <v>0</v>
      </c>
      <c r="T49" s="87">
        <f t="shared" si="8"/>
        <v>0</v>
      </c>
      <c r="U49" s="87">
        <f t="shared" si="9"/>
        <v>2.0283278337979594E-2</v>
      </c>
      <c r="V49" s="87">
        <f t="shared" si="10"/>
        <v>1.470703622159946E-3</v>
      </c>
      <c r="W49" s="120">
        <f t="shared" si="11"/>
        <v>9.8046908143996402E-4</v>
      </c>
    </row>
    <row r="50" spans="2:23">
      <c r="B50" s="116">
        <f>Amnt_Deposited!B45</f>
        <v>2031</v>
      </c>
      <c r="C50" s="119">
        <f>Amnt_Deposited!H45</f>
        <v>0</v>
      </c>
      <c r="D50" s="453">
        <f>Dry_Matter_Content!H37</f>
        <v>0.73</v>
      </c>
      <c r="E50" s="319">
        <f>MCF!R49</f>
        <v>1</v>
      </c>
      <c r="F50" s="87">
        <f t="shared" si="0"/>
        <v>0</v>
      </c>
      <c r="G50" s="87">
        <f t="shared" si="1"/>
        <v>0</v>
      </c>
      <c r="H50" s="87">
        <f t="shared" si="2"/>
        <v>0</v>
      </c>
      <c r="I50" s="87">
        <f t="shared" si="3"/>
        <v>1.725720307490998E-2</v>
      </c>
      <c r="J50" s="87">
        <f t="shared" si="4"/>
        <v>1.2512884084963938E-3</v>
      </c>
      <c r="K50" s="120">
        <f t="shared" si="6"/>
        <v>8.3419227233092917E-4</v>
      </c>
      <c r="O50" s="116">
        <f>Amnt_Deposited!B45</f>
        <v>2031</v>
      </c>
      <c r="P50" s="119">
        <f>Amnt_Deposited!H45</f>
        <v>0</v>
      </c>
      <c r="Q50" s="319">
        <f>MCF!R49</f>
        <v>1</v>
      </c>
      <c r="R50" s="87">
        <f t="shared" si="5"/>
        <v>0</v>
      </c>
      <c r="S50" s="87">
        <f t="shared" si="7"/>
        <v>0</v>
      </c>
      <c r="T50" s="87">
        <f t="shared" si="8"/>
        <v>0</v>
      </c>
      <c r="U50" s="87">
        <f t="shared" si="9"/>
        <v>1.8912003369764369E-2</v>
      </c>
      <c r="V50" s="87">
        <f t="shared" si="10"/>
        <v>1.3712749682152265E-3</v>
      </c>
      <c r="W50" s="120">
        <f t="shared" si="11"/>
        <v>9.1418331214348429E-4</v>
      </c>
    </row>
    <row r="51" spans="2:23">
      <c r="B51" s="116">
        <f>Amnt_Deposited!B46</f>
        <v>2032</v>
      </c>
      <c r="C51" s="119">
        <f>Amnt_Deposited!H46</f>
        <v>0</v>
      </c>
      <c r="D51" s="453">
        <f>Dry_Matter_Content!H38</f>
        <v>0.73</v>
      </c>
      <c r="E51" s="319">
        <f>MCF!R50</f>
        <v>1</v>
      </c>
      <c r="F51" s="87">
        <f t="shared" ref="F51:F82" si="12">C51*D51*$K$6*DOCF*E51</f>
        <v>0</v>
      </c>
      <c r="G51" s="87">
        <f t="shared" si="1"/>
        <v>0</v>
      </c>
      <c r="H51" s="87">
        <f t="shared" si="2"/>
        <v>0</v>
      </c>
      <c r="I51" s="87">
        <f t="shared" si="3"/>
        <v>1.6090509495907991E-2</v>
      </c>
      <c r="J51" s="87">
        <f t="shared" si="4"/>
        <v>1.1666935790019873E-3</v>
      </c>
      <c r="K51" s="120">
        <f t="shared" si="6"/>
        <v>7.7779571933465821E-4</v>
      </c>
      <c r="O51" s="116">
        <f>Amnt_Deposited!B46</f>
        <v>2032</v>
      </c>
      <c r="P51" s="119">
        <f>Amnt_Deposited!H46</f>
        <v>0</v>
      </c>
      <c r="Q51" s="319">
        <f>MCF!R50</f>
        <v>1</v>
      </c>
      <c r="R51" s="87">
        <f t="shared" ref="R51:R82" si="13">P51*$W$6*DOCF*Q51</f>
        <v>0</v>
      </c>
      <c r="S51" s="87">
        <f t="shared" si="7"/>
        <v>0</v>
      </c>
      <c r="T51" s="87">
        <f t="shared" si="8"/>
        <v>0</v>
      </c>
      <c r="U51" s="87">
        <f t="shared" si="9"/>
        <v>1.7633435064008766E-2</v>
      </c>
      <c r="V51" s="87">
        <f t="shared" si="10"/>
        <v>1.278568305755603E-3</v>
      </c>
      <c r="W51" s="120">
        <f t="shared" si="11"/>
        <v>8.5237887050373527E-4</v>
      </c>
    </row>
    <row r="52" spans="2:23">
      <c r="B52" s="116">
        <f>Amnt_Deposited!B47</f>
        <v>2033</v>
      </c>
      <c r="C52" s="119">
        <f>Amnt_Deposited!H47</f>
        <v>0</v>
      </c>
      <c r="D52" s="453">
        <f>Dry_Matter_Content!H39</f>
        <v>0.73</v>
      </c>
      <c r="E52" s="319">
        <f>MCF!R51</f>
        <v>1</v>
      </c>
      <c r="F52" s="87">
        <f t="shared" si="12"/>
        <v>0</v>
      </c>
      <c r="G52" s="87">
        <f t="shared" si="1"/>
        <v>0</v>
      </c>
      <c r="H52" s="87">
        <f t="shared" si="2"/>
        <v>0</v>
      </c>
      <c r="I52" s="87">
        <f t="shared" si="3"/>
        <v>1.5002691613122586E-2</v>
      </c>
      <c r="J52" s="87">
        <f t="shared" si="4"/>
        <v>1.0878178827854051E-3</v>
      </c>
      <c r="K52" s="120">
        <f t="shared" si="6"/>
        <v>7.2521192185693673E-4</v>
      </c>
      <c r="O52" s="116">
        <f>Amnt_Deposited!B47</f>
        <v>2033</v>
      </c>
      <c r="P52" s="119">
        <f>Amnt_Deposited!H47</f>
        <v>0</v>
      </c>
      <c r="Q52" s="319">
        <f>MCF!R51</f>
        <v>1</v>
      </c>
      <c r="R52" s="87">
        <f t="shared" si="13"/>
        <v>0</v>
      </c>
      <c r="S52" s="87">
        <f t="shared" si="7"/>
        <v>0</v>
      </c>
      <c r="T52" s="87">
        <f t="shared" si="8"/>
        <v>0</v>
      </c>
      <c r="U52" s="87">
        <f t="shared" si="9"/>
        <v>1.6441305877394622E-2</v>
      </c>
      <c r="V52" s="87">
        <f t="shared" si="10"/>
        <v>1.1921291866141433E-3</v>
      </c>
      <c r="W52" s="120">
        <f t="shared" si="11"/>
        <v>7.947527910760955E-4</v>
      </c>
    </row>
    <row r="53" spans="2:23">
      <c r="B53" s="116">
        <f>Amnt_Deposited!B48</f>
        <v>2034</v>
      </c>
      <c r="C53" s="119">
        <f>Amnt_Deposited!H48</f>
        <v>0</v>
      </c>
      <c r="D53" s="453">
        <f>Dry_Matter_Content!H40</f>
        <v>0.73</v>
      </c>
      <c r="E53" s="319">
        <f>MCF!R52</f>
        <v>1</v>
      </c>
      <c r="F53" s="87">
        <f t="shared" si="12"/>
        <v>0</v>
      </c>
      <c r="G53" s="87">
        <f t="shared" si="1"/>
        <v>0</v>
      </c>
      <c r="H53" s="87">
        <f t="shared" si="2"/>
        <v>0</v>
      </c>
      <c r="I53" s="87">
        <f t="shared" si="3"/>
        <v>1.3988416942030301E-2</v>
      </c>
      <c r="J53" s="87">
        <f t="shared" si="4"/>
        <v>1.0142746710922849E-3</v>
      </c>
      <c r="K53" s="120">
        <f t="shared" si="6"/>
        <v>6.7618311406152326E-4</v>
      </c>
      <c r="O53" s="116">
        <f>Amnt_Deposited!B48</f>
        <v>2034</v>
      </c>
      <c r="P53" s="119">
        <f>Amnt_Deposited!H48</f>
        <v>0</v>
      </c>
      <c r="Q53" s="319">
        <f>MCF!R52</f>
        <v>1</v>
      </c>
      <c r="R53" s="87">
        <f t="shared" si="13"/>
        <v>0</v>
      </c>
      <c r="S53" s="87">
        <f t="shared" si="7"/>
        <v>0</v>
      </c>
      <c r="T53" s="87">
        <f t="shared" si="8"/>
        <v>0</v>
      </c>
      <c r="U53" s="87">
        <f t="shared" si="9"/>
        <v>1.5329771991266091E-2</v>
      </c>
      <c r="V53" s="87">
        <f t="shared" si="10"/>
        <v>1.1115338861285319E-3</v>
      </c>
      <c r="W53" s="120">
        <f t="shared" si="11"/>
        <v>7.4102259075235462E-4</v>
      </c>
    </row>
    <row r="54" spans="2:23">
      <c r="B54" s="116">
        <f>Amnt_Deposited!B49</f>
        <v>2035</v>
      </c>
      <c r="C54" s="119">
        <f>Amnt_Deposited!H49</f>
        <v>0</v>
      </c>
      <c r="D54" s="453">
        <f>Dry_Matter_Content!H41</f>
        <v>0.73</v>
      </c>
      <c r="E54" s="319">
        <f>MCF!R53</f>
        <v>1</v>
      </c>
      <c r="F54" s="87">
        <f t="shared" si="12"/>
        <v>0</v>
      </c>
      <c r="G54" s="87">
        <f t="shared" si="1"/>
        <v>0</v>
      </c>
      <c r="H54" s="87">
        <f t="shared" si="2"/>
        <v>0</v>
      </c>
      <c r="I54" s="87">
        <f t="shared" si="3"/>
        <v>1.3042713507016716E-2</v>
      </c>
      <c r="J54" s="87">
        <f t="shared" si="4"/>
        <v>9.4570343501358483E-4</v>
      </c>
      <c r="K54" s="120">
        <f t="shared" si="6"/>
        <v>6.3046895667572315E-4</v>
      </c>
      <c r="O54" s="116">
        <f>Amnt_Deposited!B49</f>
        <v>2035</v>
      </c>
      <c r="P54" s="119">
        <f>Amnt_Deposited!H49</f>
        <v>0</v>
      </c>
      <c r="Q54" s="319">
        <f>MCF!R53</f>
        <v>1</v>
      </c>
      <c r="R54" s="87">
        <f t="shared" si="13"/>
        <v>0</v>
      </c>
      <c r="S54" s="87">
        <f t="shared" si="7"/>
        <v>0</v>
      </c>
      <c r="T54" s="87">
        <f t="shared" si="8"/>
        <v>0</v>
      </c>
      <c r="U54" s="87">
        <f t="shared" si="9"/>
        <v>1.4293384665223806E-2</v>
      </c>
      <c r="V54" s="87">
        <f t="shared" si="10"/>
        <v>1.0363873260422853E-3</v>
      </c>
      <c r="W54" s="120">
        <f t="shared" si="11"/>
        <v>6.9092488402819016E-4</v>
      </c>
    </row>
    <row r="55" spans="2:23">
      <c r="B55" s="116">
        <f>Amnt_Deposited!B50</f>
        <v>2036</v>
      </c>
      <c r="C55" s="119">
        <f>Amnt_Deposited!H50</f>
        <v>0</v>
      </c>
      <c r="D55" s="453">
        <f>Dry_Matter_Content!H42</f>
        <v>0.73</v>
      </c>
      <c r="E55" s="319">
        <f>MCF!R54</f>
        <v>1</v>
      </c>
      <c r="F55" s="87">
        <f t="shared" si="12"/>
        <v>0</v>
      </c>
      <c r="G55" s="87">
        <f t="shared" si="1"/>
        <v>0</v>
      </c>
      <c r="H55" s="87">
        <f t="shared" si="2"/>
        <v>0</v>
      </c>
      <c r="I55" s="87">
        <f t="shared" si="3"/>
        <v>1.2160945468746224E-2</v>
      </c>
      <c r="J55" s="87">
        <f t="shared" si="4"/>
        <v>8.8176803827049312E-4</v>
      </c>
      <c r="K55" s="120">
        <f t="shared" si="6"/>
        <v>5.8784535884699534E-4</v>
      </c>
      <c r="O55" s="116">
        <f>Amnt_Deposited!B50</f>
        <v>2036</v>
      </c>
      <c r="P55" s="119">
        <f>Amnt_Deposited!H50</f>
        <v>0</v>
      </c>
      <c r="Q55" s="319">
        <f>MCF!R54</f>
        <v>1</v>
      </c>
      <c r="R55" s="87">
        <f t="shared" si="13"/>
        <v>0</v>
      </c>
      <c r="S55" s="87">
        <f t="shared" si="7"/>
        <v>0</v>
      </c>
      <c r="T55" s="87">
        <f t="shared" si="8"/>
        <v>0</v>
      </c>
      <c r="U55" s="87">
        <f t="shared" si="9"/>
        <v>1.3327063527393128E-2</v>
      </c>
      <c r="V55" s="87">
        <f t="shared" si="10"/>
        <v>9.6632113783067788E-4</v>
      </c>
      <c r="W55" s="120">
        <f t="shared" si="11"/>
        <v>6.4421409188711851E-4</v>
      </c>
    </row>
    <row r="56" spans="2:23">
      <c r="B56" s="116">
        <f>Amnt_Deposited!B51</f>
        <v>2037</v>
      </c>
      <c r="C56" s="119">
        <f>Amnt_Deposited!H51</f>
        <v>0</v>
      </c>
      <c r="D56" s="453">
        <f>Dry_Matter_Content!H43</f>
        <v>0.73</v>
      </c>
      <c r="E56" s="319">
        <f>MCF!R55</f>
        <v>1</v>
      </c>
      <c r="F56" s="87">
        <f t="shared" si="12"/>
        <v>0</v>
      </c>
      <c r="G56" s="87">
        <f t="shared" si="1"/>
        <v>0</v>
      </c>
      <c r="H56" s="87">
        <f t="shared" si="2"/>
        <v>0</v>
      </c>
      <c r="I56" s="87">
        <f t="shared" si="3"/>
        <v>1.1338790399272224E-2</v>
      </c>
      <c r="J56" s="87">
        <f t="shared" si="4"/>
        <v>8.2215506947399945E-4</v>
      </c>
      <c r="K56" s="120">
        <f t="shared" si="6"/>
        <v>5.4810337964933289E-4</v>
      </c>
      <c r="O56" s="116">
        <f>Amnt_Deposited!B51</f>
        <v>2037</v>
      </c>
      <c r="P56" s="119">
        <f>Amnt_Deposited!H51</f>
        <v>0</v>
      </c>
      <c r="Q56" s="319">
        <f>MCF!R55</f>
        <v>1</v>
      </c>
      <c r="R56" s="87">
        <f t="shared" si="13"/>
        <v>0</v>
      </c>
      <c r="S56" s="87">
        <f t="shared" si="7"/>
        <v>0</v>
      </c>
      <c r="T56" s="87">
        <f t="shared" si="8"/>
        <v>0</v>
      </c>
      <c r="U56" s="87">
        <f t="shared" si="9"/>
        <v>1.2426071670435319E-2</v>
      </c>
      <c r="V56" s="87">
        <f t="shared" si="10"/>
        <v>9.0099185695780807E-4</v>
      </c>
      <c r="W56" s="120">
        <f t="shared" si="11"/>
        <v>6.0066123797187197E-4</v>
      </c>
    </row>
    <row r="57" spans="2:23">
      <c r="B57" s="116">
        <f>Amnt_Deposited!B52</f>
        <v>2038</v>
      </c>
      <c r="C57" s="119">
        <f>Amnt_Deposited!H52</f>
        <v>0</v>
      </c>
      <c r="D57" s="453">
        <f>Dry_Matter_Content!H44</f>
        <v>0.73</v>
      </c>
      <c r="E57" s="319">
        <f>MCF!R56</f>
        <v>1</v>
      </c>
      <c r="F57" s="87">
        <f t="shared" si="12"/>
        <v>0</v>
      </c>
      <c r="G57" s="87">
        <f t="shared" si="1"/>
        <v>0</v>
      </c>
      <c r="H57" s="87">
        <f t="shared" si="2"/>
        <v>0</v>
      </c>
      <c r="I57" s="87">
        <f t="shared" si="3"/>
        <v>1.0572218093490321E-2</v>
      </c>
      <c r="J57" s="87">
        <f t="shared" si="4"/>
        <v>7.6657230578190271E-4</v>
      </c>
      <c r="K57" s="120">
        <f t="shared" si="6"/>
        <v>5.1104820385460177E-4</v>
      </c>
      <c r="O57" s="116">
        <f>Amnt_Deposited!B52</f>
        <v>2038</v>
      </c>
      <c r="P57" s="119">
        <f>Amnt_Deposited!H52</f>
        <v>0</v>
      </c>
      <c r="Q57" s="319">
        <f>MCF!R56</f>
        <v>1</v>
      </c>
      <c r="R57" s="87">
        <f t="shared" si="13"/>
        <v>0</v>
      </c>
      <c r="S57" s="87">
        <f t="shared" si="7"/>
        <v>0</v>
      </c>
      <c r="T57" s="87">
        <f t="shared" si="8"/>
        <v>0</v>
      </c>
      <c r="U57" s="87">
        <f t="shared" si="9"/>
        <v>1.1585992431222275E-2</v>
      </c>
      <c r="V57" s="87">
        <f t="shared" si="10"/>
        <v>8.4007923921304432E-4</v>
      </c>
      <c r="W57" s="120">
        <f t="shared" si="11"/>
        <v>5.6005282614202947E-4</v>
      </c>
    </row>
    <row r="58" spans="2:23">
      <c r="B58" s="116">
        <f>Amnt_Deposited!B53</f>
        <v>2039</v>
      </c>
      <c r="C58" s="119">
        <f>Amnt_Deposited!H53</f>
        <v>0</v>
      </c>
      <c r="D58" s="453">
        <f>Dry_Matter_Content!H45</f>
        <v>0.73</v>
      </c>
      <c r="E58" s="319">
        <f>MCF!R57</f>
        <v>1</v>
      </c>
      <c r="F58" s="87">
        <f t="shared" si="12"/>
        <v>0</v>
      </c>
      <c r="G58" s="87">
        <f t="shared" si="1"/>
        <v>0</v>
      </c>
      <c r="H58" s="87">
        <f t="shared" si="2"/>
        <v>0</v>
      </c>
      <c r="I58" s="87">
        <f t="shared" si="3"/>
        <v>9.8574708130682222E-3</v>
      </c>
      <c r="J58" s="87">
        <f t="shared" si="4"/>
        <v>7.147472804220988E-4</v>
      </c>
      <c r="K58" s="120">
        <f t="shared" si="6"/>
        <v>4.7649818694806586E-4</v>
      </c>
      <c r="O58" s="116">
        <f>Amnt_Deposited!B53</f>
        <v>2039</v>
      </c>
      <c r="P58" s="119">
        <f>Amnt_Deposited!H53</f>
        <v>0</v>
      </c>
      <c r="Q58" s="319">
        <f>MCF!R57</f>
        <v>1</v>
      </c>
      <c r="R58" s="87">
        <f t="shared" si="13"/>
        <v>0</v>
      </c>
      <c r="S58" s="87">
        <f t="shared" si="7"/>
        <v>0</v>
      </c>
      <c r="T58" s="87">
        <f t="shared" si="8"/>
        <v>0</v>
      </c>
      <c r="U58" s="87">
        <f t="shared" si="9"/>
        <v>1.0802707740348741E-2</v>
      </c>
      <c r="V58" s="87">
        <f t="shared" si="10"/>
        <v>7.8328469087353327E-4</v>
      </c>
      <c r="W58" s="120">
        <f t="shared" si="11"/>
        <v>5.2218979391568878E-4</v>
      </c>
    </row>
    <row r="59" spans="2:23">
      <c r="B59" s="116">
        <f>Amnt_Deposited!B54</f>
        <v>2040</v>
      </c>
      <c r="C59" s="119">
        <f>Amnt_Deposited!H54</f>
        <v>0</v>
      </c>
      <c r="D59" s="453">
        <f>Dry_Matter_Content!H46</f>
        <v>0.73</v>
      </c>
      <c r="E59" s="319">
        <f>MCF!R58</f>
        <v>1</v>
      </c>
      <c r="F59" s="87">
        <f t="shared" si="12"/>
        <v>0</v>
      </c>
      <c r="G59" s="87">
        <f t="shared" si="1"/>
        <v>0</v>
      </c>
      <c r="H59" s="87">
        <f t="shared" si="2"/>
        <v>0</v>
      </c>
      <c r="I59" s="87">
        <f t="shared" si="3"/>
        <v>9.1910448660080732E-3</v>
      </c>
      <c r="J59" s="87">
        <f t="shared" si="4"/>
        <v>6.6642594706014873E-4</v>
      </c>
      <c r="K59" s="120">
        <f t="shared" si="6"/>
        <v>4.4428396470676582E-4</v>
      </c>
      <c r="O59" s="116">
        <f>Amnt_Deposited!B54</f>
        <v>2040</v>
      </c>
      <c r="P59" s="119">
        <f>Amnt_Deposited!H54</f>
        <v>0</v>
      </c>
      <c r="Q59" s="319">
        <f>MCF!R58</f>
        <v>1</v>
      </c>
      <c r="R59" s="87">
        <f t="shared" si="13"/>
        <v>0</v>
      </c>
      <c r="S59" s="87">
        <f t="shared" si="7"/>
        <v>0</v>
      </c>
      <c r="T59" s="87">
        <f t="shared" si="8"/>
        <v>0</v>
      </c>
      <c r="U59" s="87">
        <f t="shared" si="9"/>
        <v>1.0072377935351318E-2</v>
      </c>
      <c r="V59" s="87">
        <f t="shared" si="10"/>
        <v>7.3032980499742359E-4</v>
      </c>
      <c r="W59" s="120">
        <f t="shared" si="11"/>
        <v>4.8688653666494904E-4</v>
      </c>
    </row>
    <row r="60" spans="2:23">
      <c r="B60" s="116">
        <f>Amnt_Deposited!B55</f>
        <v>2041</v>
      </c>
      <c r="C60" s="119">
        <f>Amnt_Deposited!H55</f>
        <v>0</v>
      </c>
      <c r="D60" s="453">
        <f>Dry_Matter_Content!H47</f>
        <v>0.73</v>
      </c>
      <c r="E60" s="319">
        <f>MCF!R59</f>
        <v>1</v>
      </c>
      <c r="F60" s="87">
        <f t="shared" si="12"/>
        <v>0</v>
      </c>
      <c r="G60" s="87">
        <f t="shared" si="1"/>
        <v>0</v>
      </c>
      <c r="H60" s="87">
        <f t="shared" si="2"/>
        <v>0</v>
      </c>
      <c r="I60" s="87">
        <f t="shared" si="3"/>
        <v>8.5696734315442221E-3</v>
      </c>
      <c r="J60" s="87">
        <f t="shared" si="4"/>
        <v>6.213714344638513E-4</v>
      </c>
      <c r="K60" s="120">
        <f t="shared" si="6"/>
        <v>4.1424762297590087E-4</v>
      </c>
      <c r="O60" s="116">
        <f>Amnt_Deposited!B55</f>
        <v>2041</v>
      </c>
      <c r="P60" s="119">
        <f>Amnt_Deposited!H55</f>
        <v>0</v>
      </c>
      <c r="Q60" s="319">
        <f>MCF!R59</f>
        <v>1</v>
      </c>
      <c r="R60" s="87">
        <f t="shared" si="13"/>
        <v>0</v>
      </c>
      <c r="S60" s="87">
        <f t="shared" si="7"/>
        <v>0</v>
      </c>
      <c r="T60" s="87">
        <f t="shared" si="8"/>
        <v>0</v>
      </c>
      <c r="U60" s="87">
        <f t="shared" si="9"/>
        <v>9.3914229386786036E-3</v>
      </c>
      <c r="V60" s="87">
        <f t="shared" si="10"/>
        <v>6.8095499667271409E-4</v>
      </c>
      <c r="W60" s="120">
        <f t="shared" si="11"/>
        <v>4.5396999778180935E-4</v>
      </c>
    </row>
    <row r="61" spans="2:23">
      <c r="B61" s="116">
        <f>Amnt_Deposited!B56</f>
        <v>2042</v>
      </c>
      <c r="C61" s="119">
        <f>Amnt_Deposited!H56</f>
        <v>0</v>
      </c>
      <c r="D61" s="453">
        <f>Dry_Matter_Content!H48</f>
        <v>0.73</v>
      </c>
      <c r="E61" s="319">
        <f>MCF!R60</f>
        <v>1</v>
      </c>
      <c r="F61" s="87">
        <f t="shared" si="12"/>
        <v>0</v>
      </c>
      <c r="G61" s="87">
        <f t="shared" si="1"/>
        <v>0</v>
      </c>
      <c r="H61" s="87">
        <f t="shared" si="2"/>
        <v>0</v>
      </c>
      <c r="I61" s="87">
        <f t="shared" si="3"/>
        <v>7.9903105461840325E-3</v>
      </c>
      <c r="J61" s="87">
        <f t="shared" si="4"/>
        <v>5.7936288536018896E-4</v>
      </c>
      <c r="K61" s="120">
        <f t="shared" si="6"/>
        <v>3.8624192357345931E-4</v>
      </c>
      <c r="O61" s="116">
        <f>Amnt_Deposited!B56</f>
        <v>2042</v>
      </c>
      <c r="P61" s="119">
        <f>Amnt_Deposited!H56</f>
        <v>0</v>
      </c>
      <c r="Q61" s="319">
        <f>MCF!R60</f>
        <v>1</v>
      </c>
      <c r="R61" s="87">
        <f t="shared" si="13"/>
        <v>0</v>
      </c>
      <c r="S61" s="87">
        <f t="shared" si="7"/>
        <v>0</v>
      </c>
      <c r="T61" s="87">
        <f t="shared" si="8"/>
        <v>0</v>
      </c>
      <c r="U61" s="87">
        <f t="shared" si="9"/>
        <v>8.7565047081468901E-3</v>
      </c>
      <c r="V61" s="87">
        <f t="shared" si="10"/>
        <v>6.3491823053171421E-4</v>
      </c>
      <c r="W61" s="120">
        <f t="shared" si="11"/>
        <v>4.232788203544761E-4</v>
      </c>
    </row>
    <row r="62" spans="2:23">
      <c r="B62" s="116">
        <f>Amnt_Deposited!B57</f>
        <v>2043</v>
      </c>
      <c r="C62" s="119">
        <f>Amnt_Deposited!H57</f>
        <v>0</v>
      </c>
      <c r="D62" s="453">
        <f>Dry_Matter_Content!H49</f>
        <v>0.73</v>
      </c>
      <c r="E62" s="319">
        <f>MCF!R61</f>
        <v>1</v>
      </c>
      <c r="F62" s="87">
        <f t="shared" si="12"/>
        <v>0</v>
      </c>
      <c r="G62" s="87">
        <f t="shared" si="1"/>
        <v>0</v>
      </c>
      <c r="H62" s="87">
        <f t="shared" si="2"/>
        <v>0</v>
      </c>
      <c r="I62" s="87">
        <f t="shared" si="3"/>
        <v>7.4501161723913136E-3</v>
      </c>
      <c r="J62" s="87">
        <f t="shared" si="4"/>
        <v>5.4019437379271848E-4</v>
      </c>
      <c r="K62" s="120">
        <f t="shared" si="6"/>
        <v>3.6012958252847895E-4</v>
      </c>
      <c r="O62" s="116">
        <f>Amnt_Deposited!B57</f>
        <v>2043</v>
      </c>
      <c r="P62" s="119">
        <f>Amnt_Deposited!H57</f>
        <v>0</v>
      </c>
      <c r="Q62" s="319">
        <f>MCF!R61</f>
        <v>1</v>
      </c>
      <c r="R62" s="87">
        <f t="shared" si="13"/>
        <v>0</v>
      </c>
      <c r="S62" s="87">
        <f t="shared" si="7"/>
        <v>0</v>
      </c>
      <c r="T62" s="87">
        <f t="shared" si="8"/>
        <v>0</v>
      </c>
      <c r="U62" s="87">
        <f t="shared" si="9"/>
        <v>8.1645108738534998E-3</v>
      </c>
      <c r="V62" s="87">
        <f t="shared" si="10"/>
        <v>5.9199383429339053E-4</v>
      </c>
      <c r="W62" s="120">
        <f t="shared" si="11"/>
        <v>3.9466255619559365E-4</v>
      </c>
    </row>
    <row r="63" spans="2:23">
      <c r="B63" s="116">
        <f>Amnt_Deposited!B58</f>
        <v>2044</v>
      </c>
      <c r="C63" s="119">
        <f>Amnt_Deposited!H58</f>
        <v>0</v>
      </c>
      <c r="D63" s="453">
        <f>Dry_Matter_Content!H50</f>
        <v>0.73</v>
      </c>
      <c r="E63" s="319">
        <f>MCF!R62</f>
        <v>1</v>
      </c>
      <c r="F63" s="87">
        <f t="shared" si="12"/>
        <v>0</v>
      </c>
      <c r="G63" s="87">
        <f t="shared" si="1"/>
        <v>0</v>
      </c>
      <c r="H63" s="87">
        <f t="shared" si="2"/>
        <v>0</v>
      </c>
      <c r="I63" s="87">
        <f t="shared" si="3"/>
        <v>6.9464422767190189E-3</v>
      </c>
      <c r="J63" s="87">
        <f t="shared" si="4"/>
        <v>5.0367389567229442E-4</v>
      </c>
      <c r="K63" s="120">
        <f t="shared" si="6"/>
        <v>3.3578259711486294E-4</v>
      </c>
      <c r="O63" s="116">
        <f>Amnt_Deposited!B58</f>
        <v>2044</v>
      </c>
      <c r="P63" s="119">
        <f>Amnt_Deposited!H58</f>
        <v>0</v>
      </c>
      <c r="Q63" s="319">
        <f>MCF!R62</f>
        <v>1</v>
      </c>
      <c r="R63" s="87">
        <f t="shared" si="13"/>
        <v>0</v>
      </c>
      <c r="S63" s="87">
        <f t="shared" si="7"/>
        <v>0</v>
      </c>
      <c r="T63" s="87">
        <f t="shared" si="8"/>
        <v>0</v>
      </c>
      <c r="U63" s="87">
        <f t="shared" si="9"/>
        <v>7.6125394813359162E-3</v>
      </c>
      <c r="V63" s="87">
        <f t="shared" si="10"/>
        <v>5.5197139251758338E-4</v>
      </c>
      <c r="W63" s="120">
        <f t="shared" si="11"/>
        <v>3.6798092834505557E-4</v>
      </c>
    </row>
    <row r="64" spans="2:23">
      <c r="B64" s="116">
        <f>Amnt_Deposited!B59</f>
        <v>2045</v>
      </c>
      <c r="C64" s="119">
        <f>Amnt_Deposited!H59</f>
        <v>0</v>
      </c>
      <c r="D64" s="453">
        <f>Dry_Matter_Content!H51</f>
        <v>0.73</v>
      </c>
      <c r="E64" s="319">
        <f>MCF!R63</f>
        <v>1</v>
      </c>
      <c r="F64" s="87">
        <f t="shared" si="12"/>
        <v>0</v>
      </c>
      <c r="G64" s="87">
        <f t="shared" si="1"/>
        <v>0</v>
      </c>
      <c r="H64" s="87">
        <f t="shared" si="2"/>
        <v>0</v>
      </c>
      <c r="I64" s="87">
        <f t="shared" si="3"/>
        <v>6.4768198491462186E-3</v>
      </c>
      <c r="J64" s="87">
        <f t="shared" si="4"/>
        <v>4.6962242757280068E-4</v>
      </c>
      <c r="K64" s="120">
        <f t="shared" si="6"/>
        <v>3.1308161838186708E-4</v>
      </c>
      <c r="O64" s="116">
        <f>Amnt_Deposited!B59</f>
        <v>2045</v>
      </c>
      <c r="P64" s="119">
        <f>Amnt_Deposited!H59</f>
        <v>0</v>
      </c>
      <c r="Q64" s="319">
        <f>MCF!R63</f>
        <v>1</v>
      </c>
      <c r="R64" s="87">
        <f t="shared" si="13"/>
        <v>0</v>
      </c>
      <c r="S64" s="87">
        <f t="shared" si="7"/>
        <v>0</v>
      </c>
      <c r="T64" s="87">
        <f t="shared" si="8"/>
        <v>0</v>
      </c>
      <c r="U64" s="87">
        <f t="shared" si="9"/>
        <v>7.0978847661876407E-3</v>
      </c>
      <c r="V64" s="87">
        <f t="shared" si="10"/>
        <v>5.1465471514827504E-4</v>
      </c>
      <c r="W64" s="120">
        <f t="shared" si="11"/>
        <v>3.4310314343218332E-4</v>
      </c>
    </row>
    <row r="65" spans="2:23">
      <c r="B65" s="116">
        <f>Amnt_Deposited!B60</f>
        <v>2046</v>
      </c>
      <c r="C65" s="119">
        <f>Amnt_Deposited!H60</f>
        <v>0</v>
      </c>
      <c r="D65" s="453">
        <f>Dry_Matter_Content!H52</f>
        <v>0.73</v>
      </c>
      <c r="E65" s="319">
        <f>MCF!R64</f>
        <v>1</v>
      </c>
      <c r="F65" s="87">
        <f t="shared" si="12"/>
        <v>0</v>
      </c>
      <c r="G65" s="87">
        <f t="shared" si="1"/>
        <v>0</v>
      </c>
      <c r="H65" s="87">
        <f t="shared" si="2"/>
        <v>0</v>
      </c>
      <c r="I65" s="87">
        <f t="shared" si="3"/>
        <v>6.0389467999881104E-3</v>
      </c>
      <c r="J65" s="87">
        <f t="shared" si="4"/>
        <v>4.3787304915810817E-4</v>
      </c>
      <c r="K65" s="120">
        <f t="shared" si="6"/>
        <v>2.9191536610540544E-4</v>
      </c>
      <c r="O65" s="116">
        <f>Amnt_Deposited!B60</f>
        <v>2046</v>
      </c>
      <c r="P65" s="119">
        <f>Amnt_Deposited!H60</f>
        <v>0</v>
      </c>
      <c r="Q65" s="319">
        <f>MCF!R64</f>
        <v>1</v>
      </c>
      <c r="R65" s="87">
        <f t="shared" si="13"/>
        <v>0</v>
      </c>
      <c r="S65" s="87">
        <f t="shared" si="7"/>
        <v>0</v>
      </c>
      <c r="T65" s="87">
        <f t="shared" si="8"/>
        <v>0</v>
      </c>
      <c r="U65" s="87">
        <f t="shared" si="9"/>
        <v>6.6180238903979331E-3</v>
      </c>
      <c r="V65" s="87">
        <f t="shared" si="10"/>
        <v>4.7986087578970788E-4</v>
      </c>
      <c r="W65" s="120">
        <f t="shared" si="11"/>
        <v>3.1990725052647188E-4</v>
      </c>
    </row>
    <row r="66" spans="2:23">
      <c r="B66" s="116">
        <f>Amnt_Deposited!B61</f>
        <v>2047</v>
      </c>
      <c r="C66" s="119">
        <f>Amnt_Deposited!H61</f>
        <v>0</v>
      </c>
      <c r="D66" s="453">
        <f>Dry_Matter_Content!H53</f>
        <v>0.73</v>
      </c>
      <c r="E66" s="319">
        <f>MCF!R65</f>
        <v>1</v>
      </c>
      <c r="F66" s="87">
        <f t="shared" si="12"/>
        <v>0</v>
      </c>
      <c r="G66" s="87">
        <f t="shared" si="1"/>
        <v>0</v>
      </c>
      <c r="H66" s="87">
        <f t="shared" si="2"/>
        <v>0</v>
      </c>
      <c r="I66" s="87">
        <f t="shared" si="3"/>
        <v>5.6306766750497169E-3</v>
      </c>
      <c r="J66" s="87">
        <f t="shared" si="4"/>
        <v>4.0827012493839358E-4</v>
      </c>
      <c r="K66" s="120">
        <f t="shared" si="6"/>
        <v>2.7218008329226237E-4</v>
      </c>
      <c r="O66" s="116">
        <f>Amnt_Deposited!B61</f>
        <v>2047</v>
      </c>
      <c r="P66" s="119">
        <f>Amnt_Deposited!H61</f>
        <v>0</v>
      </c>
      <c r="Q66" s="319">
        <f>MCF!R65</f>
        <v>1</v>
      </c>
      <c r="R66" s="87">
        <f t="shared" si="13"/>
        <v>0</v>
      </c>
      <c r="S66" s="87">
        <f t="shared" si="7"/>
        <v>0</v>
      </c>
      <c r="T66" s="87">
        <f t="shared" si="8"/>
        <v>0</v>
      </c>
      <c r="U66" s="87">
        <f t="shared" si="9"/>
        <v>6.1706045753969537E-3</v>
      </c>
      <c r="V66" s="87">
        <f t="shared" si="10"/>
        <v>4.4741931500097952E-4</v>
      </c>
      <c r="W66" s="120">
        <f t="shared" si="11"/>
        <v>2.9827954333398634E-4</v>
      </c>
    </row>
    <row r="67" spans="2:23">
      <c r="B67" s="116">
        <f>Amnt_Deposited!B62</f>
        <v>2048</v>
      </c>
      <c r="C67" s="119">
        <f>Amnt_Deposited!H62</f>
        <v>0</v>
      </c>
      <c r="D67" s="453">
        <f>Dry_Matter_Content!H54</f>
        <v>0.73</v>
      </c>
      <c r="E67" s="319">
        <f>MCF!R66</f>
        <v>1</v>
      </c>
      <c r="F67" s="87">
        <f t="shared" si="12"/>
        <v>0</v>
      </c>
      <c r="G67" s="87">
        <f t="shared" si="1"/>
        <v>0</v>
      </c>
      <c r="H67" s="87">
        <f t="shared" si="2"/>
        <v>0</v>
      </c>
      <c r="I67" s="87">
        <f t="shared" si="3"/>
        <v>5.2500081337049295E-3</v>
      </c>
      <c r="J67" s="87">
        <f t="shared" si="4"/>
        <v>3.8066854134478754E-4</v>
      </c>
      <c r="K67" s="120">
        <f t="shared" si="6"/>
        <v>2.5377902756319168E-4</v>
      </c>
      <c r="O67" s="116">
        <f>Amnt_Deposited!B62</f>
        <v>2048</v>
      </c>
      <c r="P67" s="119">
        <f>Amnt_Deposited!H62</f>
        <v>0</v>
      </c>
      <c r="Q67" s="319">
        <f>MCF!R66</f>
        <v>1</v>
      </c>
      <c r="R67" s="87">
        <f t="shared" si="13"/>
        <v>0</v>
      </c>
      <c r="S67" s="87">
        <f t="shared" si="7"/>
        <v>0</v>
      </c>
      <c r="T67" s="87">
        <f t="shared" si="8"/>
        <v>0</v>
      </c>
      <c r="U67" s="87">
        <f t="shared" si="9"/>
        <v>5.7534335711834873E-3</v>
      </c>
      <c r="V67" s="87">
        <f t="shared" si="10"/>
        <v>4.1717100421346604E-4</v>
      </c>
      <c r="W67" s="120">
        <f t="shared" si="11"/>
        <v>2.7811400280897732E-4</v>
      </c>
    </row>
    <row r="68" spans="2:23">
      <c r="B68" s="116">
        <f>Amnt_Deposited!B63</f>
        <v>2049</v>
      </c>
      <c r="C68" s="119">
        <f>Amnt_Deposited!H63</f>
        <v>0</v>
      </c>
      <c r="D68" s="453">
        <f>Dry_Matter_Content!H55</f>
        <v>0.73</v>
      </c>
      <c r="E68" s="319">
        <f>MCF!R67</f>
        <v>1</v>
      </c>
      <c r="F68" s="87">
        <f t="shared" si="12"/>
        <v>0</v>
      </c>
      <c r="G68" s="87">
        <f t="shared" si="1"/>
        <v>0</v>
      </c>
      <c r="H68" s="87">
        <f t="shared" si="2"/>
        <v>0</v>
      </c>
      <c r="I68" s="87">
        <f t="shared" si="3"/>
        <v>4.8950751383224373E-3</v>
      </c>
      <c r="J68" s="87">
        <f t="shared" si="4"/>
        <v>3.5493299538249184E-4</v>
      </c>
      <c r="K68" s="120">
        <f t="shared" si="6"/>
        <v>2.3662199692166123E-4</v>
      </c>
      <c r="O68" s="116">
        <f>Amnt_Deposited!B63</f>
        <v>2049</v>
      </c>
      <c r="P68" s="119">
        <f>Amnt_Deposited!H63</f>
        <v>0</v>
      </c>
      <c r="Q68" s="319">
        <f>MCF!R67</f>
        <v>1</v>
      </c>
      <c r="R68" s="87">
        <f t="shared" si="13"/>
        <v>0</v>
      </c>
      <c r="S68" s="87">
        <f t="shared" si="7"/>
        <v>0</v>
      </c>
      <c r="T68" s="87">
        <f t="shared" si="8"/>
        <v>0</v>
      </c>
      <c r="U68" s="87">
        <f t="shared" si="9"/>
        <v>5.3644659050108932E-3</v>
      </c>
      <c r="V68" s="87">
        <f t="shared" si="10"/>
        <v>3.8896766617259402E-4</v>
      </c>
      <c r="W68" s="120">
        <f t="shared" si="11"/>
        <v>2.59311777448396E-4</v>
      </c>
    </row>
    <row r="69" spans="2:23">
      <c r="B69" s="116">
        <f>Amnt_Deposited!B64</f>
        <v>2050</v>
      </c>
      <c r="C69" s="119">
        <f>Amnt_Deposited!H64</f>
        <v>0</v>
      </c>
      <c r="D69" s="453">
        <f>Dry_Matter_Content!H56</f>
        <v>0.73</v>
      </c>
      <c r="E69" s="319">
        <f>MCF!R68</f>
        <v>1</v>
      </c>
      <c r="F69" s="87">
        <f t="shared" si="12"/>
        <v>0</v>
      </c>
      <c r="G69" s="87">
        <f t="shared" si="1"/>
        <v>0</v>
      </c>
      <c r="H69" s="87">
        <f t="shared" si="2"/>
        <v>0</v>
      </c>
      <c r="I69" s="87">
        <f t="shared" si="3"/>
        <v>4.5641378069470953E-3</v>
      </c>
      <c r="J69" s="87">
        <f t="shared" si="4"/>
        <v>3.3093733137534189E-4</v>
      </c>
      <c r="K69" s="120">
        <f t="shared" si="6"/>
        <v>2.2062488758356125E-4</v>
      </c>
      <c r="O69" s="116">
        <f>Amnt_Deposited!B64</f>
        <v>2050</v>
      </c>
      <c r="P69" s="119">
        <f>Amnt_Deposited!H64</f>
        <v>0</v>
      </c>
      <c r="Q69" s="319">
        <f>MCF!R68</f>
        <v>1</v>
      </c>
      <c r="R69" s="87">
        <f t="shared" si="13"/>
        <v>0</v>
      </c>
      <c r="S69" s="87">
        <f t="shared" si="7"/>
        <v>0</v>
      </c>
      <c r="T69" s="87">
        <f t="shared" si="8"/>
        <v>0</v>
      </c>
      <c r="U69" s="87">
        <f t="shared" si="9"/>
        <v>5.0017948569283264E-3</v>
      </c>
      <c r="V69" s="87">
        <f t="shared" si="10"/>
        <v>3.6267104808256664E-4</v>
      </c>
      <c r="W69" s="120">
        <f t="shared" si="11"/>
        <v>2.4178069872171108E-4</v>
      </c>
    </row>
    <row r="70" spans="2:23">
      <c r="B70" s="116">
        <f>Amnt_Deposited!B65</f>
        <v>2051</v>
      </c>
      <c r="C70" s="119">
        <f>Amnt_Deposited!H65</f>
        <v>0</v>
      </c>
      <c r="D70" s="453">
        <f>Dry_Matter_Content!H57</f>
        <v>0.73</v>
      </c>
      <c r="E70" s="319">
        <f>MCF!R69</f>
        <v>1</v>
      </c>
      <c r="F70" s="87">
        <f t="shared" si="12"/>
        <v>0</v>
      </c>
      <c r="G70" s="87">
        <f t="shared" si="1"/>
        <v>0</v>
      </c>
      <c r="H70" s="87">
        <f t="shared" si="2"/>
        <v>0</v>
      </c>
      <c r="I70" s="87">
        <f t="shared" si="3"/>
        <v>4.2555738843965598E-3</v>
      </c>
      <c r="J70" s="87">
        <f t="shared" si="4"/>
        <v>3.0856392255053562E-4</v>
      </c>
      <c r="K70" s="120">
        <f t="shared" si="6"/>
        <v>2.0570928170035707E-4</v>
      </c>
      <c r="O70" s="116">
        <f>Amnt_Deposited!B65</f>
        <v>2051</v>
      </c>
      <c r="P70" s="119">
        <f>Amnt_Deposited!H65</f>
        <v>0</v>
      </c>
      <c r="Q70" s="319">
        <f>MCF!R69</f>
        <v>1</v>
      </c>
      <c r="R70" s="87">
        <f t="shared" si="13"/>
        <v>0</v>
      </c>
      <c r="S70" s="87">
        <f t="shared" si="7"/>
        <v>0</v>
      </c>
      <c r="T70" s="87">
        <f t="shared" si="8"/>
        <v>0</v>
      </c>
      <c r="U70" s="87">
        <f t="shared" si="9"/>
        <v>4.6636426130373283E-3</v>
      </c>
      <c r="V70" s="87">
        <f t="shared" si="10"/>
        <v>3.3815224389099815E-4</v>
      </c>
      <c r="W70" s="120">
        <f t="shared" si="11"/>
        <v>2.2543482926066542E-4</v>
      </c>
    </row>
    <row r="71" spans="2:23">
      <c r="B71" s="116">
        <f>Amnt_Deposited!B66</f>
        <v>2052</v>
      </c>
      <c r="C71" s="119">
        <f>Amnt_Deposited!H66</f>
        <v>0</v>
      </c>
      <c r="D71" s="453">
        <f>Dry_Matter_Content!H58</f>
        <v>0.73</v>
      </c>
      <c r="E71" s="319">
        <f>MCF!R70</f>
        <v>1</v>
      </c>
      <c r="F71" s="87">
        <f t="shared" si="12"/>
        <v>0</v>
      </c>
      <c r="G71" s="87">
        <f t="shared" si="1"/>
        <v>0</v>
      </c>
      <c r="H71" s="87">
        <f t="shared" si="2"/>
        <v>0</v>
      </c>
      <c r="I71" s="87">
        <f t="shared" si="3"/>
        <v>3.9678707899645027E-3</v>
      </c>
      <c r="J71" s="87">
        <f t="shared" si="4"/>
        <v>2.8770309443205711E-4</v>
      </c>
      <c r="K71" s="120">
        <f t="shared" si="6"/>
        <v>1.9180206295470474E-4</v>
      </c>
      <c r="O71" s="116">
        <f>Amnt_Deposited!B66</f>
        <v>2052</v>
      </c>
      <c r="P71" s="119">
        <f>Amnt_Deposited!H66</f>
        <v>0</v>
      </c>
      <c r="Q71" s="319">
        <f>MCF!R70</f>
        <v>1</v>
      </c>
      <c r="R71" s="87">
        <f t="shared" si="13"/>
        <v>0</v>
      </c>
      <c r="S71" s="87">
        <f t="shared" si="7"/>
        <v>0</v>
      </c>
      <c r="T71" s="87">
        <f t="shared" si="8"/>
        <v>0</v>
      </c>
      <c r="U71" s="87">
        <f t="shared" si="9"/>
        <v>4.3483515506460325E-3</v>
      </c>
      <c r="V71" s="87">
        <f t="shared" si="10"/>
        <v>3.1529106239129562E-4</v>
      </c>
      <c r="W71" s="120">
        <f t="shared" si="11"/>
        <v>2.1019404159419708E-4</v>
      </c>
    </row>
    <row r="72" spans="2:23">
      <c r="B72" s="116">
        <f>Amnt_Deposited!B67</f>
        <v>2053</v>
      </c>
      <c r="C72" s="119">
        <f>Amnt_Deposited!H67</f>
        <v>0</v>
      </c>
      <c r="D72" s="453">
        <f>Dry_Matter_Content!H59</f>
        <v>0.73</v>
      </c>
      <c r="E72" s="319">
        <f>MCF!R71</f>
        <v>1</v>
      </c>
      <c r="F72" s="87">
        <f t="shared" si="12"/>
        <v>0</v>
      </c>
      <c r="G72" s="87">
        <f t="shared" si="1"/>
        <v>0</v>
      </c>
      <c r="H72" s="87">
        <f t="shared" si="2"/>
        <v>0</v>
      </c>
      <c r="I72" s="87">
        <f t="shared" si="3"/>
        <v>3.6996182027482353E-3</v>
      </c>
      <c r="J72" s="87">
        <f t="shared" si="4"/>
        <v>2.6825258721626744E-4</v>
      </c>
      <c r="K72" s="120">
        <f t="shared" si="6"/>
        <v>1.7883505814417829E-4</v>
      </c>
      <c r="O72" s="116">
        <f>Amnt_Deposited!B67</f>
        <v>2053</v>
      </c>
      <c r="P72" s="119">
        <f>Amnt_Deposited!H67</f>
        <v>0</v>
      </c>
      <c r="Q72" s="319">
        <f>MCF!R71</f>
        <v>1</v>
      </c>
      <c r="R72" s="87">
        <f t="shared" si="13"/>
        <v>0</v>
      </c>
      <c r="S72" s="87">
        <f t="shared" si="7"/>
        <v>0</v>
      </c>
      <c r="T72" s="87">
        <f t="shared" si="8"/>
        <v>0</v>
      </c>
      <c r="U72" s="87">
        <f t="shared" si="9"/>
        <v>4.0543761126008082E-3</v>
      </c>
      <c r="V72" s="87">
        <f t="shared" si="10"/>
        <v>2.9397543804522474E-4</v>
      </c>
      <c r="W72" s="120">
        <f t="shared" si="11"/>
        <v>1.9598362536348316E-4</v>
      </c>
    </row>
    <row r="73" spans="2:23">
      <c r="B73" s="116">
        <f>Amnt_Deposited!B68</f>
        <v>2054</v>
      </c>
      <c r="C73" s="119">
        <f>Amnt_Deposited!H68</f>
        <v>0</v>
      </c>
      <c r="D73" s="453">
        <f>Dry_Matter_Content!H60</f>
        <v>0.73</v>
      </c>
      <c r="E73" s="319">
        <f>MCF!R72</f>
        <v>1</v>
      </c>
      <c r="F73" s="87">
        <f t="shared" si="12"/>
        <v>0</v>
      </c>
      <c r="G73" s="87">
        <f t="shared" si="1"/>
        <v>0</v>
      </c>
      <c r="H73" s="87">
        <f t="shared" si="2"/>
        <v>0</v>
      </c>
      <c r="I73" s="87">
        <f t="shared" si="3"/>
        <v>3.4495011482540061E-3</v>
      </c>
      <c r="J73" s="87">
        <f t="shared" si="4"/>
        <v>2.5011705449422917E-4</v>
      </c>
      <c r="K73" s="120">
        <f t="shared" si="6"/>
        <v>1.6674470299615277E-4</v>
      </c>
      <c r="O73" s="116">
        <f>Amnt_Deposited!B68</f>
        <v>2054</v>
      </c>
      <c r="P73" s="119">
        <f>Amnt_Deposited!H68</f>
        <v>0</v>
      </c>
      <c r="Q73" s="319">
        <f>MCF!R72</f>
        <v>1</v>
      </c>
      <c r="R73" s="87">
        <f t="shared" si="13"/>
        <v>0</v>
      </c>
      <c r="S73" s="87">
        <f t="shared" si="7"/>
        <v>0</v>
      </c>
      <c r="T73" s="87">
        <f t="shared" si="8"/>
        <v>0</v>
      </c>
      <c r="U73" s="87">
        <f t="shared" si="9"/>
        <v>3.7802752309632967E-3</v>
      </c>
      <c r="V73" s="87">
        <f t="shared" si="10"/>
        <v>2.7410088163751158E-4</v>
      </c>
      <c r="W73" s="120">
        <f t="shared" si="11"/>
        <v>1.8273392109167437E-4</v>
      </c>
    </row>
    <row r="74" spans="2:23">
      <c r="B74" s="116">
        <f>Amnt_Deposited!B69</f>
        <v>2055</v>
      </c>
      <c r="C74" s="119">
        <f>Amnt_Deposited!H69</f>
        <v>0</v>
      </c>
      <c r="D74" s="453">
        <f>Dry_Matter_Content!H61</f>
        <v>0.73</v>
      </c>
      <c r="E74" s="319">
        <f>MCF!R73</f>
        <v>1</v>
      </c>
      <c r="F74" s="87">
        <f t="shared" si="12"/>
        <v>0</v>
      </c>
      <c r="G74" s="87">
        <f t="shared" si="1"/>
        <v>0</v>
      </c>
      <c r="H74" s="87">
        <f t="shared" si="2"/>
        <v>0</v>
      </c>
      <c r="I74" s="87">
        <f t="shared" si="3"/>
        <v>3.2162935523905073E-3</v>
      </c>
      <c r="J74" s="87">
        <f t="shared" si="4"/>
        <v>2.3320759586349855E-4</v>
      </c>
      <c r="K74" s="120">
        <f t="shared" si="6"/>
        <v>1.5547173057566568E-4</v>
      </c>
      <c r="O74" s="116">
        <f>Amnt_Deposited!B69</f>
        <v>2055</v>
      </c>
      <c r="P74" s="119">
        <f>Amnt_Deposited!H69</f>
        <v>0</v>
      </c>
      <c r="Q74" s="319">
        <f>MCF!R73</f>
        <v>1</v>
      </c>
      <c r="R74" s="87">
        <f t="shared" si="13"/>
        <v>0</v>
      </c>
      <c r="S74" s="87">
        <f t="shared" si="7"/>
        <v>0</v>
      </c>
      <c r="T74" s="87">
        <f t="shared" si="8"/>
        <v>0</v>
      </c>
      <c r="U74" s="87">
        <f t="shared" si="9"/>
        <v>3.5247052628937089E-3</v>
      </c>
      <c r="V74" s="87">
        <f t="shared" si="10"/>
        <v>2.5556996806958763E-4</v>
      </c>
      <c r="W74" s="120">
        <f t="shared" si="11"/>
        <v>1.7037997871305842E-4</v>
      </c>
    </row>
    <row r="75" spans="2:23">
      <c r="B75" s="116">
        <f>Amnt_Deposited!B70</f>
        <v>2056</v>
      </c>
      <c r="C75" s="119">
        <f>Amnt_Deposited!H70</f>
        <v>0</v>
      </c>
      <c r="D75" s="453">
        <f>Dry_Matter_Content!H62</f>
        <v>0.73</v>
      </c>
      <c r="E75" s="319">
        <f>MCF!R74</f>
        <v>1</v>
      </c>
      <c r="F75" s="87">
        <f t="shared" si="12"/>
        <v>0</v>
      </c>
      <c r="G75" s="87">
        <f t="shared" si="1"/>
        <v>0</v>
      </c>
      <c r="H75" s="87">
        <f t="shared" si="2"/>
        <v>0</v>
      </c>
      <c r="I75" s="87">
        <f t="shared" si="3"/>
        <v>2.9988522312522571E-3</v>
      </c>
      <c r="J75" s="87">
        <f t="shared" si="4"/>
        <v>2.1744132113825002E-4</v>
      </c>
      <c r="K75" s="120">
        <f t="shared" si="6"/>
        <v>1.4496088075883335E-4</v>
      </c>
      <c r="O75" s="116">
        <f>Amnt_Deposited!B70</f>
        <v>2056</v>
      </c>
      <c r="P75" s="119">
        <f>Amnt_Deposited!H70</f>
        <v>0</v>
      </c>
      <c r="Q75" s="319">
        <f>MCF!R74</f>
        <v>1</v>
      </c>
      <c r="R75" s="87">
        <f t="shared" si="13"/>
        <v>0</v>
      </c>
      <c r="S75" s="87">
        <f t="shared" si="7"/>
        <v>0</v>
      </c>
      <c r="T75" s="87">
        <f t="shared" si="8"/>
        <v>0</v>
      </c>
      <c r="U75" s="87">
        <f t="shared" si="9"/>
        <v>3.2864134041120647E-3</v>
      </c>
      <c r="V75" s="87">
        <f t="shared" si="10"/>
        <v>2.3829185878164401E-4</v>
      </c>
      <c r="W75" s="120">
        <f t="shared" si="11"/>
        <v>1.5886123918776266E-4</v>
      </c>
    </row>
    <row r="76" spans="2:23">
      <c r="B76" s="116">
        <f>Amnt_Deposited!B71</f>
        <v>2057</v>
      </c>
      <c r="C76" s="119">
        <f>Amnt_Deposited!H71</f>
        <v>0</v>
      </c>
      <c r="D76" s="453">
        <f>Dry_Matter_Content!H63</f>
        <v>0.73</v>
      </c>
      <c r="E76" s="319">
        <f>MCF!R75</f>
        <v>1</v>
      </c>
      <c r="F76" s="87">
        <f t="shared" si="12"/>
        <v>0</v>
      </c>
      <c r="G76" s="87">
        <f t="shared" si="1"/>
        <v>0</v>
      </c>
      <c r="H76" s="87">
        <f t="shared" si="2"/>
        <v>0</v>
      </c>
      <c r="I76" s="87">
        <f t="shared" si="3"/>
        <v>2.7961112872307682E-3</v>
      </c>
      <c r="J76" s="87">
        <f t="shared" si="4"/>
        <v>2.0274094402148896E-4</v>
      </c>
      <c r="K76" s="120">
        <f t="shared" si="6"/>
        <v>1.351606293476593E-4</v>
      </c>
      <c r="O76" s="116">
        <f>Amnt_Deposited!B71</f>
        <v>2057</v>
      </c>
      <c r="P76" s="119">
        <f>Amnt_Deposited!H71</f>
        <v>0</v>
      </c>
      <c r="Q76" s="319">
        <f>MCF!R75</f>
        <v>1</v>
      </c>
      <c r="R76" s="87">
        <f t="shared" si="13"/>
        <v>0</v>
      </c>
      <c r="S76" s="87">
        <f t="shared" si="7"/>
        <v>0</v>
      </c>
      <c r="T76" s="87">
        <f t="shared" si="8"/>
        <v>0</v>
      </c>
      <c r="U76" s="87">
        <f t="shared" si="9"/>
        <v>3.0642315476501589E-3</v>
      </c>
      <c r="V76" s="87">
        <f t="shared" si="10"/>
        <v>2.2218185646190585E-4</v>
      </c>
      <c r="W76" s="120">
        <f t="shared" si="11"/>
        <v>1.4812123764127057E-4</v>
      </c>
    </row>
    <row r="77" spans="2:23">
      <c r="B77" s="116">
        <f>Amnt_Deposited!B72</f>
        <v>2058</v>
      </c>
      <c r="C77" s="119">
        <f>Amnt_Deposited!H72</f>
        <v>0</v>
      </c>
      <c r="D77" s="453">
        <f>Dry_Matter_Content!H64</f>
        <v>0.73</v>
      </c>
      <c r="E77" s="319">
        <f>MCF!R76</f>
        <v>1</v>
      </c>
      <c r="F77" s="87">
        <f t="shared" si="12"/>
        <v>0</v>
      </c>
      <c r="G77" s="87">
        <f t="shared" si="1"/>
        <v>0</v>
      </c>
      <c r="H77" s="87">
        <f t="shared" si="2"/>
        <v>0</v>
      </c>
      <c r="I77" s="87">
        <f t="shared" si="3"/>
        <v>2.6070768839832341E-3</v>
      </c>
      <c r="J77" s="87">
        <f t="shared" si="4"/>
        <v>1.8903440324753411E-4</v>
      </c>
      <c r="K77" s="120">
        <f t="shared" si="6"/>
        <v>1.2602293549835607E-4</v>
      </c>
      <c r="O77" s="116">
        <f>Amnt_Deposited!B72</f>
        <v>2058</v>
      </c>
      <c r="P77" s="119">
        <f>Amnt_Deposited!H72</f>
        <v>0</v>
      </c>
      <c r="Q77" s="319">
        <f>MCF!R76</f>
        <v>1</v>
      </c>
      <c r="R77" s="87">
        <f t="shared" si="13"/>
        <v>0</v>
      </c>
      <c r="S77" s="87">
        <f t="shared" si="7"/>
        <v>0</v>
      </c>
      <c r="T77" s="87">
        <f t="shared" si="8"/>
        <v>0</v>
      </c>
      <c r="U77" s="87">
        <f t="shared" si="9"/>
        <v>2.8570705577898475E-3</v>
      </c>
      <c r="V77" s="87">
        <f t="shared" si="10"/>
        <v>2.0716098986031149E-4</v>
      </c>
      <c r="W77" s="120">
        <f t="shared" si="11"/>
        <v>1.3810732657354099E-4</v>
      </c>
    </row>
    <row r="78" spans="2:23">
      <c r="B78" s="116">
        <f>Amnt_Deposited!B73</f>
        <v>2059</v>
      </c>
      <c r="C78" s="119">
        <f>Amnt_Deposited!H73</f>
        <v>0</v>
      </c>
      <c r="D78" s="453">
        <f>Dry_Matter_Content!H65</f>
        <v>0.73</v>
      </c>
      <c r="E78" s="319">
        <f>MCF!R77</f>
        <v>1</v>
      </c>
      <c r="F78" s="87">
        <f t="shared" si="12"/>
        <v>0</v>
      </c>
      <c r="G78" s="87">
        <f t="shared" si="1"/>
        <v>0</v>
      </c>
      <c r="H78" s="87">
        <f t="shared" si="2"/>
        <v>0</v>
      </c>
      <c r="I78" s="87">
        <f t="shared" si="3"/>
        <v>2.4308223746456244E-3</v>
      </c>
      <c r="J78" s="87">
        <f t="shared" si="4"/>
        <v>1.7625450933760972E-4</v>
      </c>
      <c r="K78" s="120">
        <f t="shared" si="6"/>
        <v>1.1750300622507314E-4</v>
      </c>
      <c r="O78" s="116">
        <f>Amnt_Deposited!B73</f>
        <v>2059</v>
      </c>
      <c r="P78" s="119">
        <f>Amnt_Deposited!H73</f>
        <v>0</v>
      </c>
      <c r="Q78" s="319">
        <f>MCF!R77</f>
        <v>1</v>
      </c>
      <c r="R78" s="87">
        <f t="shared" si="13"/>
        <v>0</v>
      </c>
      <c r="S78" s="87">
        <f t="shared" si="7"/>
        <v>0</v>
      </c>
      <c r="T78" s="87">
        <f t="shared" si="8"/>
        <v>0</v>
      </c>
      <c r="U78" s="87">
        <f t="shared" si="9"/>
        <v>2.6639149311184942E-3</v>
      </c>
      <c r="V78" s="87">
        <f t="shared" si="10"/>
        <v>1.9315562667135324E-4</v>
      </c>
      <c r="W78" s="120">
        <f t="shared" si="11"/>
        <v>1.2877041778090216E-4</v>
      </c>
    </row>
    <row r="79" spans="2:23">
      <c r="B79" s="116">
        <f>Amnt_Deposited!B74</f>
        <v>2060</v>
      </c>
      <c r="C79" s="119">
        <f>Amnt_Deposited!H74</f>
        <v>0</v>
      </c>
      <c r="D79" s="453">
        <f>Dry_Matter_Content!H66</f>
        <v>0.73</v>
      </c>
      <c r="E79" s="319">
        <f>MCF!R78</f>
        <v>1</v>
      </c>
      <c r="F79" s="87">
        <f t="shared" si="12"/>
        <v>0</v>
      </c>
      <c r="G79" s="87">
        <f t="shared" si="1"/>
        <v>0</v>
      </c>
      <c r="H79" s="87">
        <f t="shared" si="2"/>
        <v>0</v>
      </c>
      <c r="I79" s="87">
        <f t="shared" si="3"/>
        <v>2.2664837594086819E-3</v>
      </c>
      <c r="J79" s="87">
        <f t="shared" si="4"/>
        <v>1.6433861523694257E-4</v>
      </c>
      <c r="K79" s="120">
        <f t="shared" si="6"/>
        <v>1.0955907682462838E-4</v>
      </c>
      <c r="O79" s="116">
        <f>Amnt_Deposited!B74</f>
        <v>2060</v>
      </c>
      <c r="P79" s="119">
        <f>Amnt_Deposited!H74</f>
        <v>0</v>
      </c>
      <c r="Q79" s="319">
        <f>MCF!R78</f>
        <v>1</v>
      </c>
      <c r="R79" s="87">
        <f t="shared" si="13"/>
        <v>0</v>
      </c>
      <c r="S79" s="87">
        <f t="shared" si="7"/>
        <v>0</v>
      </c>
      <c r="T79" s="87">
        <f t="shared" si="8"/>
        <v>0</v>
      </c>
      <c r="U79" s="87">
        <f t="shared" si="9"/>
        <v>2.4838178185300638E-3</v>
      </c>
      <c r="V79" s="87">
        <f t="shared" si="10"/>
        <v>1.8009711258843033E-4</v>
      </c>
      <c r="W79" s="120">
        <f t="shared" si="11"/>
        <v>1.2006474172562021E-4</v>
      </c>
    </row>
    <row r="80" spans="2:23">
      <c r="B80" s="116">
        <f>Amnt_Deposited!B75</f>
        <v>2061</v>
      </c>
      <c r="C80" s="119">
        <f>Amnt_Deposited!H75</f>
        <v>0</v>
      </c>
      <c r="D80" s="453">
        <f>Dry_Matter_Content!H67</f>
        <v>0.73</v>
      </c>
      <c r="E80" s="319">
        <f>MCF!R79</f>
        <v>1</v>
      </c>
      <c r="F80" s="87">
        <f t="shared" si="12"/>
        <v>0</v>
      </c>
      <c r="G80" s="87">
        <f t="shared" si="1"/>
        <v>0</v>
      </c>
      <c r="H80" s="87">
        <f t="shared" si="2"/>
        <v>0</v>
      </c>
      <c r="I80" s="87">
        <f t="shared" si="3"/>
        <v>2.1132554501898551E-3</v>
      </c>
      <c r="J80" s="87">
        <f t="shared" si="4"/>
        <v>1.5322830921882675E-4</v>
      </c>
      <c r="K80" s="120">
        <f t="shared" si="6"/>
        <v>1.021522061458845E-4</v>
      </c>
      <c r="O80" s="116">
        <f>Amnt_Deposited!B75</f>
        <v>2061</v>
      </c>
      <c r="P80" s="119">
        <f>Amnt_Deposited!H75</f>
        <v>0</v>
      </c>
      <c r="Q80" s="319">
        <f>MCF!R79</f>
        <v>1</v>
      </c>
      <c r="R80" s="87">
        <f t="shared" si="13"/>
        <v>0</v>
      </c>
      <c r="S80" s="87">
        <f t="shared" si="7"/>
        <v>0</v>
      </c>
      <c r="T80" s="87">
        <f t="shared" si="8"/>
        <v>0</v>
      </c>
      <c r="U80" s="87">
        <f t="shared" si="9"/>
        <v>2.3158963837697057E-3</v>
      </c>
      <c r="V80" s="87">
        <f t="shared" si="10"/>
        <v>1.6792143476035819E-4</v>
      </c>
      <c r="W80" s="120">
        <f t="shared" si="11"/>
        <v>1.1194762317357212E-4</v>
      </c>
    </row>
    <row r="81" spans="2:23">
      <c r="B81" s="116">
        <f>Amnt_Deposited!B76</f>
        <v>2062</v>
      </c>
      <c r="C81" s="119">
        <f>Amnt_Deposited!H76</f>
        <v>0</v>
      </c>
      <c r="D81" s="453">
        <f>Dry_Matter_Content!H68</f>
        <v>0.73</v>
      </c>
      <c r="E81" s="319">
        <f>MCF!R80</f>
        <v>1</v>
      </c>
      <c r="F81" s="87">
        <f t="shared" si="12"/>
        <v>0</v>
      </c>
      <c r="G81" s="87">
        <f t="shared" si="1"/>
        <v>0</v>
      </c>
      <c r="H81" s="87">
        <f t="shared" si="2"/>
        <v>0</v>
      </c>
      <c r="I81" s="87">
        <f t="shared" si="3"/>
        <v>1.9703863216395832E-3</v>
      </c>
      <c r="J81" s="87">
        <f t="shared" si="4"/>
        <v>1.428691285502717E-4</v>
      </c>
      <c r="K81" s="120">
        <f t="shared" si="6"/>
        <v>9.5246085700181126E-5</v>
      </c>
      <c r="O81" s="116">
        <f>Amnt_Deposited!B76</f>
        <v>2062</v>
      </c>
      <c r="P81" s="119">
        <f>Amnt_Deposited!H76</f>
        <v>0</v>
      </c>
      <c r="Q81" s="319">
        <f>MCF!R80</f>
        <v>1</v>
      </c>
      <c r="R81" s="87">
        <f t="shared" si="13"/>
        <v>0</v>
      </c>
      <c r="S81" s="87">
        <f t="shared" si="7"/>
        <v>0</v>
      </c>
      <c r="T81" s="87">
        <f t="shared" si="8"/>
        <v>0</v>
      </c>
      <c r="U81" s="87">
        <f t="shared" si="9"/>
        <v>2.1593274757694078E-3</v>
      </c>
      <c r="V81" s="87">
        <f t="shared" si="10"/>
        <v>1.5656890800029786E-4</v>
      </c>
      <c r="W81" s="120">
        <f t="shared" si="11"/>
        <v>1.0437927200019857E-4</v>
      </c>
    </row>
    <row r="82" spans="2:23">
      <c r="B82" s="116">
        <f>Amnt_Deposited!B77</f>
        <v>2063</v>
      </c>
      <c r="C82" s="119">
        <f>Amnt_Deposited!H77</f>
        <v>0</v>
      </c>
      <c r="D82" s="453">
        <f>Dry_Matter_Content!H69</f>
        <v>0.73</v>
      </c>
      <c r="E82" s="319">
        <f>MCF!R81</f>
        <v>1</v>
      </c>
      <c r="F82" s="87">
        <f t="shared" si="12"/>
        <v>0</v>
      </c>
      <c r="G82" s="87">
        <f t="shared" si="1"/>
        <v>0</v>
      </c>
      <c r="H82" s="87">
        <f t="shared" si="2"/>
        <v>0</v>
      </c>
      <c r="I82" s="87">
        <f t="shared" si="3"/>
        <v>1.8371760291239613E-3</v>
      </c>
      <c r="J82" s="87">
        <f t="shared" si="4"/>
        <v>1.3321029251562178E-4</v>
      </c>
      <c r="K82" s="120">
        <f t="shared" si="6"/>
        <v>8.8806861677081185E-5</v>
      </c>
      <c r="O82" s="116">
        <f>Amnt_Deposited!B77</f>
        <v>2063</v>
      </c>
      <c r="P82" s="119">
        <f>Amnt_Deposited!H77</f>
        <v>0</v>
      </c>
      <c r="Q82" s="319">
        <f>MCF!R81</f>
        <v>1</v>
      </c>
      <c r="R82" s="87">
        <f t="shared" si="13"/>
        <v>0</v>
      </c>
      <c r="S82" s="87">
        <f t="shared" si="7"/>
        <v>0</v>
      </c>
      <c r="T82" s="87">
        <f t="shared" si="8"/>
        <v>0</v>
      </c>
      <c r="U82" s="87">
        <f t="shared" si="9"/>
        <v>2.0133435935605071E-3</v>
      </c>
      <c r="V82" s="87">
        <f t="shared" si="10"/>
        <v>1.4598388220890069E-4</v>
      </c>
      <c r="W82" s="120">
        <f t="shared" si="11"/>
        <v>9.732258813926712E-5</v>
      </c>
    </row>
    <row r="83" spans="2:23">
      <c r="B83" s="116">
        <f>Amnt_Deposited!B78</f>
        <v>2064</v>
      </c>
      <c r="C83" s="119">
        <f>Amnt_Deposited!H78</f>
        <v>0</v>
      </c>
      <c r="D83" s="453">
        <f>Dry_Matter_Content!H70</f>
        <v>0.73</v>
      </c>
      <c r="E83" s="319">
        <f>MCF!R82</f>
        <v>1</v>
      </c>
      <c r="F83" s="87">
        <f t="shared" ref="F83:F99" si="14">C83*D83*$K$6*DOCF*E83</f>
        <v>0</v>
      </c>
      <c r="G83" s="87">
        <f t="shared" ref="G83:G99" si="15">F83*$K$12</f>
        <v>0</v>
      </c>
      <c r="H83" s="87">
        <f t="shared" ref="H83:H99" si="16">F83*(1-$K$12)</f>
        <v>0</v>
      </c>
      <c r="I83" s="87">
        <f t="shared" ref="I83:I99" si="17">G83+I82*$K$10</f>
        <v>1.712971575634532E-3</v>
      </c>
      <c r="J83" s="87">
        <f t="shared" ref="J83:J99" si="18">I82*(1-$K$10)+H83</f>
        <v>1.2420445348942935E-4</v>
      </c>
      <c r="K83" s="120">
        <f t="shared" si="6"/>
        <v>8.2802968992952891E-5</v>
      </c>
      <c r="O83" s="116">
        <f>Amnt_Deposited!B78</f>
        <v>2064</v>
      </c>
      <c r="P83" s="119">
        <f>Amnt_Deposited!H78</f>
        <v>0</v>
      </c>
      <c r="Q83" s="319">
        <f>MCF!R82</f>
        <v>1</v>
      </c>
      <c r="R83" s="87">
        <f t="shared" ref="R83:R99" si="19">P83*$W$6*DOCF*Q83</f>
        <v>0</v>
      </c>
      <c r="S83" s="87">
        <f t="shared" si="7"/>
        <v>0</v>
      </c>
      <c r="T83" s="87">
        <f t="shared" si="8"/>
        <v>0</v>
      </c>
      <c r="U83" s="87">
        <f t="shared" si="9"/>
        <v>1.8772291239830502E-3</v>
      </c>
      <c r="V83" s="87">
        <f t="shared" si="10"/>
        <v>1.3611446957745692E-4</v>
      </c>
      <c r="W83" s="120">
        <f t="shared" si="11"/>
        <v>9.0742979718304604E-5</v>
      </c>
    </row>
    <row r="84" spans="2:23">
      <c r="B84" s="116">
        <f>Amnt_Deposited!B79</f>
        <v>2065</v>
      </c>
      <c r="C84" s="119">
        <f>Amnt_Deposited!H79</f>
        <v>0</v>
      </c>
      <c r="D84" s="453">
        <f>Dry_Matter_Content!H71</f>
        <v>0.73</v>
      </c>
      <c r="E84" s="319">
        <f>MCF!R83</f>
        <v>1</v>
      </c>
      <c r="F84" s="87">
        <f t="shared" si="14"/>
        <v>0</v>
      </c>
      <c r="G84" s="87">
        <f t="shared" si="15"/>
        <v>0</v>
      </c>
      <c r="H84" s="87">
        <f t="shared" si="16"/>
        <v>0</v>
      </c>
      <c r="I84" s="87">
        <f t="shared" si="17"/>
        <v>1.5971641107961922E-3</v>
      </c>
      <c r="J84" s="87">
        <f t="shared" si="18"/>
        <v>1.1580746483833972E-4</v>
      </c>
      <c r="K84" s="120">
        <f t="shared" si="6"/>
        <v>7.7204976558893146E-5</v>
      </c>
      <c r="O84" s="116">
        <f>Amnt_Deposited!B79</f>
        <v>2065</v>
      </c>
      <c r="P84" s="119">
        <f>Amnt_Deposited!H79</f>
        <v>0</v>
      </c>
      <c r="Q84" s="319">
        <f>MCF!R83</f>
        <v>1</v>
      </c>
      <c r="R84" s="87">
        <f t="shared" si="19"/>
        <v>0</v>
      </c>
      <c r="S84" s="87">
        <f t="shared" si="7"/>
        <v>0</v>
      </c>
      <c r="T84" s="87">
        <f t="shared" si="8"/>
        <v>0</v>
      </c>
      <c r="U84" s="87">
        <f t="shared" si="9"/>
        <v>1.750316833749253E-3</v>
      </c>
      <c r="V84" s="87">
        <f t="shared" si="10"/>
        <v>1.2691229023379706E-4</v>
      </c>
      <c r="W84" s="120">
        <f t="shared" si="11"/>
        <v>8.4608193489198039E-5</v>
      </c>
    </row>
    <row r="85" spans="2:23">
      <c r="B85" s="116">
        <f>Amnt_Deposited!B80</f>
        <v>2066</v>
      </c>
      <c r="C85" s="119">
        <f>Amnt_Deposited!H80</f>
        <v>0</v>
      </c>
      <c r="D85" s="453">
        <f>Dry_Matter_Content!H72</f>
        <v>0.73</v>
      </c>
      <c r="E85" s="319">
        <f>MCF!R84</f>
        <v>1</v>
      </c>
      <c r="F85" s="87">
        <f t="shared" si="14"/>
        <v>0</v>
      </c>
      <c r="G85" s="87">
        <f t="shared" si="15"/>
        <v>0</v>
      </c>
      <c r="H85" s="87">
        <f t="shared" si="16"/>
        <v>0</v>
      </c>
      <c r="I85" s="87">
        <f t="shared" si="17"/>
        <v>1.4891859462819489E-3</v>
      </c>
      <c r="J85" s="87">
        <f t="shared" si="18"/>
        <v>1.0797816451424335E-4</v>
      </c>
      <c r="K85" s="120">
        <f t="shared" ref="K85:K99" si="20">J85*CH4_fraction*conv</f>
        <v>7.1985443009495566E-5</v>
      </c>
      <c r="O85" s="116">
        <f>Amnt_Deposited!B80</f>
        <v>2066</v>
      </c>
      <c r="P85" s="119">
        <f>Amnt_Deposited!H80</f>
        <v>0</v>
      </c>
      <c r="Q85" s="319">
        <f>MCF!R84</f>
        <v>1</v>
      </c>
      <c r="R85" s="87">
        <f t="shared" si="19"/>
        <v>0</v>
      </c>
      <c r="S85" s="87">
        <f t="shared" ref="S85:S98" si="21">R85*$W$12</f>
        <v>0</v>
      </c>
      <c r="T85" s="87">
        <f t="shared" ref="T85:T98" si="22">R85*(1-$W$12)</f>
        <v>0</v>
      </c>
      <c r="U85" s="87">
        <f t="shared" ref="U85:U98" si="23">S85+U84*$W$10</f>
        <v>1.6319845986651506E-3</v>
      </c>
      <c r="V85" s="87">
        <f t="shared" ref="V85:V98" si="24">U84*(1-$W$10)+T85</f>
        <v>1.1833223508410239E-4</v>
      </c>
      <c r="W85" s="120">
        <f t="shared" ref="W85:W99" si="25">V85*CH4_fraction*conv</f>
        <v>7.8888156722734922E-5</v>
      </c>
    </row>
    <row r="86" spans="2:23">
      <c r="B86" s="116">
        <f>Amnt_Deposited!B81</f>
        <v>2067</v>
      </c>
      <c r="C86" s="119">
        <f>Amnt_Deposited!H81</f>
        <v>0</v>
      </c>
      <c r="D86" s="453">
        <f>Dry_Matter_Content!H73</f>
        <v>0.73</v>
      </c>
      <c r="E86" s="319">
        <f>MCF!R85</f>
        <v>1</v>
      </c>
      <c r="F86" s="87">
        <f t="shared" si="14"/>
        <v>0</v>
      </c>
      <c r="G86" s="87">
        <f t="shared" si="15"/>
        <v>0</v>
      </c>
      <c r="H86" s="87">
        <f t="shared" si="16"/>
        <v>0</v>
      </c>
      <c r="I86" s="87">
        <f t="shared" si="17"/>
        <v>1.3885077730040806E-3</v>
      </c>
      <c r="J86" s="87">
        <f t="shared" si="18"/>
        <v>1.0067817327786828E-4</v>
      </c>
      <c r="K86" s="120">
        <f t="shared" si="20"/>
        <v>6.7118782185245519E-5</v>
      </c>
      <c r="O86" s="116">
        <f>Amnt_Deposited!B81</f>
        <v>2067</v>
      </c>
      <c r="P86" s="119">
        <f>Amnt_Deposited!H81</f>
        <v>0</v>
      </c>
      <c r="Q86" s="319">
        <f>MCF!R85</f>
        <v>1</v>
      </c>
      <c r="R86" s="87">
        <f t="shared" si="19"/>
        <v>0</v>
      </c>
      <c r="S86" s="87">
        <f t="shared" si="21"/>
        <v>0</v>
      </c>
      <c r="T86" s="87">
        <f t="shared" si="22"/>
        <v>0</v>
      </c>
      <c r="U86" s="87">
        <f t="shared" si="23"/>
        <v>1.5216523539770758E-3</v>
      </c>
      <c r="V86" s="87">
        <f t="shared" si="24"/>
        <v>1.103322446880749E-4</v>
      </c>
      <c r="W86" s="120">
        <f t="shared" si="25"/>
        <v>7.3554829792049926E-5</v>
      </c>
    </row>
    <row r="87" spans="2:23">
      <c r="B87" s="116">
        <f>Amnt_Deposited!B82</f>
        <v>2068</v>
      </c>
      <c r="C87" s="119">
        <f>Amnt_Deposited!H82</f>
        <v>0</v>
      </c>
      <c r="D87" s="453">
        <f>Dry_Matter_Content!H74</f>
        <v>0.73</v>
      </c>
      <c r="E87" s="319">
        <f>MCF!R86</f>
        <v>1</v>
      </c>
      <c r="F87" s="87">
        <f t="shared" si="14"/>
        <v>0</v>
      </c>
      <c r="G87" s="87">
        <f t="shared" si="15"/>
        <v>0</v>
      </c>
      <c r="H87" s="87">
        <f t="shared" si="16"/>
        <v>0</v>
      </c>
      <c r="I87" s="87">
        <f t="shared" si="17"/>
        <v>1.294636066440376E-3</v>
      </c>
      <c r="J87" s="87">
        <f t="shared" si="18"/>
        <v>9.3871706563704568E-5</v>
      </c>
      <c r="K87" s="120">
        <f t="shared" si="20"/>
        <v>6.2581137709136374E-5</v>
      </c>
      <c r="O87" s="116">
        <f>Amnt_Deposited!B82</f>
        <v>2068</v>
      </c>
      <c r="P87" s="119">
        <f>Amnt_Deposited!H82</f>
        <v>0</v>
      </c>
      <c r="Q87" s="319">
        <f>MCF!R86</f>
        <v>1</v>
      </c>
      <c r="R87" s="87">
        <f t="shared" si="19"/>
        <v>0</v>
      </c>
      <c r="S87" s="87">
        <f t="shared" si="21"/>
        <v>0</v>
      </c>
      <c r="T87" s="87">
        <f t="shared" si="22"/>
        <v>0</v>
      </c>
      <c r="U87" s="87">
        <f t="shared" si="23"/>
        <v>1.418779250893564E-3</v>
      </c>
      <c r="V87" s="87">
        <f t="shared" si="24"/>
        <v>1.0287310308351193E-4</v>
      </c>
      <c r="W87" s="120">
        <f t="shared" si="25"/>
        <v>6.8582068722341282E-5</v>
      </c>
    </row>
    <row r="88" spans="2:23">
      <c r="B88" s="116">
        <f>Amnt_Deposited!B83</f>
        <v>2069</v>
      </c>
      <c r="C88" s="119">
        <f>Amnt_Deposited!H83</f>
        <v>0</v>
      </c>
      <c r="D88" s="453">
        <f>Dry_Matter_Content!H75</f>
        <v>0.73</v>
      </c>
      <c r="E88" s="319">
        <f>MCF!R87</f>
        <v>1</v>
      </c>
      <c r="F88" s="87">
        <f t="shared" si="14"/>
        <v>0</v>
      </c>
      <c r="G88" s="87">
        <f t="shared" si="15"/>
        <v>0</v>
      </c>
      <c r="H88" s="87">
        <f t="shared" si="16"/>
        <v>0</v>
      </c>
      <c r="I88" s="87">
        <f t="shared" si="17"/>
        <v>1.2071106673763534E-3</v>
      </c>
      <c r="J88" s="87">
        <f t="shared" si="18"/>
        <v>8.752539906402278E-5</v>
      </c>
      <c r="K88" s="120">
        <f t="shared" si="20"/>
        <v>5.8350266042681851E-5</v>
      </c>
      <c r="O88" s="116">
        <f>Amnt_Deposited!B83</f>
        <v>2069</v>
      </c>
      <c r="P88" s="119">
        <f>Amnt_Deposited!H83</f>
        <v>0</v>
      </c>
      <c r="Q88" s="319">
        <f>MCF!R87</f>
        <v>1</v>
      </c>
      <c r="R88" s="87">
        <f t="shared" si="19"/>
        <v>0</v>
      </c>
      <c r="S88" s="87">
        <f t="shared" si="21"/>
        <v>0</v>
      </c>
      <c r="T88" s="87">
        <f t="shared" si="22"/>
        <v>0</v>
      </c>
      <c r="U88" s="87">
        <f t="shared" si="23"/>
        <v>1.3228610053439499E-3</v>
      </c>
      <c r="V88" s="87">
        <f t="shared" si="24"/>
        <v>9.5918245549614088E-5</v>
      </c>
      <c r="W88" s="120">
        <f t="shared" si="25"/>
        <v>6.3945497033076059E-5</v>
      </c>
    </row>
    <row r="89" spans="2:23">
      <c r="B89" s="116">
        <f>Amnt_Deposited!B84</f>
        <v>2070</v>
      </c>
      <c r="C89" s="119">
        <f>Amnt_Deposited!H84</f>
        <v>0</v>
      </c>
      <c r="D89" s="453">
        <f>Dry_Matter_Content!H76</f>
        <v>0.73</v>
      </c>
      <c r="E89" s="319">
        <f>MCF!R88</f>
        <v>1</v>
      </c>
      <c r="F89" s="87">
        <f t="shared" si="14"/>
        <v>0</v>
      </c>
      <c r="G89" s="87">
        <f t="shared" si="15"/>
        <v>0</v>
      </c>
      <c r="H89" s="87">
        <f t="shared" si="16"/>
        <v>0</v>
      </c>
      <c r="I89" s="87">
        <f t="shared" si="17"/>
        <v>1.1255025262042566E-3</v>
      </c>
      <c r="J89" s="87">
        <f t="shared" si="18"/>
        <v>8.1608141172096713E-5</v>
      </c>
      <c r="K89" s="120">
        <f t="shared" si="20"/>
        <v>5.4405427448064471E-5</v>
      </c>
      <c r="O89" s="116">
        <f>Amnt_Deposited!B84</f>
        <v>2070</v>
      </c>
      <c r="P89" s="119">
        <f>Amnt_Deposited!H84</f>
        <v>0</v>
      </c>
      <c r="Q89" s="319">
        <f>MCF!R88</f>
        <v>1</v>
      </c>
      <c r="R89" s="87">
        <f t="shared" si="19"/>
        <v>0</v>
      </c>
      <c r="S89" s="87">
        <f t="shared" si="21"/>
        <v>0</v>
      </c>
      <c r="T89" s="87">
        <f t="shared" si="22"/>
        <v>0</v>
      </c>
      <c r="U89" s="87">
        <f t="shared" si="23"/>
        <v>1.2334274259772685E-3</v>
      </c>
      <c r="V89" s="87">
        <f t="shared" si="24"/>
        <v>8.9433579366681403E-5</v>
      </c>
      <c r="W89" s="120">
        <f t="shared" si="25"/>
        <v>5.9622386244454266E-5</v>
      </c>
    </row>
    <row r="90" spans="2:23">
      <c r="B90" s="116">
        <f>Amnt_Deposited!B85</f>
        <v>2071</v>
      </c>
      <c r="C90" s="119">
        <f>Amnt_Deposited!H85</f>
        <v>0</v>
      </c>
      <c r="D90" s="453">
        <f>Dry_Matter_Content!H77</f>
        <v>0.73</v>
      </c>
      <c r="E90" s="319">
        <f>MCF!R89</f>
        <v>1</v>
      </c>
      <c r="F90" s="87">
        <f t="shared" si="14"/>
        <v>0</v>
      </c>
      <c r="G90" s="87">
        <f t="shared" si="15"/>
        <v>0</v>
      </c>
      <c r="H90" s="87">
        <f t="shared" si="16"/>
        <v>0</v>
      </c>
      <c r="I90" s="87">
        <f t="shared" si="17"/>
        <v>1.0494115997213814E-3</v>
      </c>
      <c r="J90" s="87">
        <f t="shared" si="18"/>
        <v>7.6090926482875145E-5</v>
      </c>
      <c r="K90" s="120">
        <f t="shared" si="20"/>
        <v>5.0727284321916763E-5</v>
      </c>
      <c r="O90" s="116">
        <f>Amnt_Deposited!B85</f>
        <v>2071</v>
      </c>
      <c r="P90" s="119">
        <f>Amnt_Deposited!H85</f>
        <v>0</v>
      </c>
      <c r="Q90" s="319">
        <f>MCF!R89</f>
        <v>1</v>
      </c>
      <c r="R90" s="87">
        <f t="shared" si="19"/>
        <v>0</v>
      </c>
      <c r="S90" s="87">
        <f t="shared" si="21"/>
        <v>0</v>
      </c>
      <c r="T90" s="87">
        <f t="shared" si="22"/>
        <v>0</v>
      </c>
      <c r="U90" s="87">
        <f t="shared" si="23"/>
        <v>1.1500401092837066E-3</v>
      </c>
      <c r="V90" s="87">
        <f t="shared" si="24"/>
        <v>8.3387316693561871E-5</v>
      </c>
      <c r="W90" s="120">
        <f t="shared" si="25"/>
        <v>5.5591544462374576E-5</v>
      </c>
    </row>
    <row r="91" spans="2:23">
      <c r="B91" s="116">
        <f>Amnt_Deposited!B86</f>
        <v>2072</v>
      </c>
      <c r="C91" s="119">
        <f>Amnt_Deposited!H86</f>
        <v>0</v>
      </c>
      <c r="D91" s="453">
        <f>Dry_Matter_Content!H78</f>
        <v>0.73</v>
      </c>
      <c r="E91" s="319">
        <f>MCF!R90</f>
        <v>1</v>
      </c>
      <c r="F91" s="87">
        <f t="shared" si="14"/>
        <v>0</v>
      </c>
      <c r="G91" s="87">
        <f t="shared" si="15"/>
        <v>0</v>
      </c>
      <c r="H91" s="87">
        <f t="shared" si="16"/>
        <v>0</v>
      </c>
      <c r="I91" s="87">
        <f t="shared" si="17"/>
        <v>9.7846489011783064E-4</v>
      </c>
      <c r="J91" s="87">
        <f t="shared" si="18"/>
        <v>7.0946709603550637E-5</v>
      </c>
      <c r="K91" s="120">
        <f t="shared" si="20"/>
        <v>4.7297806402367087E-5</v>
      </c>
      <c r="O91" s="116">
        <f>Amnt_Deposited!B86</f>
        <v>2072</v>
      </c>
      <c r="P91" s="119">
        <f>Amnt_Deposited!H86</f>
        <v>0</v>
      </c>
      <c r="Q91" s="319">
        <f>MCF!R90</f>
        <v>1</v>
      </c>
      <c r="R91" s="87">
        <f t="shared" si="19"/>
        <v>0</v>
      </c>
      <c r="S91" s="87">
        <f t="shared" si="21"/>
        <v>0</v>
      </c>
      <c r="T91" s="87">
        <f t="shared" si="22"/>
        <v>0</v>
      </c>
      <c r="U91" s="87">
        <f t="shared" si="23"/>
        <v>1.0722902905400894E-3</v>
      </c>
      <c r="V91" s="87">
        <f t="shared" si="24"/>
        <v>7.7749818743617192E-5</v>
      </c>
      <c r="W91" s="120">
        <f t="shared" si="25"/>
        <v>5.1833212495744792E-5</v>
      </c>
    </row>
    <row r="92" spans="2:23">
      <c r="B92" s="116">
        <f>Amnt_Deposited!B87</f>
        <v>2073</v>
      </c>
      <c r="C92" s="119">
        <f>Amnt_Deposited!H87</f>
        <v>0</v>
      </c>
      <c r="D92" s="453">
        <f>Dry_Matter_Content!H79</f>
        <v>0.73</v>
      </c>
      <c r="E92" s="319">
        <f>MCF!R91</f>
        <v>1</v>
      </c>
      <c r="F92" s="87">
        <f t="shared" si="14"/>
        <v>0</v>
      </c>
      <c r="G92" s="87">
        <f t="shared" si="15"/>
        <v>0</v>
      </c>
      <c r="H92" s="87">
        <f t="shared" si="16"/>
        <v>0</v>
      </c>
      <c r="I92" s="87">
        <f t="shared" si="17"/>
        <v>9.1231461654081808E-4</v>
      </c>
      <c r="J92" s="87">
        <f t="shared" si="18"/>
        <v>6.6150273577012588E-5</v>
      </c>
      <c r="K92" s="120">
        <f t="shared" si="20"/>
        <v>4.4100182384675059E-5</v>
      </c>
      <c r="O92" s="116">
        <f>Amnt_Deposited!B87</f>
        <v>2073</v>
      </c>
      <c r="P92" s="119">
        <f>Amnt_Deposited!H87</f>
        <v>0</v>
      </c>
      <c r="Q92" s="319">
        <f>MCF!R91</f>
        <v>1</v>
      </c>
      <c r="R92" s="87">
        <f t="shared" si="19"/>
        <v>0</v>
      </c>
      <c r="S92" s="87">
        <f t="shared" si="21"/>
        <v>0</v>
      </c>
      <c r="T92" s="87">
        <f t="shared" si="22"/>
        <v>0</v>
      </c>
      <c r="U92" s="87">
        <f t="shared" si="23"/>
        <v>9.9979684004473305E-4</v>
      </c>
      <c r="V92" s="87">
        <f t="shared" si="24"/>
        <v>7.2493450495356336E-5</v>
      </c>
      <c r="W92" s="120">
        <f t="shared" si="25"/>
        <v>4.8328966996904224E-5</v>
      </c>
    </row>
    <row r="93" spans="2:23">
      <c r="B93" s="116">
        <f>Amnt_Deposited!B88</f>
        <v>2074</v>
      </c>
      <c r="C93" s="119">
        <f>Amnt_Deposited!H88</f>
        <v>0</v>
      </c>
      <c r="D93" s="453">
        <f>Dry_Matter_Content!H80</f>
        <v>0.73</v>
      </c>
      <c r="E93" s="319">
        <f>MCF!R92</f>
        <v>1</v>
      </c>
      <c r="F93" s="87">
        <f t="shared" si="14"/>
        <v>0</v>
      </c>
      <c r="G93" s="87">
        <f t="shared" si="15"/>
        <v>0</v>
      </c>
      <c r="H93" s="87">
        <f t="shared" si="16"/>
        <v>0</v>
      </c>
      <c r="I93" s="87">
        <f t="shared" si="17"/>
        <v>8.5063651027252377E-4</v>
      </c>
      <c r="J93" s="87">
        <f t="shared" si="18"/>
        <v>6.1678106268294296E-5</v>
      </c>
      <c r="K93" s="120">
        <f t="shared" si="20"/>
        <v>4.1118737512196193E-5</v>
      </c>
      <c r="O93" s="116">
        <f>Amnt_Deposited!B88</f>
        <v>2074</v>
      </c>
      <c r="P93" s="119">
        <f>Amnt_Deposited!H88</f>
        <v>0</v>
      </c>
      <c r="Q93" s="319">
        <f>MCF!R92</f>
        <v>1</v>
      </c>
      <c r="R93" s="87">
        <f t="shared" si="19"/>
        <v>0</v>
      </c>
      <c r="S93" s="87">
        <f t="shared" si="21"/>
        <v>0</v>
      </c>
      <c r="T93" s="87">
        <f t="shared" si="22"/>
        <v>0</v>
      </c>
      <c r="U93" s="87">
        <f t="shared" si="23"/>
        <v>9.3220439481920495E-4</v>
      </c>
      <c r="V93" s="87">
        <f t="shared" si="24"/>
        <v>6.7592445225528048E-5</v>
      </c>
      <c r="W93" s="120">
        <f t="shared" si="25"/>
        <v>4.5061630150352032E-5</v>
      </c>
    </row>
    <row r="94" spans="2:23">
      <c r="B94" s="116">
        <f>Amnt_Deposited!B89</f>
        <v>2075</v>
      </c>
      <c r="C94" s="119">
        <f>Amnt_Deposited!H89</f>
        <v>0</v>
      </c>
      <c r="D94" s="453">
        <f>Dry_Matter_Content!H81</f>
        <v>0.73</v>
      </c>
      <c r="E94" s="319">
        <f>MCF!R93</f>
        <v>1</v>
      </c>
      <c r="F94" s="87">
        <f t="shared" si="14"/>
        <v>0</v>
      </c>
      <c r="G94" s="87">
        <f t="shared" si="15"/>
        <v>0</v>
      </c>
      <c r="H94" s="87">
        <f t="shared" si="16"/>
        <v>0</v>
      </c>
      <c r="I94" s="87">
        <f t="shared" si="17"/>
        <v>7.9312822516446383E-4</v>
      </c>
      <c r="J94" s="87">
        <f t="shared" si="18"/>
        <v>5.7508285108059922E-5</v>
      </c>
      <c r="K94" s="120">
        <f t="shared" si="20"/>
        <v>3.8338856738706615E-5</v>
      </c>
      <c r="O94" s="116">
        <f>Amnt_Deposited!B89</f>
        <v>2075</v>
      </c>
      <c r="P94" s="119">
        <f>Amnt_Deposited!H89</f>
        <v>0</v>
      </c>
      <c r="Q94" s="319">
        <f>MCF!R93</f>
        <v>1</v>
      </c>
      <c r="R94" s="87">
        <f t="shared" si="19"/>
        <v>0</v>
      </c>
      <c r="S94" s="87">
        <f t="shared" si="21"/>
        <v>0</v>
      </c>
      <c r="T94" s="87">
        <f t="shared" si="22"/>
        <v>0</v>
      </c>
      <c r="U94" s="87">
        <f t="shared" si="23"/>
        <v>8.6918161661859127E-4</v>
      </c>
      <c r="V94" s="87">
        <f t="shared" si="24"/>
        <v>6.3022778200613671E-5</v>
      </c>
      <c r="W94" s="120">
        <f t="shared" si="25"/>
        <v>4.2015185467075776E-5</v>
      </c>
    </row>
    <row r="95" spans="2:23">
      <c r="B95" s="116">
        <f>Amnt_Deposited!B90</f>
        <v>2076</v>
      </c>
      <c r="C95" s="119">
        <f>Amnt_Deposited!H90</f>
        <v>0</v>
      </c>
      <c r="D95" s="453">
        <f>Dry_Matter_Content!H82</f>
        <v>0.73</v>
      </c>
      <c r="E95" s="319">
        <f>MCF!R94</f>
        <v>1</v>
      </c>
      <c r="F95" s="87">
        <f t="shared" si="14"/>
        <v>0</v>
      </c>
      <c r="G95" s="87">
        <f t="shared" si="15"/>
        <v>0</v>
      </c>
      <c r="H95" s="87">
        <f t="shared" si="16"/>
        <v>0</v>
      </c>
      <c r="I95" s="87">
        <f t="shared" si="17"/>
        <v>7.3950785553631945E-4</v>
      </c>
      <c r="J95" s="87">
        <f t="shared" si="18"/>
        <v>5.3620369628144347E-5</v>
      </c>
      <c r="K95" s="120">
        <f t="shared" si="20"/>
        <v>3.5746913085429565E-5</v>
      </c>
      <c r="O95" s="116">
        <f>Amnt_Deposited!B90</f>
        <v>2076</v>
      </c>
      <c r="P95" s="119">
        <f>Amnt_Deposited!H90</f>
        <v>0</v>
      </c>
      <c r="Q95" s="319">
        <f>MCF!R94</f>
        <v>1</v>
      </c>
      <c r="R95" s="87">
        <f t="shared" si="19"/>
        <v>0</v>
      </c>
      <c r="S95" s="87">
        <f t="shared" si="21"/>
        <v>0</v>
      </c>
      <c r="T95" s="87">
        <f t="shared" si="22"/>
        <v>0</v>
      </c>
      <c r="U95" s="87">
        <f t="shared" si="23"/>
        <v>8.1041956771103578E-4</v>
      </c>
      <c r="V95" s="87">
        <f t="shared" si="24"/>
        <v>5.8762048907555507E-5</v>
      </c>
      <c r="W95" s="120">
        <f t="shared" si="25"/>
        <v>3.9174699271703667E-5</v>
      </c>
    </row>
    <row r="96" spans="2:23">
      <c r="B96" s="116">
        <f>Amnt_Deposited!B91</f>
        <v>2077</v>
      </c>
      <c r="C96" s="119">
        <f>Amnt_Deposited!H91</f>
        <v>0</v>
      </c>
      <c r="D96" s="453">
        <f>Dry_Matter_Content!H83</f>
        <v>0.73</v>
      </c>
      <c r="E96" s="319">
        <f>MCF!R95</f>
        <v>1</v>
      </c>
      <c r="F96" s="87">
        <f t="shared" si="14"/>
        <v>0</v>
      </c>
      <c r="G96" s="87">
        <f t="shared" si="15"/>
        <v>0</v>
      </c>
      <c r="H96" s="87">
        <f t="shared" si="16"/>
        <v>0</v>
      </c>
      <c r="I96" s="87">
        <f t="shared" si="17"/>
        <v>6.8951255427396503E-4</v>
      </c>
      <c r="J96" s="87">
        <f t="shared" si="18"/>
        <v>4.9995301262354403E-5</v>
      </c>
      <c r="K96" s="120">
        <f t="shared" si="20"/>
        <v>3.33302008415696E-5</v>
      </c>
      <c r="O96" s="116">
        <f>Amnt_Deposited!B91</f>
        <v>2077</v>
      </c>
      <c r="P96" s="119">
        <f>Amnt_Deposited!H91</f>
        <v>0</v>
      </c>
      <c r="Q96" s="319">
        <f>MCF!R95</f>
        <v>1</v>
      </c>
      <c r="R96" s="87">
        <f t="shared" si="19"/>
        <v>0</v>
      </c>
      <c r="S96" s="87">
        <f t="shared" si="21"/>
        <v>0</v>
      </c>
      <c r="T96" s="87">
        <f t="shared" si="22"/>
        <v>0</v>
      </c>
      <c r="U96" s="87">
        <f t="shared" si="23"/>
        <v>7.5563019646461994E-4</v>
      </c>
      <c r="V96" s="87">
        <f t="shared" si="24"/>
        <v>5.4789371246415832E-5</v>
      </c>
      <c r="W96" s="120">
        <f t="shared" si="25"/>
        <v>3.652624749761055E-5</v>
      </c>
    </row>
    <row r="97" spans="2:23">
      <c r="B97" s="116">
        <f>Amnt_Deposited!B92</f>
        <v>2078</v>
      </c>
      <c r="C97" s="119">
        <f>Amnt_Deposited!H92</f>
        <v>0</v>
      </c>
      <c r="D97" s="453">
        <f>Dry_Matter_Content!H84</f>
        <v>0.73</v>
      </c>
      <c r="E97" s="319">
        <f>MCF!R96</f>
        <v>1</v>
      </c>
      <c r="F97" s="87">
        <f t="shared" si="14"/>
        <v>0</v>
      </c>
      <c r="G97" s="87">
        <f t="shared" si="15"/>
        <v>0</v>
      </c>
      <c r="H97" s="87">
        <f t="shared" si="16"/>
        <v>0</v>
      </c>
      <c r="I97" s="87">
        <f t="shared" si="17"/>
        <v>6.4289724435260978E-4</v>
      </c>
      <c r="J97" s="87">
        <f t="shared" si="18"/>
        <v>4.6615309921355296E-5</v>
      </c>
      <c r="K97" s="120">
        <f t="shared" si="20"/>
        <v>3.1076873280903529E-5</v>
      </c>
      <c r="O97" s="116">
        <f>Amnt_Deposited!B92</f>
        <v>2078</v>
      </c>
      <c r="P97" s="119">
        <f>Amnt_Deposited!H92</f>
        <v>0</v>
      </c>
      <c r="Q97" s="319">
        <f>MCF!R96</f>
        <v>1</v>
      </c>
      <c r="R97" s="87">
        <f t="shared" si="19"/>
        <v>0</v>
      </c>
      <c r="S97" s="87">
        <f t="shared" si="21"/>
        <v>0</v>
      </c>
      <c r="T97" s="87">
        <f t="shared" si="22"/>
        <v>0</v>
      </c>
      <c r="U97" s="87">
        <f t="shared" si="23"/>
        <v>7.0454492531792914E-4</v>
      </c>
      <c r="V97" s="87">
        <f t="shared" si="24"/>
        <v>5.1085271146690783E-5</v>
      </c>
      <c r="W97" s="120">
        <f t="shared" si="25"/>
        <v>3.4056847431127184E-5</v>
      </c>
    </row>
    <row r="98" spans="2:23">
      <c r="B98" s="116">
        <f>Amnt_Deposited!B93</f>
        <v>2079</v>
      </c>
      <c r="C98" s="119">
        <f>Amnt_Deposited!H93</f>
        <v>0</v>
      </c>
      <c r="D98" s="453">
        <f>Dry_Matter_Content!H85</f>
        <v>0.73</v>
      </c>
      <c r="E98" s="319">
        <f>MCF!R97</f>
        <v>1</v>
      </c>
      <c r="F98" s="87">
        <f t="shared" si="14"/>
        <v>0</v>
      </c>
      <c r="G98" s="87">
        <f t="shared" si="15"/>
        <v>0</v>
      </c>
      <c r="H98" s="87">
        <f t="shared" si="16"/>
        <v>0</v>
      </c>
      <c r="I98" s="87">
        <f t="shared" si="17"/>
        <v>5.9943341746893769E-4</v>
      </c>
      <c r="J98" s="87">
        <f t="shared" si="18"/>
        <v>4.3463826883672116E-5</v>
      </c>
      <c r="K98" s="120">
        <f t="shared" si="20"/>
        <v>2.8975884589114743E-5</v>
      </c>
      <c r="O98" s="116">
        <f>Amnt_Deposited!B93</f>
        <v>2079</v>
      </c>
      <c r="P98" s="119">
        <f>Amnt_Deposited!H93</f>
        <v>0</v>
      </c>
      <c r="Q98" s="319">
        <f>MCF!R97</f>
        <v>1</v>
      </c>
      <c r="R98" s="87">
        <f t="shared" si="19"/>
        <v>0</v>
      </c>
      <c r="S98" s="87">
        <f t="shared" si="21"/>
        <v>0</v>
      </c>
      <c r="T98" s="87">
        <f t="shared" si="22"/>
        <v>0</v>
      </c>
      <c r="U98" s="87">
        <f t="shared" si="23"/>
        <v>6.56913334212535E-4</v>
      </c>
      <c r="V98" s="87">
        <f t="shared" si="24"/>
        <v>4.7631591105394143E-5</v>
      </c>
      <c r="W98" s="120">
        <f t="shared" si="25"/>
        <v>3.1754394070262758E-5</v>
      </c>
    </row>
    <row r="99" spans="2:23" ht="13.5" thickBot="1">
      <c r="B99" s="117">
        <f>Amnt_Deposited!B94</f>
        <v>2080</v>
      </c>
      <c r="C99" s="121">
        <f>Amnt_Deposited!H94</f>
        <v>0</v>
      </c>
      <c r="D99" s="454">
        <f>Dry_Matter_Content!H86</f>
        <v>0.73</v>
      </c>
      <c r="E99" s="320">
        <f>MCF!R98</f>
        <v>1</v>
      </c>
      <c r="F99" s="88">
        <f t="shared" si="14"/>
        <v>0</v>
      </c>
      <c r="G99" s="88">
        <f t="shared" si="15"/>
        <v>0</v>
      </c>
      <c r="H99" s="88">
        <f t="shared" si="16"/>
        <v>0</v>
      </c>
      <c r="I99" s="88">
        <f t="shared" si="17"/>
        <v>5.5890801389313978E-4</v>
      </c>
      <c r="J99" s="88">
        <f t="shared" si="18"/>
        <v>4.0525403575797891E-5</v>
      </c>
      <c r="K99" s="122">
        <f t="shared" si="20"/>
        <v>2.7016935717198593E-5</v>
      </c>
      <c r="O99" s="117">
        <f>Amnt_Deposited!B94</f>
        <v>2080</v>
      </c>
      <c r="P99" s="121">
        <f>Amnt_Deposited!H94</f>
        <v>0</v>
      </c>
      <c r="Q99" s="320">
        <f>MCF!R98</f>
        <v>1</v>
      </c>
      <c r="R99" s="88">
        <f t="shared" si="19"/>
        <v>0</v>
      </c>
      <c r="S99" s="88">
        <f>R99*$W$12</f>
        <v>0</v>
      </c>
      <c r="T99" s="88">
        <f>R99*(1-$W$12)</f>
        <v>0</v>
      </c>
      <c r="U99" s="88">
        <f>S99+U98*$W$10</f>
        <v>6.1250193303357835E-4</v>
      </c>
      <c r="V99" s="88">
        <f>U98*(1-$W$10)+T99</f>
        <v>4.4411401178956631E-5</v>
      </c>
      <c r="W99" s="122">
        <f t="shared" si="25"/>
        <v>2.9607600785971085E-5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5" t="s">
        <v>338</v>
      </c>
      <c r="E2" s="776"/>
      <c r="F2" s="777"/>
    </row>
    <row r="3" spans="1:18" ht="16.5" thickBot="1">
      <c r="B3" s="12"/>
      <c r="C3" s="5" t="s">
        <v>276</v>
      </c>
      <c r="D3" s="775" t="s">
        <v>337</v>
      </c>
      <c r="E3" s="776"/>
      <c r="F3" s="777"/>
    </row>
    <row r="4" spans="1:18" ht="16.5" thickBot="1">
      <c r="B4" s="12"/>
      <c r="C4" s="5" t="s">
        <v>30</v>
      </c>
      <c r="D4" s="775" t="s">
        <v>266</v>
      </c>
      <c r="E4" s="776"/>
      <c r="F4" s="777"/>
    </row>
    <row r="5" spans="1:18" ht="16.5" thickBot="1">
      <c r="B5" s="12"/>
      <c r="C5" s="5" t="s">
        <v>117</v>
      </c>
      <c r="D5" s="778"/>
      <c r="E5" s="779"/>
      <c r="F5" s="780"/>
    </row>
    <row r="6" spans="1:18">
      <c r="B6" s="13" t="s">
        <v>201</v>
      </c>
    </row>
    <row r="7" spans="1:18">
      <c r="B7" s="35" t="s">
        <v>31</v>
      </c>
    </row>
    <row r="8" spans="1:18" ht="13.5" thickBot="1">
      <c r="B8" s="35"/>
    </row>
    <row r="9" spans="1:18" ht="12.75" customHeight="1">
      <c r="A9" s="1"/>
      <c r="C9" s="781" t="s">
        <v>18</v>
      </c>
      <c r="D9" s="782"/>
      <c r="E9" s="788" t="s">
        <v>100</v>
      </c>
      <c r="F9" s="789"/>
      <c r="H9" s="781" t="s">
        <v>18</v>
      </c>
      <c r="I9" s="782"/>
      <c r="J9" s="788" t="s">
        <v>100</v>
      </c>
      <c r="K9" s="789"/>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86" t="s">
        <v>250</v>
      </c>
      <c r="D12" s="787"/>
      <c r="E12" s="786" t="s">
        <v>250</v>
      </c>
      <c r="F12" s="787"/>
      <c r="H12" s="786" t="s">
        <v>251</v>
      </c>
      <c r="I12" s="787"/>
      <c r="J12" s="786" t="s">
        <v>251</v>
      </c>
      <c r="K12" s="787"/>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83" t="s">
        <v>250</v>
      </c>
      <c r="E61" s="784"/>
      <c r="F61" s="785"/>
      <c r="H61" s="53"/>
      <c r="I61" s="783" t="s">
        <v>251</v>
      </c>
      <c r="J61" s="784"/>
      <c r="K61" s="785"/>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0" t="s">
        <v>317</v>
      </c>
      <c r="C71" s="770"/>
      <c r="D71" s="771" t="s">
        <v>318</v>
      </c>
      <c r="E71" s="771"/>
      <c r="F71" s="771"/>
      <c r="G71" s="771"/>
      <c r="H71" s="771"/>
    </row>
    <row r="72" spans="2:8">
      <c r="B72" s="770" t="s">
        <v>319</v>
      </c>
      <c r="C72" s="770"/>
      <c r="D72" s="771" t="s">
        <v>320</v>
      </c>
      <c r="E72" s="771"/>
      <c r="F72" s="771"/>
      <c r="G72" s="771"/>
      <c r="H72" s="771"/>
    </row>
    <row r="73" spans="2:8">
      <c r="B73" s="770" t="s">
        <v>321</v>
      </c>
      <c r="C73" s="770"/>
      <c r="D73" s="771" t="s">
        <v>322</v>
      </c>
      <c r="E73" s="771"/>
      <c r="F73" s="771"/>
      <c r="G73" s="771"/>
      <c r="H73" s="771"/>
    </row>
    <row r="74" spans="2:8">
      <c r="B74" s="770" t="s">
        <v>323</v>
      </c>
      <c r="C74" s="770"/>
      <c r="D74" s="771" t="s">
        <v>324</v>
      </c>
      <c r="E74" s="771"/>
      <c r="F74" s="771"/>
      <c r="G74" s="771"/>
      <c r="H74" s="771"/>
    </row>
    <row r="75" spans="2:8">
      <c r="B75" s="611"/>
      <c r="C75" s="612"/>
      <c r="D75" s="612"/>
      <c r="E75" s="612"/>
      <c r="F75" s="612"/>
      <c r="G75" s="612"/>
      <c r="H75" s="612"/>
    </row>
    <row r="76" spans="2:8">
      <c r="B76" s="614"/>
      <c r="C76" s="615" t="s">
        <v>325</v>
      </c>
      <c r="D76" s="616" t="s">
        <v>87</v>
      </c>
      <c r="E76" s="616" t="s">
        <v>88</v>
      </c>
    </row>
    <row r="77" spans="2:8">
      <c r="B77" s="772" t="s">
        <v>133</v>
      </c>
      <c r="C77" s="617" t="s">
        <v>326</v>
      </c>
      <c r="D77" s="618" t="s">
        <v>327</v>
      </c>
      <c r="E77" s="618" t="s">
        <v>9</v>
      </c>
      <c r="F77" s="525"/>
      <c r="G77" s="597"/>
      <c r="H77" s="6"/>
    </row>
    <row r="78" spans="2:8">
      <c r="B78" s="773"/>
      <c r="C78" s="619"/>
      <c r="D78" s="620"/>
      <c r="E78" s="621"/>
      <c r="F78" s="6"/>
      <c r="G78" s="525"/>
      <c r="H78" s="6"/>
    </row>
    <row r="79" spans="2:8">
      <c r="B79" s="773"/>
      <c r="C79" s="619"/>
      <c r="D79" s="620"/>
      <c r="E79" s="621"/>
      <c r="F79" s="6"/>
      <c r="G79" s="525"/>
      <c r="H79" s="6"/>
    </row>
    <row r="80" spans="2:8">
      <c r="B80" s="773"/>
      <c r="C80" s="619"/>
      <c r="D80" s="620"/>
      <c r="E80" s="621"/>
      <c r="F80" s="6"/>
      <c r="G80" s="525"/>
      <c r="H80" s="6"/>
    </row>
    <row r="81" spans="2:8">
      <c r="B81" s="773"/>
      <c r="C81" s="619"/>
      <c r="D81" s="620"/>
      <c r="E81" s="621"/>
      <c r="F81" s="6"/>
      <c r="G81" s="525"/>
      <c r="H81" s="6"/>
    </row>
    <row r="82" spans="2:8">
      <c r="B82" s="773"/>
      <c r="C82" s="619"/>
      <c r="D82" s="620" t="s">
        <v>328</v>
      </c>
      <c r="E82" s="621"/>
      <c r="F82" s="6"/>
      <c r="G82" s="525"/>
      <c r="H82" s="6"/>
    </row>
    <row r="83" spans="2:8" ht="13.5" thickBot="1">
      <c r="B83" s="774"/>
      <c r="C83" s="622"/>
      <c r="D83" s="622"/>
      <c r="E83" s="623" t="s">
        <v>329</v>
      </c>
      <c r="F83" s="6"/>
      <c r="G83" s="6"/>
      <c r="H83" s="6"/>
    </row>
    <row r="84" spans="2:8" ht="13.5" thickTop="1">
      <c r="B84" s="614"/>
      <c r="C84" s="621"/>
      <c r="D84" s="614"/>
      <c r="E84" s="624"/>
      <c r="F84" s="6"/>
      <c r="G84" s="6"/>
      <c r="H84" s="6"/>
    </row>
    <row r="85" spans="2:8">
      <c r="B85" s="766" t="s">
        <v>330</v>
      </c>
      <c r="C85" s="767"/>
      <c r="D85" s="767"/>
      <c r="E85" s="768"/>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69" t="s">
        <v>333</v>
      </c>
      <c r="C95" s="769"/>
      <c r="D95" s="769"/>
      <c r="E95" s="628">
        <f>SUM(E86:E94)</f>
        <v>0.13702</v>
      </c>
    </row>
    <row r="96" spans="2:8">
      <c r="B96" s="766" t="s">
        <v>334</v>
      </c>
      <c r="C96" s="767"/>
      <c r="D96" s="767"/>
      <c r="E96" s="768"/>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69" t="s">
        <v>333</v>
      </c>
      <c r="C106" s="769"/>
      <c r="D106" s="769"/>
      <c r="E106" s="628">
        <f>SUM(E97:E105)</f>
        <v>0.15982100000000002</v>
      </c>
    </row>
    <row r="107" spans="2:5">
      <c r="B107" s="766" t="s">
        <v>335</v>
      </c>
      <c r="C107" s="767"/>
      <c r="D107" s="767"/>
      <c r="E107" s="768"/>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69" t="s">
        <v>333</v>
      </c>
      <c r="C117" s="769"/>
      <c r="D117" s="769"/>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9.4689082619999994</v>
      </c>
      <c r="D19" s="451">
        <f>Dry_Matter_Content!O6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9.4689082619999994</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9.6946415940000001</v>
      </c>
      <c r="D20" s="453">
        <f>Dry_Matter_Content!O7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9.6946415940000001</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9.884421712</v>
      </c>
      <c r="D21" s="453">
        <f>Dry_Matter_Content!O8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9.884421712</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9.990681888000001</v>
      </c>
      <c r="D22" s="453">
        <f>Dry_Matter_Content!O9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Amnt_Deposited!O17</f>
        <v>9.990681888000001</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10.255219656</v>
      </c>
      <c r="D23" s="453">
        <f>Dry_Matter_Content!O10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Amnt_Deposited!O18</f>
        <v>10.255219656</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10.687770896</v>
      </c>
      <c r="D24" s="453">
        <f>Dry_Matter_Content!O11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Amnt_Deposited!O19</f>
        <v>10.687770896</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10.833739553999999</v>
      </c>
      <c r="D25" s="453">
        <f>Dry_Matter_Content!O12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Amnt_Deposited!O20</f>
        <v>10.833739553999999</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10.976996074000001</v>
      </c>
      <c r="D26" s="453">
        <f>Dry_Matter_Content!O13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Amnt_Deposited!O21</f>
        <v>10.976996074000001</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11.116427783999999</v>
      </c>
      <c r="D27" s="453">
        <f>Dry_Matter_Content!O14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Amnt_Deposited!O22</f>
        <v>11.116427783999999</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11.250365676000001</v>
      </c>
      <c r="D28" s="453">
        <f>Dry_Matter_Content!O15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Amnt_Deposited!O23</f>
        <v>11.250365676000001</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11.480758322</v>
      </c>
      <c r="D29" s="453">
        <f>Dry_Matter_Content!O16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Amnt_Deposited!O24</f>
        <v>11.480758322</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25"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1</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1</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1</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1</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1</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1</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1</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1</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1</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1</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1</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1</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1</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1</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1</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1</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1</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1</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1</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1</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1</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1</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1</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1</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1</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1</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1</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1</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1</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1</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1</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1</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1</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1</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1</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1</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1</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1</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1</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1</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1</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1</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1</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1</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1</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1</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1</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1</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1</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1</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1</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1</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1</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1</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1</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1</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1</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1</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1</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1</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1</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1</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1</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1</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1</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1</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1</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1</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1</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1</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1</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1</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1</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1</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1</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1</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1</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1</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1</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1</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1</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1</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1</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1</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1</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1</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1</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1</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1</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1</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1</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1</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1</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1</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1</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1</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1</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1</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1</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1</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1</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1</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1</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1</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1</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1</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1</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1</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1</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1</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1</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1</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1</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1</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1</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1</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1</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1</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1</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1</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1</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1</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1</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1</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1</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1</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1</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1</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1</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1</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1</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1</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1</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1</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1</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1</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1</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1</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1</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1</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1</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1</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1</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1</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1</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1</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1</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1</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1</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1</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1</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1</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1</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1</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1</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1</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1</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1</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1</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1</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1</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1</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E17" sqref="E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93" t="s">
        <v>107</v>
      </c>
      <c r="R2" s="793"/>
      <c r="S2" s="793"/>
      <c r="T2" s="793"/>
    </row>
    <row r="4" spans="2:20">
      <c r="C4" t="s">
        <v>26</v>
      </c>
    </row>
    <row r="5" spans="2:20">
      <c r="C5" t="s">
        <v>281</v>
      </c>
    </row>
    <row r="6" spans="2:20">
      <c r="C6" t="s">
        <v>29</v>
      </c>
    </row>
    <row r="7" spans="2:20">
      <c r="C7" t="s">
        <v>109</v>
      </c>
    </row>
    <row r="8" spans="2:20" ht="13.5" thickBot="1"/>
    <row r="9" spans="2:20" ht="13.5" thickBot="1">
      <c r="C9" s="794" t="s">
        <v>95</v>
      </c>
      <c r="D9" s="795"/>
      <c r="E9" s="795"/>
      <c r="F9" s="795"/>
      <c r="G9" s="795"/>
      <c r="H9" s="796"/>
      <c r="I9" s="802" t="s">
        <v>308</v>
      </c>
      <c r="J9" s="803"/>
      <c r="K9" s="803"/>
      <c r="L9" s="803"/>
      <c r="M9" s="803"/>
      <c r="N9" s="804"/>
      <c r="R9" s="174" t="s">
        <v>95</v>
      </c>
      <c r="S9" s="467" t="s">
        <v>308</v>
      </c>
    </row>
    <row r="10" spans="2:20" s="1" customFormat="1" ht="38.25" customHeight="1">
      <c r="B10" s="26"/>
      <c r="C10" s="26" t="s">
        <v>104</v>
      </c>
      <c r="D10" s="27" t="s">
        <v>105</v>
      </c>
      <c r="E10" s="27" t="s">
        <v>0</v>
      </c>
      <c r="F10" s="27" t="s">
        <v>206</v>
      </c>
      <c r="G10" s="27" t="s">
        <v>103</v>
      </c>
      <c r="H10" s="28" t="s">
        <v>161</v>
      </c>
      <c r="I10" s="584" t="s">
        <v>104</v>
      </c>
      <c r="J10" s="585" t="s">
        <v>105</v>
      </c>
      <c r="K10" s="585" t="s">
        <v>0</v>
      </c>
      <c r="L10" s="585" t="s">
        <v>206</v>
      </c>
      <c r="M10" s="585" t="s">
        <v>103</v>
      </c>
      <c r="N10" s="586" t="s">
        <v>161</v>
      </c>
      <c r="O10" s="466" t="s">
        <v>28</v>
      </c>
      <c r="R10" s="797" t="s">
        <v>147</v>
      </c>
      <c r="S10" s="797"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8"/>
      <c r="S11" s="798"/>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8"/>
      <c r="S12" s="798"/>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8"/>
      <c r="S13" s="798"/>
    </row>
    <row r="14" spans="2:20" s="3" customFormat="1" ht="13.5" thickBot="1">
      <c r="B14" s="32"/>
      <c r="C14" s="32"/>
      <c r="D14" s="21"/>
      <c r="E14" s="21"/>
      <c r="F14" s="21"/>
      <c r="G14" s="21"/>
      <c r="H14" s="169"/>
      <c r="I14" s="32"/>
      <c r="J14" s="21"/>
      <c r="K14" s="21"/>
      <c r="L14" s="21"/>
      <c r="M14" s="21"/>
      <c r="N14" s="169"/>
      <c r="O14" s="590"/>
      <c r="R14" s="798"/>
      <c r="S14" s="798"/>
    </row>
    <row r="15" spans="2:20" s="3" customFormat="1" ht="12.75" customHeight="1" thickBot="1">
      <c r="B15" s="266"/>
      <c r="C15" s="790" t="s">
        <v>158</v>
      </c>
      <c r="D15" s="791"/>
      <c r="E15" s="791"/>
      <c r="F15" s="791"/>
      <c r="G15" s="791"/>
      <c r="H15" s="792"/>
      <c r="I15" s="790" t="s">
        <v>158</v>
      </c>
      <c r="J15" s="791"/>
      <c r="K15" s="791"/>
      <c r="L15" s="791"/>
      <c r="M15" s="791"/>
      <c r="N15" s="792"/>
      <c r="O15" s="591"/>
      <c r="R15" s="798"/>
      <c r="S15" s="798"/>
    </row>
    <row r="16" spans="2:20" s="3" customFormat="1" ht="26.25" thickBot="1">
      <c r="B16" s="172" t="s">
        <v>160</v>
      </c>
      <c r="C16" s="269">
        <v>0</v>
      </c>
      <c r="D16" s="270">
        <v>0</v>
      </c>
      <c r="E16" s="270">
        <v>1</v>
      </c>
      <c r="F16" s="270">
        <v>0</v>
      </c>
      <c r="G16" s="270">
        <v>0</v>
      </c>
      <c r="H16" s="800" t="s">
        <v>36</v>
      </c>
      <c r="I16" s="592">
        <v>0.2</v>
      </c>
      <c r="J16" s="593">
        <v>0.3</v>
      </c>
      <c r="K16" s="593">
        <v>0.25</v>
      </c>
      <c r="L16" s="593">
        <v>0.05</v>
      </c>
      <c r="M16" s="593">
        <v>0.2</v>
      </c>
      <c r="N16" s="800" t="s">
        <v>36</v>
      </c>
      <c r="O16" s="594"/>
      <c r="R16" s="799"/>
      <c r="S16" s="799"/>
    </row>
    <row r="17" spans="2:19" s="3" customFormat="1" ht="13.5" thickBot="1">
      <c r="B17" s="15" t="s">
        <v>1</v>
      </c>
      <c r="C17" s="15" t="s">
        <v>24</v>
      </c>
      <c r="D17" s="16" t="s">
        <v>24</v>
      </c>
      <c r="E17" s="16" t="s">
        <v>24</v>
      </c>
      <c r="F17" s="16" t="s">
        <v>24</v>
      </c>
      <c r="G17" s="16" t="s">
        <v>24</v>
      </c>
      <c r="H17" s="801"/>
      <c r="I17" s="15" t="s">
        <v>24</v>
      </c>
      <c r="J17" s="16" t="s">
        <v>24</v>
      </c>
      <c r="K17" s="16" t="s">
        <v>24</v>
      </c>
      <c r="L17" s="16" t="s">
        <v>24</v>
      </c>
      <c r="M17" s="16" t="s">
        <v>24</v>
      </c>
      <c r="N17" s="801"/>
      <c r="O17" s="587"/>
      <c r="R17" s="172" t="s">
        <v>157</v>
      </c>
      <c r="S17" s="595" t="s">
        <v>157</v>
      </c>
    </row>
    <row r="18" spans="2:19">
      <c r="B18" s="300">
        <f>year</f>
        <v>2000</v>
      </c>
      <c r="C18" s="267">
        <f>C$16</f>
        <v>0</v>
      </c>
      <c r="D18" s="268">
        <f t="shared" ref="D18:G33" si="0">D$16</f>
        <v>0</v>
      </c>
      <c r="E18" s="268">
        <f t="shared" si="0"/>
        <v>1</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1</v>
      </c>
      <c r="S18" s="596">
        <f>I18*I$13+J18*J$13+K18*K$13+L18*L$13+M18*M$13</f>
        <v>0.71500000000000008</v>
      </c>
    </row>
    <row r="19" spans="2:19">
      <c r="B19" s="301">
        <f t="shared" ref="B19:B50" si="2">B18+1</f>
        <v>2001</v>
      </c>
      <c r="C19" s="61">
        <f t="shared" ref="C19:G50" si="3">C$16</f>
        <v>0</v>
      </c>
      <c r="D19" s="62">
        <f t="shared" si="0"/>
        <v>0</v>
      </c>
      <c r="E19" s="62">
        <f t="shared" si="0"/>
        <v>1</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1</v>
      </c>
      <c r="S19" s="596">
        <f t="shared" ref="S19:S82" si="8">I19*I$13+J19*J$13+K19*K$13+L19*L$13+M19*M$13</f>
        <v>0.71500000000000008</v>
      </c>
    </row>
    <row r="20" spans="2:19">
      <c r="B20" s="301">
        <f t="shared" si="2"/>
        <v>2002</v>
      </c>
      <c r="C20" s="61">
        <f t="shared" si="3"/>
        <v>0</v>
      </c>
      <c r="D20" s="62">
        <f t="shared" si="0"/>
        <v>0</v>
      </c>
      <c r="E20" s="62">
        <f t="shared" si="0"/>
        <v>1</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1</v>
      </c>
      <c r="S20" s="596">
        <f t="shared" si="8"/>
        <v>0.71500000000000008</v>
      </c>
    </row>
    <row r="21" spans="2:19">
      <c r="B21" s="301">
        <f t="shared" si="2"/>
        <v>2003</v>
      </c>
      <c r="C21" s="61">
        <f t="shared" si="3"/>
        <v>0</v>
      </c>
      <c r="D21" s="62">
        <f t="shared" si="0"/>
        <v>0</v>
      </c>
      <c r="E21" s="62">
        <f t="shared" si="0"/>
        <v>1</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1</v>
      </c>
      <c r="S21" s="596">
        <f t="shared" si="8"/>
        <v>0.71500000000000008</v>
      </c>
    </row>
    <row r="22" spans="2:19">
      <c r="B22" s="301">
        <f t="shared" si="2"/>
        <v>2004</v>
      </c>
      <c r="C22" s="61">
        <f t="shared" si="3"/>
        <v>0</v>
      </c>
      <c r="D22" s="62">
        <f t="shared" si="0"/>
        <v>0</v>
      </c>
      <c r="E22" s="62">
        <f t="shared" si="0"/>
        <v>1</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1</v>
      </c>
      <c r="S22" s="596">
        <f t="shared" si="8"/>
        <v>0.71500000000000008</v>
      </c>
    </row>
    <row r="23" spans="2:19">
      <c r="B23" s="301">
        <f t="shared" si="2"/>
        <v>2005</v>
      </c>
      <c r="C23" s="61">
        <f t="shared" si="3"/>
        <v>0</v>
      </c>
      <c r="D23" s="62">
        <f t="shared" si="0"/>
        <v>0</v>
      </c>
      <c r="E23" s="62">
        <f t="shared" si="0"/>
        <v>1</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1</v>
      </c>
      <c r="S23" s="596">
        <f t="shared" si="8"/>
        <v>0.71500000000000008</v>
      </c>
    </row>
    <row r="24" spans="2:19">
      <c r="B24" s="301">
        <f t="shared" si="2"/>
        <v>2006</v>
      </c>
      <c r="C24" s="61">
        <f t="shared" si="3"/>
        <v>0</v>
      </c>
      <c r="D24" s="62">
        <f t="shared" si="0"/>
        <v>0</v>
      </c>
      <c r="E24" s="62">
        <f t="shared" si="0"/>
        <v>1</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1</v>
      </c>
      <c r="S24" s="596">
        <f t="shared" si="8"/>
        <v>0.71500000000000008</v>
      </c>
    </row>
    <row r="25" spans="2:19">
      <c r="B25" s="301">
        <f t="shared" si="2"/>
        <v>2007</v>
      </c>
      <c r="C25" s="61">
        <f t="shared" si="3"/>
        <v>0</v>
      </c>
      <c r="D25" s="62">
        <f t="shared" si="0"/>
        <v>0</v>
      </c>
      <c r="E25" s="62">
        <f t="shared" si="0"/>
        <v>1</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1</v>
      </c>
      <c r="S25" s="596">
        <f t="shared" si="8"/>
        <v>0.71500000000000008</v>
      </c>
    </row>
    <row r="26" spans="2:19">
      <c r="B26" s="301">
        <f t="shared" si="2"/>
        <v>2008</v>
      </c>
      <c r="C26" s="61">
        <f t="shared" si="3"/>
        <v>0</v>
      </c>
      <c r="D26" s="62">
        <f t="shared" si="0"/>
        <v>0</v>
      </c>
      <c r="E26" s="62">
        <f t="shared" si="0"/>
        <v>1</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1</v>
      </c>
      <c r="S26" s="596">
        <f t="shared" si="8"/>
        <v>0.71500000000000008</v>
      </c>
    </row>
    <row r="27" spans="2:19">
      <c r="B27" s="301">
        <f t="shared" si="2"/>
        <v>2009</v>
      </c>
      <c r="C27" s="61">
        <f t="shared" si="3"/>
        <v>0</v>
      </c>
      <c r="D27" s="62">
        <f t="shared" si="0"/>
        <v>0</v>
      </c>
      <c r="E27" s="62">
        <f t="shared" si="0"/>
        <v>1</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1</v>
      </c>
      <c r="S27" s="596">
        <f t="shared" si="8"/>
        <v>0.71500000000000008</v>
      </c>
    </row>
    <row r="28" spans="2:19">
      <c r="B28" s="301">
        <f t="shared" si="2"/>
        <v>2010</v>
      </c>
      <c r="C28" s="61">
        <f t="shared" si="3"/>
        <v>0</v>
      </c>
      <c r="D28" s="62">
        <f t="shared" si="0"/>
        <v>0</v>
      </c>
      <c r="E28" s="62">
        <f t="shared" si="0"/>
        <v>1</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1</v>
      </c>
      <c r="S28" s="596">
        <f t="shared" si="8"/>
        <v>0.71500000000000008</v>
      </c>
    </row>
    <row r="29" spans="2:19">
      <c r="B29" s="301">
        <f t="shared" si="2"/>
        <v>2011</v>
      </c>
      <c r="C29" s="61">
        <f t="shared" si="3"/>
        <v>0</v>
      </c>
      <c r="D29" s="62">
        <f t="shared" si="0"/>
        <v>0</v>
      </c>
      <c r="E29" s="62">
        <f t="shared" si="0"/>
        <v>1</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1</v>
      </c>
      <c r="S29" s="596">
        <f t="shared" si="8"/>
        <v>0.71500000000000008</v>
      </c>
    </row>
    <row r="30" spans="2:19">
      <c r="B30" s="301">
        <f t="shared" si="2"/>
        <v>2012</v>
      </c>
      <c r="C30" s="61">
        <f t="shared" si="3"/>
        <v>0</v>
      </c>
      <c r="D30" s="62">
        <f t="shared" si="0"/>
        <v>0</v>
      </c>
      <c r="E30" s="62">
        <f t="shared" si="0"/>
        <v>1</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1</v>
      </c>
      <c r="S30" s="596">
        <f t="shared" si="8"/>
        <v>0.71500000000000008</v>
      </c>
    </row>
    <row r="31" spans="2:19">
      <c r="B31" s="301">
        <f t="shared" si="2"/>
        <v>2013</v>
      </c>
      <c r="C31" s="61">
        <f t="shared" si="3"/>
        <v>0</v>
      </c>
      <c r="D31" s="62">
        <f t="shared" si="0"/>
        <v>0</v>
      </c>
      <c r="E31" s="62">
        <f t="shared" si="0"/>
        <v>1</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1</v>
      </c>
      <c r="S31" s="596">
        <f t="shared" si="8"/>
        <v>0.71500000000000008</v>
      </c>
    </row>
    <row r="32" spans="2:19">
      <c r="B32" s="301">
        <f t="shared" si="2"/>
        <v>2014</v>
      </c>
      <c r="C32" s="61">
        <f t="shared" si="3"/>
        <v>0</v>
      </c>
      <c r="D32" s="62">
        <f t="shared" si="0"/>
        <v>0</v>
      </c>
      <c r="E32" s="62">
        <f t="shared" si="0"/>
        <v>1</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1</v>
      </c>
      <c r="S32" s="596">
        <f t="shared" si="8"/>
        <v>0.71500000000000008</v>
      </c>
    </row>
    <row r="33" spans="2:19">
      <c r="B33" s="301">
        <f t="shared" si="2"/>
        <v>2015</v>
      </c>
      <c r="C33" s="61">
        <f t="shared" si="3"/>
        <v>0</v>
      </c>
      <c r="D33" s="62">
        <f t="shared" si="0"/>
        <v>0</v>
      </c>
      <c r="E33" s="62">
        <f t="shared" si="0"/>
        <v>1</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1</v>
      </c>
      <c r="S33" s="596">
        <f t="shared" si="8"/>
        <v>0.71500000000000008</v>
      </c>
    </row>
    <row r="34" spans="2:19">
      <c r="B34" s="301">
        <f t="shared" si="2"/>
        <v>2016</v>
      </c>
      <c r="C34" s="61">
        <f t="shared" si="3"/>
        <v>0</v>
      </c>
      <c r="D34" s="62">
        <f t="shared" si="3"/>
        <v>0</v>
      </c>
      <c r="E34" s="62">
        <f t="shared" si="3"/>
        <v>1</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1</v>
      </c>
      <c r="S34" s="596">
        <f t="shared" si="8"/>
        <v>0.71500000000000008</v>
      </c>
    </row>
    <row r="35" spans="2:19">
      <c r="B35" s="301">
        <f t="shared" si="2"/>
        <v>2017</v>
      </c>
      <c r="C35" s="61">
        <f t="shared" si="3"/>
        <v>0</v>
      </c>
      <c r="D35" s="62">
        <f t="shared" si="3"/>
        <v>0</v>
      </c>
      <c r="E35" s="62">
        <f t="shared" si="3"/>
        <v>1</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1</v>
      </c>
      <c r="S35" s="596">
        <f t="shared" si="8"/>
        <v>0.71500000000000008</v>
      </c>
    </row>
    <row r="36" spans="2:19">
      <c r="B36" s="301">
        <f t="shared" si="2"/>
        <v>2018</v>
      </c>
      <c r="C36" s="61">
        <f t="shared" si="3"/>
        <v>0</v>
      </c>
      <c r="D36" s="62">
        <f t="shared" si="3"/>
        <v>0</v>
      </c>
      <c r="E36" s="62">
        <f t="shared" si="3"/>
        <v>1</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1</v>
      </c>
      <c r="S36" s="596">
        <f t="shared" si="8"/>
        <v>0.71500000000000008</v>
      </c>
    </row>
    <row r="37" spans="2:19">
      <c r="B37" s="301">
        <f t="shared" si="2"/>
        <v>2019</v>
      </c>
      <c r="C37" s="61">
        <f t="shared" si="3"/>
        <v>0</v>
      </c>
      <c r="D37" s="62">
        <f t="shared" si="3"/>
        <v>0</v>
      </c>
      <c r="E37" s="62">
        <f t="shared" si="3"/>
        <v>1</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1</v>
      </c>
      <c r="S37" s="596">
        <f t="shared" si="8"/>
        <v>0.71500000000000008</v>
      </c>
    </row>
    <row r="38" spans="2:19">
      <c r="B38" s="301">
        <f t="shared" si="2"/>
        <v>2020</v>
      </c>
      <c r="C38" s="61">
        <f t="shared" si="3"/>
        <v>0</v>
      </c>
      <c r="D38" s="62">
        <f t="shared" si="3"/>
        <v>0</v>
      </c>
      <c r="E38" s="62">
        <f t="shared" si="3"/>
        <v>1</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1</v>
      </c>
      <c r="S38" s="596">
        <f t="shared" si="8"/>
        <v>0.71500000000000008</v>
      </c>
    </row>
    <row r="39" spans="2:19">
      <c r="B39" s="301">
        <f t="shared" si="2"/>
        <v>2021</v>
      </c>
      <c r="C39" s="61">
        <f t="shared" si="3"/>
        <v>0</v>
      </c>
      <c r="D39" s="62">
        <f t="shared" si="3"/>
        <v>0</v>
      </c>
      <c r="E39" s="62">
        <f t="shared" si="3"/>
        <v>1</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1</v>
      </c>
      <c r="S39" s="596">
        <f t="shared" si="8"/>
        <v>0.71500000000000008</v>
      </c>
    </row>
    <row r="40" spans="2:19">
      <c r="B40" s="301">
        <f t="shared" si="2"/>
        <v>2022</v>
      </c>
      <c r="C40" s="61">
        <f t="shared" si="3"/>
        <v>0</v>
      </c>
      <c r="D40" s="62">
        <f t="shared" si="3"/>
        <v>0</v>
      </c>
      <c r="E40" s="62">
        <f t="shared" si="3"/>
        <v>1</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1</v>
      </c>
      <c r="S40" s="596">
        <f t="shared" si="8"/>
        <v>0.71500000000000008</v>
      </c>
    </row>
    <row r="41" spans="2:19">
      <c r="B41" s="301">
        <f t="shared" si="2"/>
        <v>2023</v>
      </c>
      <c r="C41" s="61">
        <f t="shared" si="3"/>
        <v>0</v>
      </c>
      <c r="D41" s="62">
        <f t="shared" si="3"/>
        <v>0</v>
      </c>
      <c r="E41" s="62">
        <f t="shared" si="3"/>
        <v>1</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1</v>
      </c>
      <c r="S41" s="596">
        <f t="shared" si="8"/>
        <v>0.71500000000000008</v>
      </c>
    </row>
    <row r="42" spans="2:19">
      <c r="B42" s="301">
        <f t="shared" si="2"/>
        <v>2024</v>
      </c>
      <c r="C42" s="61">
        <f t="shared" si="3"/>
        <v>0</v>
      </c>
      <c r="D42" s="62">
        <f t="shared" si="3"/>
        <v>0</v>
      </c>
      <c r="E42" s="62">
        <f t="shared" si="3"/>
        <v>1</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1</v>
      </c>
      <c r="S42" s="596">
        <f t="shared" si="8"/>
        <v>0.71500000000000008</v>
      </c>
    </row>
    <row r="43" spans="2:19">
      <c r="B43" s="301">
        <f t="shared" si="2"/>
        <v>2025</v>
      </c>
      <c r="C43" s="61">
        <f t="shared" si="3"/>
        <v>0</v>
      </c>
      <c r="D43" s="62">
        <f t="shared" si="3"/>
        <v>0</v>
      </c>
      <c r="E43" s="62">
        <f t="shared" si="3"/>
        <v>1</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1</v>
      </c>
      <c r="S43" s="596">
        <f t="shared" si="8"/>
        <v>0.71500000000000008</v>
      </c>
    </row>
    <row r="44" spans="2:19">
      <c r="B44" s="301">
        <f t="shared" si="2"/>
        <v>2026</v>
      </c>
      <c r="C44" s="61">
        <f t="shared" si="3"/>
        <v>0</v>
      </c>
      <c r="D44" s="62">
        <f t="shared" si="3"/>
        <v>0</v>
      </c>
      <c r="E44" s="62">
        <f t="shared" si="3"/>
        <v>1</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1</v>
      </c>
      <c r="S44" s="596">
        <f t="shared" si="8"/>
        <v>0.71500000000000008</v>
      </c>
    </row>
    <row r="45" spans="2:19">
      <c r="B45" s="301">
        <f t="shared" si="2"/>
        <v>2027</v>
      </c>
      <c r="C45" s="61">
        <f t="shared" si="3"/>
        <v>0</v>
      </c>
      <c r="D45" s="62">
        <f t="shared" si="3"/>
        <v>0</v>
      </c>
      <c r="E45" s="62">
        <f t="shared" si="3"/>
        <v>1</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1</v>
      </c>
      <c r="S45" s="596">
        <f t="shared" si="8"/>
        <v>0.71500000000000008</v>
      </c>
    </row>
    <row r="46" spans="2:19">
      <c r="B46" s="301">
        <f t="shared" si="2"/>
        <v>2028</v>
      </c>
      <c r="C46" s="61">
        <f t="shared" si="3"/>
        <v>0</v>
      </c>
      <c r="D46" s="62">
        <f t="shared" si="3"/>
        <v>0</v>
      </c>
      <c r="E46" s="62">
        <f t="shared" si="3"/>
        <v>1</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1</v>
      </c>
      <c r="S46" s="596">
        <f t="shared" si="8"/>
        <v>0.71500000000000008</v>
      </c>
    </row>
    <row r="47" spans="2:19">
      <c r="B47" s="301">
        <f t="shared" si="2"/>
        <v>2029</v>
      </c>
      <c r="C47" s="61">
        <f t="shared" si="3"/>
        <v>0</v>
      </c>
      <c r="D47" s="62">
        <f t="shared" si="3"/>
        <v>0</v>
      </c>
      <c r="E47" s="62">
        <f t="shared" si="3"/>
        <v>1</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1</v>
      </c>
      <c r="S47" s="596">
        <f t="shared" si="8"/>
        <v>0.71500000000000008</v>
      </c>
    </row>
    <row r="48" spans="2:19">
      <c r="B48" s="301">
        <f t="shared" si="2"/>
        <v>2030</v>
      </c>
      <c r="C48" s="61">
        <f t="shared" si="3"/>
        <v>0</v>
      </c>
      <c r="D48" s="62">
        <f t="shared" si="3"/>
        <v>0</v>
      </c>
      <c r="E48" s="62">
        <f t="shared" si="3"/>
        <v>1</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1</v>
      </c>
      <c r="S48" s="596">
        <f t="shared" si="8"/>
        <v>0.71500000000000008</v>
      </c>
    </row>
    <row r="49" spans="2:19">
      <c r="B49" s="301">
        <f t="shared" si="2"/>
        <v>2031</v>
      </c>
      <c r="C49" s="61">
        <f t="shared" si="3"/>
        <v>0</v>
      </c>
      <c r="D49" s="62">
        <f t="shared" si="3"/>
        <v>0</v>
      </c>
      <c r="E49" s="62">
        <f t="shared" si="3"/>
        <v>1</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1</v>
      </c>
      <c r="S49" s="596">
        <f t="shared" si="8"/>
        <v>0.71500000000000008</v>
      </c>
    </row>
    <row r="50" spans="2:19">
      <c r="B50" s="301">
        <f t="shared" si="2"/>
        <v>2032</v>
      </c>
      <c r="C50" s="61">
        <f t="shared" si="3"/>
        <v>0</v>
      </c>
      <c r="D50" s="62">
        <f t="shared" si="3"/>
        <v>0</v>
      </c>
      <c r="E50" s="62">
        <f t="shared" si="3"/>
        <v>1</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1</v>
      </c>
      <c r="S50" s="596">
        <f t="shared" si="8"/>
        <v>0.71500000000000008</v>
      </c>
    </row>
    <row r="51" spans="2:19">
      <c r="B51" s="301">
        <f t="shared" ref="B51:B82" si="9">B50+1</f>
        <v>2033</v>
      </c>
      <c r="C51" s="61">
        <f t="shared" ref="C51:G98" si="10">C$16</f>
        <v>0</v>
      </c>
      <c r="D51" s="62">
        <f t="shared" si="10"/>
        <v>0</v>
      </c>
      <c r="E51" s="62">
        <f t="shared" si="10"/>
        <v>1</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1</v>
      </c>
      <c r="S51" s="596">
        <f t="shared" si="8"/>
        <v>0.71500000000000008</v>
      </c>
    </row>
    <row r="52" spans="2:19">
      <c r="B52" s="301">
        <f t="shared" si="9"/>
        <v>2034</v>
      </c>
      <c r="C52" s="61">
        <f t="shared" si="10"/>
        <v>0</v>
      </c>
      <c r="D52" s="62">
        <f t="shared" si="10"/>
        <v>0</v>
      </c>
      <c r="E52" s="62">
        <f t="shared" si="10"/>
        <v>1</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1</v>
      </c>
      <c r="S52" s="596">
        <f t="shared" si="8"/>
        <v>0.71500000000000008</v>
      </c>
    </row>
    <row r="53" spans="2:19">
      <c r="B53" s="301">
        <f t="shared" si="9"/>
        <v>2035</v>
      </c>
      <c r="C53" s="61">
        <f t="shared" si="10"/>
        <v>0</v>
      </c>
      <c r="D53" s="62">
        <f t="shared" si="10"/>
        <v>0</v>
      </c>
      <c r="E53" s="62">
        <f t="shared" si="10"/>
        <v>1</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1</v>
      </c>
      <c r="S53" s="596">
        <f t="shared" si="8"/>
        <v>0.71500000000000008</v>
      </c>
    </row>
    <row r="54" spans="2:19">
      <c r="B54" s="301">
        <f t="shared" si="9"/>
        <v>2036</v>
      </c>
      <c r="C54" s="61">
        <f t="shared" si="10"/>
        <v>0</v>
      </c>
      <c r="D54" s="62">
        <f t="shared" si="10"/>
        <v>0</v>
      </c>
      <c r="E54" s="62">
        <f t="shared" si="10"/>
        <v>1</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1</v>
      </c>
      <c r="S54" s="596">
        <f t="shared" si="8"/>
        <v>0.71500000000000008</v>
      </c>
    </row>
    <row r="55" spans="2:19">
      <c r="B55" s="301">
        <f t="shared" si="9"/>
        <v>2037</v>
      </c>
      <c r="C55" s="61">
        <f t="shared" si="10"/>
        <v>0</v>
      </c>
      <c r="D55" s="62">
        <f t="shared" si="10"/>
        <v>0</v>
      </c>
      <c r="E55" s="62">
        <f t="shared" si="10"/>
        <v>1</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1</v>
      </c>
      <c r="S55" s="596">
        <f t="shared" si="8"/>
        <v>0.71500000000000008</v>
      </c>
    </row>
    <row r="56" spans="2:19">
      <c r="B56" s="301">
        <f t="shared" si="9"/>
        <v>2038</v>
      </c>
      <c r="C56" s="61">
        <f t="shared" si="10"/>
        <v>0</v>
      </c>
      <c r="D56" s="62">
        <f t="shared" si="10"/>
        <v>0</v>
      </c>
      <c r="E56" s="62">
        <f t="shared" si="10"/>
        <v>1</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1</v>
      </c>
      <c r="S56" s="596">
        <f t="shared" si="8"/>
        <v>0.71500000000000008</v>
      </c>
    </row>
    <row r="57" spans="2:19">
      <c r="B57" s="301">
        <f t="shared" si="9"/>
        <v>2039</v>
      </c>
      <c r="C57" s="61">
        <f t="shared" si="10"/>
        <v>0</v>
      </c>
      <c r="D57" s="62">
        <f t="shared" si="10"/>
        <v>0</v>
      </c>
      <c r="E57" s="62">
        <f t="shared" si="10"/>
        <v>1</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1</v>
      </c>
      <c r="S57" s="596">
        <f t="shared" si="8"/>
        <v>0.71500000000000008</v>
      </c>
    </row>
    <row r="58" spans="2:19">
      <c r="B58" s="301">
        <f t="shared" si="9"/>
        <v>2040</v>
      </c>
      <c r="C58" s="61">
        <f t="shared" si="10"/>
        <v>0</v>
      </c>
      <c r="D58" s="62">
        <f t="shared" si="10"/>
        <v>0</v>
      </c>
      <c r="E58" s="62">
        <f t="shared" si="10"/>
        <v>1</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1</v>
      </c>
      <c r="S58" s="596">
        <f t="shared" si="8"/>
        <v>0.71500000000000008</v>
      </c>
    </row>
    <row r="59" spans="2:19">
      <c r="B59" s="301">
        <f t="shared" si="9"/>
        <v>2041</v>
      </c>
      <c r="C59" s="61">
        <f t="shared" si="10"/>
        <v>0</v>
      </c>
      <c r="D59" s="62">
        <f t="shared" si="10"/>
        <v>0</v>
      </c>
      <c r="E59" s="62">
        <f t="shared" si="10"/>
        <v>1</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1</v>
      </c>
      <c r="S59" s="596">
        <f t="shared" si="8"/>
        <v>0.71500000000000008</v>
      </c>
    </row>
    <row r="60" spans="2:19">
      <c r="B60" s="301">
        <f t="shared" si="9"/>
        <v>2042</v>
      </c>
      <c r="C60" s="61">
        <f t="shared" si="10"/>
        <v>0</v>
      </c>
      <c r="D60" s="62">
        <f t="shared" si="10"/>
        <v>0</v>
      </c>
      <c r="E60" s="62">
        <f t="shared" si="10"/>
        <v>1</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1</v>
      </c>
      <c r="S60" s="596">
        <f t="shared" si="8"/>
        <v>0.71500000000000008</v>
      </c>
    </row>
    <row r="61" spans="2:19">
      <c r="B61" s="301">
        <f t="shared" si="9"/>
        <v>2043</v>
      </c>
      <c r="C61" s="61">
        <f t="shared" si="10"/>
        <v>0</v>
      </c>
      <c r="D61" s="62">
        <f t="shared" si="10"/>
        <v>0</v>
      </c>
      <c r="E61" s="62">
        <f t="shared" si="10"/>
        <v>1</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1</v>
      </c>
      <c r="S61" s="596">
        <f t="shared" si="8"/>
        <v>0.71500000000000008</v>
      </c>
    </row>
    <row r="62" spans="2:19">
      <c r="B62" s="301">
        <f t="shared" si="9"/>
        <v>2044</v>
      </c>
      <c r="C62" s="61">
        <f t="shared" si="10"/>
        <v>0</v>
      </c>
      <c r="D62" s="62">
        <f t="shared" si="10"/>
        <v>0</v>
      </c>
      <c r="E62" s="62">
        <f t="shared" si="10"/>
        <v>1</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1</v>
      </c>
      <c r="S62" s="596">
        <f t="shared" si="8"/>
        <v>0.71500000000000008</v>
      </c>
    </row>
    <row r="63" spans="2:19">
      <c r="B63" s="301">
        <f t="shared" si="9"/>
        <v>2045</v>
      </c>
      <c r="C63" s="61">
        <f t="shared" si="10"/>
        <v>0</v>
      </c>
      <c r="D63" s="62">
        <f t="shared" si="10"/>
        <v>0</v>
      </c>
      <c r="E63" s="62">
        <f t="shared" si="10"/>
        <v>1</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1</v>
      </c>
      <c r="S63" s="596">
        <f t="shared" si="8"/>
        <v>0.71500000000000008</v>
      </c>
    </row>
    <row r="64" spans="2:19">
      <c r="B64" s="301">
        <f t="shared" si="9"/>
        <v>2046</v>
      </c>
      <c r="C64" s="61">
        <f t="shared" si="10"/>
        <v>0</v>
      </c>
      <c r="D64" s="62">
        <f t="shared" si="10"/>
        <v>0</v>
      </c>
      <c r="E64" s="62">
        <f t="shared" si="10"/>
        <v>1</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1</v>
      </c>
      <c r="S64" s="596">
        <f t="shared" si="8"/>
        <v>0.71500000000000008</v>
      </c>
    </row>
    <row r="65" spans="2:19">
      <c r="B65" s="301">
        <f t="shared" si="9"/>
        <v>2047</v>
      </c>
      <c r="C65" s="61">
        <f t="shared" si="10"/>
        <v>0</v>
      </c>
      <c r="D65" s="62">
        <f t="shared" si="10"/>
        <v>0</v>
      </c>
      <c r="E65" s="62">
        <f t="shared" si="10"/>
        <v>1</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1</v>
      </c>
      <c r="S65" s="596">
        <f t="shared" si="8"/>
        <v>0.71500000000000008</v>
      </c>
    </row>
    <row r="66" spans="2:19">
      <c r="B66" s="301">
        <f t="shared" si="9"/>
        <v>2048</v>
      </c>
      <c r="C66" s="61">
        <f t="shared" si="10"/>
        <v>0</v>
      </c>
      <c r="D66" s="62">
        <f t="shared" si="10"/>
        <v>0</v>
      </c>
      <c r="E66" s="62">
        <f t="shared" si="10"/>
        <v>1</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1</v>
      </c>
      <c r="S66" s="596">
        <f t="shared" si="8"/>
        <v>0.71500000000000008</v>
      </c>
    </row>
    <row r="67" spans="2:19">
      <c r="B67" s="301">
        <f t="shared" si="9"/>
        <v>2049</v>
      </c>
      <c r="C67" s="61">
        <f t="shared" si="10"/>
        <v>0</v>
      </c>
      <c r="D67" s="62">
        <f t="shared" si="10"/>
        <v>0</v>
      </c>
      <c r="E67" s="62">
        <f t="shared" si="10"/>
        <v>1</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1</v>
      </c>
      <c r="S67" s="596">
        <f t="shared" si="8"/>
        <v>0.71500000000000008</v>
      </c>
    </row>
    <row r="68" spans="2:19">
      <c r="B68" s="301">
        <f t="shared" si="9"/>
        <v>2050</v>
      </c>
      <c r="C68" s="61">
        <f t="shared" si="10"/>
        <v>0</v>
      </c>
      <c r="D68" s="62">
        <f t="shared" si="10"/>
        <v>0</v>
      </c>
      <c r="E68" s="62">
        <f t="shared" si="10"/>
        <v>1</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1</v>
      </c>
      <c r="S68" s="596">
        <f t="shared" si="8"/>
        <v>0.71500000000000008</v>
      </c>
    </row>
    <row r="69" spans="2:19">
      <c r="B69" s="301">
        <f t="shared" si="9"/>
        <v>2051</v>
      </c>
      <c r="C69" s="61">
        <f t="shared" si="10"/>
        <v>0</v>
      </c>
      <c r="D69" s="62">
        <f t="shared" si="10"/>
        <v>0</v>
      </c>
      <c r="E69" s="62">
        <f t="shared" si="10"/>
        <v>1</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1</v>
      </c>
      <c r="S69" s="596">
        <f t="shared" si="8"/>
        <v>0.71500000000000008</v>
      </c>
    </row>
    <row r="70" spans="2:19">
      <c r="B70" s="301">
        <f t="shared" si="9"/>
        <v>2052</v>
      </c>
      <c r="C70" s="61">
        <f t="shared" si="10"/>
        <v>0</v>
      </c>
      <c r="D70" s="62">
        <f t="shared" si="10"/>
        <v>0</v>
      </c>
      <c r="E70" s="62">
        <f t="shared" si="10"/>
        <v>1</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1</v>
      </c>
      <c r="S70" s="596">
        <f t="shared" si="8"/>
        <v>0.71500000000000008</v>
      </c>
    </row>
    <row r="71" spans="2:19">
      <c r="B71" s="301">
        <f t="shared" si="9"/>
        <v>2053</v>
      </c>
      <c r="C71" s="61">
        <f t="shared" si="10"/>
        <v>0</v>
      </c>
      <c r="D71" s="62">
        <f t="shared" si="10"/>
        <v>0</v>
      </c>
      <c r="E71" s="62">
        <f t="shared" si="10"/>
        <v>1</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1</v>
      </c>
      <c r="S71" s="596">
        <f t="shared" si="8"/>
        <v>0.71500000000000008</v>
      </c>
    </row>
    <row r="72" spans="2:19">
      <c r="B72" s="301">
        <f t="shared" si="9"/>
        <v>2054</v>
      </c>
      <c r="C72" s="61">
        <f t="shared" si="10"/>
        <v>0</v>
      </c>
      <c r="D72" s="62">
        <f t="shared" si="10"/>
        <v>0</v>
      </c>
      <c r="E72" s="62">
        <f t="shared" si="10"/>
        <v>1</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1</v>
      </c>
      <c r="S72" s="596">
        <f t="shared" si="8"/>
        <v>0.71500000000000008</v>
      </c>
    </row>
    <row r="73" spans="2:19">
      <c r="B73" s="301">
        <f t="shared" si="9"/>
        <v>2055</v>
      </c>
      <c r="C73" s="61">
        <f t="shared" si="10"/>
        <v>0</v>
      </c>
      <c r="D73" s="62">
        <f t="shared" si="10"/>
        <v>0</v>
      </c>
      <c r="E73" s="62">
        <f t="shared" si="10"/>
        <v>1</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1</v>
      </c>
      <c r="S73" s="596">
        <f t="shared" si="8"/>
        <v>0.71500000000000008</v>
      </c>
    </row>
    <row r="74" spans="2:19">
      <c r="B74" s="301">
        <f t="shared" si="9"/>
        <v>2056</v>
      </c>
      <c r="C74" s="61">
        <f t="shared" si="10"/>
        <v>0</v>
      </c>
      <c r="D74" s="62">
        <f t="shared" si="10"/>
        <v>0</v>
      </c>
      <c r="E74" s="62">
        <f t="shared" si="10"/>
        <v>1</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1</v>
      </c>
      <c r="S74" s="596">
        <f t="shared" si="8"/>
        <v>0.71500000000000008</v>
      </c>
    </row>
    <row r="75" spans="2:19">
      <c r="B75" s="301">
        <f t="shared" si="9"/>
        <v>2057</v>
      </c>
      <c r="C75" s="61">
        <f t="shared" si="10"/>
        <v>0</v>
      </c>
      <c r="D75" s="62">
        <f t="shared" si="10"/>
        <v>0</v>
      </c>
      <c r="E75" s="62">
        <f t="shared" si="10"/>
        <v>1</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1</v>
      </c>
      <c r="S75" s="596">
        <f t="shared" si="8"/>
        <v>0.71500000000000008</v>
      </c>
    </row>
    <row r="76" spans="2:19">
      <c r="B76" s="301">
        <f t="shared" si="9"/>
        <v>2058</v>
      </c>
      <c r="C76" s="61">
        <f t="shared" si="10"/>
        <v>0</v>
      </c>
      <c r="D76" s="62">
        <f t="shared" si="10"/>
        <v>0</v>
      </c>
      <c r="E76" s="62">
        <f t="shared" si="10"/>
        <v>1</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1</v>
      </c>
      <c r="S76" s="596">
        <f t="shared" si="8"/>
        <v>0.71500000000000008</v>
      </c>
    </row>
    <row r="77" spans="2:19">
      <c r="B77" s="301">
        <f t="shared" si="9"/>
        <v>2059</v>
      </c>
      <c r="C77" s="61">
        <f t="shared" si="10"/>
        <v>0</v>
      </c>
      <c r="D77" s="62">
        <f t="shared" si="10"/>
        <v>0</v>
      </c>
      <c r="E77" s="62">
        <f t="shared" si="10"/>
        <v>1</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1</v>
      </c>
      <c r="S77" s="596">
        <f t="shared" si="8"/>
        <v>0.71500000000000008</v>
      </c>
    </row>
    <row r="78" spans="2:19">
      <c r="B78" s="301">
        <f t="shared" si="9"/>
        <v>2060</v>
      </c>
      <c r="C78" s="61">
        <f t="shared" si="10"/>
        <v>0</v>
      </c>
      <c r="D78" s="62">
        <f t="shared" si="10"/>
        <v>0</v>
      </c>
      <c r="E78" s="62">
        <f t="shared" si="10"/>
        <v>1</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1</v>
      </c>
      <c r="S78" s="596">
        <f t="shared" si="8"/>
        <v>0.71500000000000008</v>
      </c>
    </row>
    <row r="79" spans="2:19">
      <c r="B79" s="301">
        <f t="shared" si="9"/>
        <v>2061</v>
      </c>
      <c r="C79" s="61">
        <f t="shared" si="10"/>
        <v>0</v>
      </c>
      <c r="D79" s="62">
        <f t="shared" si="10"/>
        <v>0</v>
      </c>
      <c r="E79" s="62">
        <f t="shared" si="10"/>
        <v>1</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1</v>
      </c>
      <c r="S79" s="596">
        <f t="shared" si="8"/>
        <v>0.71500000000000008</v>
      </c>
    </row>
    <row r="80" spans="2:19">
      <c r="B80" s="301">
        <f t="shared" si="9"/>
        <v>2062</v>
      </c>
      <c r="C80" s="61">
        <f t="shared" si="10"/>
        <v>0</v>
      </c>
      <c r="D80" s="62">
        <f t="shared" si="10"/>
        <v>0</v>
      </c>
      <c r="E80" s="62">
        <f t="shared" si="10"/>
        <v>1</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1</v>
      </c>
      <c r="S80" s="596">
        <f t="shared" si="8"/>
        <v>0.71500000000000008</v>
      </c>
    </row>
    <row r="81" spans="2:19">
      <c r="B81" s="301">
        <f t="shared" si="9"/>
        <v>2063</v>
      </c>
      <c r="C81" s="61">
        <f t="shared" si="10"/>
        <v>0</v>
      </c>
      <c r="D81" s="62">
        <f t="shared" si="10"/>
        <v>0</v>
      </c>
      <c r="E81" s="62">
        <f t="shared" si="10"/>
        <v>1</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1</v>
      </c>
      <c r="S81" s="596">
        <f t="shared" si="8"/>
        <v>0.71500000000000008</v>
      </c>
    </row>
    <row r="82" spans="2:19">
      <c r="B82" s="301">
        <f t="shared" si="9"/>
        <v>2064</v>
      </c>
      <c r="C82" s="61">
        <f t="shared" si="10"/>
        <v>0</v>
      </c>
      <c r="D82" s="62">
        <f t="shared" si="10"/>
        <v>0</v>
      </c>
      <c r="E82" s="62">
        <f t="shared" si="10"/>
        <v>1</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1</v>
      </c>
      <c r="S82" s="596">
        <f t="shared" si="8"/>
        <v>0.71500000000000008</v>
      </c>
    </row>
    <row r="83" spans="2:19">
      <c r="B83" s="301">
        <f t="shared" ref="B83:B98" si="12">B82+1</f>
        <v>2065</v>
      </c>
      <c r="C83" s="61">
        <f t="shared" si="10"/>
        <v>0</v>
      </c>
      <c r="D83" s="62">
        <f t="shared" si="10"/>
        <v>0</v>
      </c>
      <c r="E83" s="62">
        <f t="shared" si="10"/>
        <v>1</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1</v>
      </c>
      <c r="S83" s="596">
        <f t="shared" ref="S83:S98" si="16">I83*I$13+J83*J$13+K83*K$13+L83*L$13+M83*M$13</f>
        <v>0.71500000000000008</v>
      </c>
    </row>
    <row r="84" spans="2:19">
      <c r="B84" s="301">
        <f t="shared" si="12"/>
        <v>2066</v>
      </c>
      <c r="C84" s="61">
        <f t="shared" si="10"/>
        <v>0</v>
      </c>
      <c r="D84" s="62">
        <f t="shared" si="10"/>
        <v>0</v>
      </c>
      <c r="E84" s="62">
        <f t="shared" si="10"/>
        <v>1</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1</v>
      </c>
      <c r="S84" s="596">
        <f t="shared" si="16"/>
        <v>0.71500000000000008</v>
      </c>
    </row>
    <row r="85" spans="2:19">
      <c r="B85" s="301">
        <f t="shared" si="12"/>
        <v>2067</v>
      </c>
      <c r="C85" s="61">
        <f t="shared" si="10"/>
        <v>0</v>
      </c>
      <c r="D85" s="62">
        <f t="shared" si="10"/>
        <v>0</v>
      </c>
      <c r="E85" s="62">
        <f t="shared" si="10"/>
        <v>1</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1</v>
      </c>
      <c r="S85" s="596">
        <f t="shared" si="16"/>
        <v>0.71500000000000008</v>
      </c>
    </row>
    <row r="86" spans="2:19">
      <c r="B86" s="301">
        <f t="shared" si="12"/>
        <v>2068</v>
      </c>
      <c r="C86" s="61">
        <f t="shared" si="10"/>
        <v>0</v>
      </c>
      <c r="D86" s="62">
        <f t="shared" si="10"/>
        <v>0</v>
      </c>
      <c r="E86" s="62">
        <f t="shared" si="10"/>
        <v>1</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1</v>
      </c>
      <c r="S86" s="596">
        <f t="shared" si="16"/>
        <v>0.71500000000000008</v>
      </c>
    </row>
    <row r="87" spans="2:19">
      <c r="B87" s="301">
        <f t="shared" si="12"/>
        <v>2069</v>
      </c>
      <c r="C87" s="61">
        <f t="shared" si="10"/>
        <v>0</v>
      </c>
      <c r="D87" s="62">
        <f t="shared" si="10"/>
        <v>0</v>
      </c>
      <c r="E87" s="62">
        <f t="shared" si="10"/>
        <v>1</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1</v>
      </c>
      <c r="S87" s="596">
        <f t="shared" si="16"/>
        <v>0.71500000000000008</v>
      </c>
    </row>
    <row r="88" spans="2:19">
      <c r="B88" s="301">
        <f t="shared" si="12"/>
        <v>2070</v>
      </c>
      <c r="C88" s="61">
        <f t="shared" si="10"/>
        <v>0</v>
      </c>
      <c r="D88" s="62">
        <f t="shared" si="10"/>
        <v>0</v>
      </c>
      <c r="E88" s="62">
        <f t="shared" si="10"/>
        <v>1</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1</v>
      </c>
      <c r="S88" s="596">
        <f t="shared" si="16"/>
        <v>0.71500000000000008</v>
      </c>
    </row>
    <row r="89" spans="2:19">
      <c r="B89" s="301">
        <f t="shared" si="12"/>
        <v>2071</v>
      </c>
      <c r="C89" s="61">
        <f t="shared" si="10"/>
        <v>0</v>
      </c>
      <c r="D89" s="62">
        <f t="shared" si="10"/>
        <v>0</v>
      </c>
      <c r="E89" s="62">
        <f t="shared" si="10"/>
        <v>1</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1</v>
      </c>
      <c r="S89" s="596">
        <f t="shared" si="16"/>
        <v>0.71500000000000008</v>
      </c>
    </row>
    <row r="90" spans="2:19">
      <c r="B90" s="301">
        <f t="shared" si="12"/>
        <v>2072</v>
      </c>
      <c r="C90" s="61">
        <f t="shared" si="10"/>
        <v>0</v>
      </c>
      <c r="D90" s="62">
        <f t="shared" si="10"/>
        <v>0</v>
      </c>
      <c r="E90" s="62">
        <f t="shared" si="10"/>
        <v>1</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1</v>
      </c>
      <c r="S90" s="596">
        <f t="shared" si="16"/>
        <v>0.71500000000000008</v>
      </c>
    </row>
    <row r="91" spans="2:19">
      <c r="B91" s="301">
        <f t="shared" si="12"/>
        <v>2073</v>
      </c>
      <c r="C91" s="61">
        <f t="shared" si="10"/>
        <v>0</v>
      </c>
      <c r="D91" s="62">
        <f t="shared" si="10"/>
        <v>0</v>
      </c>
      <c r="E91" s="62">
        <f t="shared" si="10"/>
        <v>1</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1</v>
      </c>
      <c r="S91" s="596">
        <f t="shared" si="16"/>
        <v>0.71500000000000008</v>
      </c>
    </row>
    <row r="92" spans="2:19">
      <c r="B92" s="301">
        <f t="shared" si="12"/>
        <v>2074</v>
      </c>
      <c r="C92" s="61">
        <f t="shared" si="10"/>
        <v>0</v>
      </c>
      <c r="D92" s="62">
        <f t="shared" si="10"/>
        <v>0</v>
      </c>
      <c r="E92" s="62">
        <f t="shared" si="10"/>
        <v>1</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1</v>
      </c>
      <c r="S92" s="596">
        <f t="shared" si="16"/>
        <v>0.71500000000000008</v>
      </c>
    </row>
    <row r="93" spans="2:19">
      <c r="B93" s="301">
        <f t="shared" si="12"/>
        <v>2075</v>
      </c>
      <c r="C93" s="61">
        <f t="shared" si="10"/>
        <v>0</v>
      </c>
      <c r="D93" s="62">
        <f t="shared" si="10"/>
        <v>0</v>
      </c>
      <c r="E93" s="62">
        <f t="shared" si="10"/>
        <v>1</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1</v>
      </c>
      <c r="S93" s="596">
        <f t="shared" si="16"/>
        <v>0.71500000000000008</v>
      </c>
    </row>
    <row r="94" spans="2:19">
      <c r="B94" s="301">
        <f t="shared" si="12"/>
        <v>2076</v>
      </c>
      <c r="C94" s="61">
        <f t="shared" si="10"/>
        <v>0</v>
      </c>
      <c r="D94" s="62">
        <f t="shared" si="10"/>
        <v>0</v>
      </c>
      <c r="E94" s="62">
        <f t="shared" si="10"/>
        <v>1</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1</v>
      </c>
      <c r="S94" s="596">
        <f t="shared" si="16"/>
        <v>0.71500000000000008</v>
      </c>
    </row>
    <row r="95" spans="2:19">
      <c r="B95" s="301">
        <f t="shared" si="12"/>
        <v>2077</v>
      </c>
      <c r="C95" s="61">
        <f t="shared" si="10"/>
        <v>0</v>
      </c>
      <c r="D95" s="62">
        <f t="shared" si="10"/>
        <v>0</v>
      </c>
      <c r="E95" s="62">
        <f t="shared" si="10"/>
        <v>1</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1</v>
      </c>
      <c r="S95" s="596">
        <f t="shared" si="16"/>
        <v>0.71500000000000008</v>
      </c>
    </row>
    <row r="96" spans="2:19">
      <c r="B96" s="301">
        <f t="shared" si="12"/>
        <v>2078</v>
      </c>
      <c r="C96" s="61">
        <f t="shared" si="10"/>
        <v>0</v>
      </c>
      <c r="D96" s="62">
        <f t="shared" si="10"/>
        <v>0</v>
      </c>
      <c r="E96" s="62">
        <f t="shared" si="10"/>
        <v>1</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1</v>
      </c>
      <c r="S96" s="596">
        <f t="shared" si="16"/>
        <v>0.71500000000000008</v>
      </c>
    </row>
    <row r="97" spans="2:19">
      <c r="B97" s="301">
        <f t="shared" si="12"/>
        <v>2079</v>
      </c>
      <c r="C97" s="61">
        <f t="shared" si="10"/>
        <v>0</v>
      </c>
      <c r="D97" s="62">
        <f t="shared" si="10"/>
        <v>0</v>
      </c>
      <c r="E97" s="62">
        <f t="shared" si="10"/>
        <v>1</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1</v>
      </c>
      <c r="S97" s="596">
        <f t="shared" si="16"/>
        <v>0.71500000000000008</v>
      </c>
    </row>
    <row r="98" spans="2:19" ht="13.5" thickBot="1">
      <c r="B98" s="302">
        <f t="shared" si="12"/>
        <v>2080</v>
      </c>
      <c r="C98" s="63">
        <f t="shared" si="10"/>
        <v>0</v>
      </c>
      <c r="D98" s="64">
        <f t="shared" si="10"/>
        <v>0</v>
      </c>
      <c r="E98" s="64">
        <f t="shared" si="10"/>
        <v>1</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1</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style="637" customWidth="1"/>
    <col min="2" max="2" width="6.28515625" style="637" customWidth="1"/>
    <col min="3" max="3" width="9.28515625" style="637" customWidth="1"/>
    <col min="4" max="4" width="7.42578125" style="637" customWidth="1"/>
    <col min="5" max="14" width="8" style="637" customWidth="1"/>
    <col min="15" max="16" width="8.42578125" style="637" customWidth="1"/>
    <col min="17" max="17" width="3.85546875" style="637" customWidth="1"/>
    <col min="18" max="18" width="3.42578125" style="637" customWidth="1"/>
    <col min="19" max="21" width="11.42578125" style="637" hidden="1" customWidth="1"/>
    <col min="22" max="22" width="10.28515625" style="637" hidden="1" customWidth="1"/>
    <col min="23" max="23" width="9.7109375" style="637" hidden="1" customWidth="1"/>
    <col min="24" max="24" width="9.42578125" style="637" hidden="1" customWidth="1"/>
    <col min="25" max="27" width="0" style="637" hidden="1" customWidth="1"/>
    <col min="28" max="29" width="11.42578125" style="637"/>
    <col min="30" max="30" width="10.85546875" style="637" customWidth="1"/>
    <col min="31" max="16384" width="11.42578125" style="637"/>
  </cols>
  <sheetData>
    <row r="2" spans="2:30">
      <c r="C2" s="638" t="s">
        <v>34</v>
      </c>
      <c r="S2" s="638" t="s">
        <v>300</v>
      </c>
      <c r="AC2" s="637" t="s">
        <v>6</v>
      </c>
      <c r="AD2" s="639">
        <v>0.66390000000000005</v>
      </c>
    </row>
    <row r="3" spans="2:30">
      <c r="B3" s="640"/>
      <c r="C3" s="640"/>
      <c r="S3" s="640"/>
      <c r="AC3" s="637" t="s">
        <v>256</v>
      </c>
      <c r="AD3" s="639">
        <v>0.1285</v>
      </c>
    </row>
    <row r="4" spans="2:30">
      <c r="B4" s="640"/>
      <c r="C4" s="640" t="s">
        <v>38</v>
      </c>
      <c r="S4" s="640" t="s">
        <v>301</v>
      </c>
      <c r="AC4" s="637" t="s">
        <v>2</v>
      </c>
      <c r="AD4" s="639">
        <v>0</v>
      </c>
    </row>
    <row r="5" spans="2:30">
      <c r="B5" s="640"/>
      <c r="C5" s="640"/>
      <c r="S5" s="640" t="s">
        <v>38</v>
      </c>
      <c r="AC5" s="637" t="s">
        <v>16</v>
      </c>
      <c r="AD5" s="639">
        <v>8.1000000000000013E-3</v>
      </c>
    </row>
    <row r="6" spans="2:30">
      <c r="B6" s="640"/>
      <c r="S6" s="640"/>
      <c r="AC6" s="637" t="s">
        <v>331</v>
      </c>
      <c r="AD6" s="639">
        <v>0</v>
      </c>
    </row>
    <row r="7" spans="2:30" ht="13.5" thickBot="1">
      <c r="B7" s="640"/>
      <c r="C7" s="641"/>
      <c r="S7" s="640"/>
      <c r="AC7" s="637" t="s">
        <v>332</v>
      </c>
      <c r="AD7" s="639">
        <v>0.10710000000000001</v>
      </c>
    </row>
    <row r="8" spans="2:30" ht="13.5" thickBot="1">
      <c r="B8" s="640"/>
      <c r="D8" s="642">
        <v>6.2100000000000002E-2</v>
      </c>
      <c r="E8" s="643">
        <v>0.66390000000000005</v>
      </c>
      <c r="F8" s="644">
        <v>0.1285</v>
      </c>
      <c r="G8" s="644">
        <v>0</v>
      </c>
      <c r="H8" s="644">
        <v>0</v>
      </c>
      <c r="I8" s="644">
        <v>0</v>
      </c>
      <c r="J8" s="644">
        <v>8.0999999999999996E-3</v>
      </c>
      <c r="K8" s="644">
        <v>0</v>
      </c>
      <c r="L8" s="644">
        <v>0.1071</v>
      </c>
      <c r="M8" s="644">
        <v>1.77E-2</v>
      </c>
      <c r="N8" s="644">
        <v>1.3299999999999999E-2</v>
      </c>
      <c r="O8" s="644">
        <v>6.2100000000000002E-2</v>
      </c>
      <c r="P8" s="645">
        <f>SUM(E8:O8)</f>
        <v>1.0006999999999999</v>
      </c>
      <c r="S8" s="640"/>
      <c r="T8" s="640"/>
      <c r="AC8" s="637" t="s">
        <v>231</v>
      </c>
      <c r="AD8" s="639">
        <v>1.77E-2</v>
      </c>
    </row>
    <row r="9" spans="2:30" ht="13.5" thickBot="1">
      <c r="B9" s="646"/>
      <c r="C9" s="647"/>
      <c r="D9" s="648"/>
      <c r="E9" s="807" t="s">
        <v>41</v>
      </c>
      <c r="F9" s="808"/>
      <c r="G9" s="808"/>
      <c r="H9" s="808"/>
      <c r="I9" s="808"/>
      <c r="J9" s="808"/>
      <c r="K9" s="808"/>
      <c r="L9" s="808"/>
      <c r="M9" s="808"/>
      <c r="N9" s="808"/>
      <c r="O9" s="808"/>
      <c r="P9" s="649"/>
      <c r="AC9" s="637" t="s">
        <v>232</v>
      </c>
      <c r="AD9" s="639">
        <v>1.3300000000000001E-2</v>
      </c>
    </row>
    <row r="10" spans="2:30" ht="21.75" customHeight="1" thickBot="1">
      <c r="B10" s="805" t="s">
        <v>1</v>
      </c>
      <c r="C10" s="805" t="s">
        <v>33</v>
      </c>
      <c r="D10" s="805" t="s">
        <v>40</v>
      </c>
      <c r="E10" s="805" t="s">
        <v>228</v>
      </c>
      <c r="F10" s="805" t="s">
        <v>271</v>
      </c>
      <c r="G10" s="797" t="s">
        <v>267</v>
      </c>
      <c r="H10" s="805" t="s">
        <v>270</v>
      </c>
      <c r="I10" s="797" t="s">
        <v>2</v>
      </c>
      <c r="J10" s="805" t="s">
        <v>16</v>
      </c>
      <c r="K10" s="797" t="s">
        <v>229</v>
      </c>
      <c r="L10" s="809" t="s">
        <v>273</v>
      </c>
      <c r="M10" s="810"/>
      <c r="N10" s="810"/>
      <c r="O10" s="811"/>
      <c r="P10" s="805" t="s">
        <v>27</v>
      </c>
      <c r="AC10" s="637" t="s">
        <v>233</v>
      </c>
      <c r="AD10" s="639">
        <v>6.2100000000000002E-2</v>
      </c>
    </row>
    <row r="11" spans="2:30" s="651" customFormat="1" ht="42" customHeight="1" thickBot="1">
      <c r="B11" s="806"/>
      <c r="C11" s="806"/>
      <c r="D11" s="806"/>
      <c r="E11" s="806"/>
      <c r="F11" s="806"/>
      <c r="G11" s="799"/>
      <c r="H11" s="806"/>
      <c r="I11" s="799"/>
      <c r="J11" s="806"/>
      <c r="K11" s="799"/>
      <c r="L11" s="650" t="s">
        <v>230</v>
      </c>
      <c r="M11" s="650" t="s">
        <v>231</v>
      </c>
      <c r="N11" s="650" t="s">
        <v>232</v>
      </c>
      <c r="O11" s="650" t="s">
        <v>233</v>
      </c>
      <c r="P11" s="806"/>
      <c r="S11" s="400" t="s">
        <v>1</v>
      </c>
      <c r="T11" s="404" t="s">
        <v>302</v>
      </c>
      <c r="U11" s="400" t="s">
        <v>303</v>
      </c>
      <c r="V11" s="404" t="s">
        <v>304</v>
      </c>
      <c r="W11" s="400" t="s">
        <v>40</v>
      </c>
      <c r="X11" s="404" t="s">
        <v>305</v>
      </c>
    </row>
    <row r="12" spans="2:30" s="658" customFormat="1" ht="26.25" thickBot="1">
      <c r="B12" s="652"/>
      <c r="C12" s="653" t="s">
        <v>15</v>
      </c>
      <c r="D12" s="653" t="s">
        <v>24</v>
      </c>
      <c r="E12" s="654" t="s">
        <v>24</v>
      </c>
      <c r="F12" s="655" t="s">
        <v>24</v>
      </c>
      <c r="G12" s="655" t="s">
        <v>24</v>
      </c>
      <c r="H12" s="655" t="s">
        <v>24</v>
      </c>
      <c r="I12" s="655" t="s">
        <v>24</v>
      </c>
      <c r="J12" s="655" t="s">
        <v>24</v>
      </c>
      <c r="K12" s="655" t="s">
        <v>24</v>
      </c>
      <c r="L12" s="655" t="s">
        <v>24</v>
      </c>
      <c r="M12" s="655" t="s">
        <v>24</v>
      </c>
      <c r="N12" s="655" t="s">
        <v>24</v>
      </c>
      <c r="O12" s="656" t="s">
        <v>24</v>
      </c>
      <c r="P12" s="657" t="s">
        <v>39</v>
      </c>
      <c r="S12" s="659"/>
      <c r="T12" s="660" t="s">
        <v>306</v>
      </c>
      <c r="U12" s="659" t="s">
        <v>307</v>
      </c>
      <c r="V12" s="660" t="s">
        <v>15</v>
      </c>
      <c r="W12" s="661" t="s">
        <v>24</v>
      </c>
      <c r="X12" s="660" t="s">
        <v>15</v>
      </c>
    </row>
    <row r="13" spans="2:30">
      <c r="B13" s="662">
        <f>year</f>
        <v>2000</v>
      </c>
      <c r="C13" s="663">
        <f>'[2]Fraksi pengelolaan sampah BaU'!B30</f>
        <v>9.4689082619999994</v>
      </c>
      <c r="D13" s="664">
        <v>1</v>
      </c>
      <c r="E13" s="665">
        <f t="shared" ref="E13:O28" si="0">E$8</f>
        <v>0.66390000000000005</v>
      </c>
      <c r="F13" s="665">
        <f t="shared" si="0"/>
        <v>0.1285</v>
      </c>
      <c r="G13" s="665">
        <f t="shared" si="0"/>
        <v>0</v>
      </c>
      <c r="H13" s="665">
        <f t="shared" si="0"/>
        <v>0</v>
      </c>
      <c r="I13" s="665">
        <f t="shared" si="0"/>
        <v>0</v>
      </c>
      <c r="J13" s="665">
        <f t="shared" si="0"/>
        <v>8.0999999999999996E-3</v>
      </c>
      <c r="K13" s="665">
        <f t="shared" si="0"/>
        <v>0</v>
      </c>
      <c r="L13" s="665">
        <f t="shared" si="0"/>
        <v>0.1071</v>
      </c>
      <c r="M13" s="665">
        <f t="shared" si="0"/>
        <v>1.77E-2</v>
      </c>
      <c r="N13" s="665">
        <f t="shared" si="0"/>
        <v>1.3299999999999999E-2</v>
      </c>
      <c r="O13" s="665">
        <f t="shared" si="0"/>
        <v>6.2100000000000002E-2</v>
      </c>
      <c r="P13" s="666">
        <f t="shared" ref="P13:P44" si="1">SUM(E13:O13)</f>
        <v>1.0006999999999999</v>
      </c>
      <c r="S13" s="662">
        <f>year</f>
        <v>2000</v>
      </c>
      <c r="T13" s="667">
        <v>0</v>
      </c>
      <c r="U13" s="667">
        <v>5</v>
      </c>
      <c r="V13" s="668">
        <f>T13*U13</f>
        <v>0</v>
      </c>
      <c r="W13" s="669">
        <v>1</v>
      </c>
      <c r="X13" s="670">
        <f t="shared" ref="X13:X44" si="2">V13*W13</f>
        <v>0</v>
      </c>
    </row>
    <row r="14" spans="2:30">
      <c r="B14" s="671">
        <f t="shared" ref="B14:B45" si="3">B13+1</f>
        <v>2001</v>
      </c>
      <c r="C14" s="663">
        <f>'[2]Fraksi pengelolaan sampah BaU'!B31</f>
        <v>9.6946415940000001</v>
      </c>
      <c r="D14" s="664">
        <v>1</v>
      </c>
      <c r="E14" s="665">
        <f t="shared" si="0"/>
        <v>0.66390000000000005</v>
      </c>
      <c r="F14" s="665">
        <f t="shared" si="0"/>
        <v>0.1285</v>
      </c>
      <c r="G14" s="665">
        <f t="shared" si="0"/>
        <v>0</v>
      </c>
      <c r="H14" s="665">
        <f t="shared" si="0"/>
        <v>0</v>
      </c>
      <c r="I14" s="665">
        <f t="shared" si="0"/>
        <v>0</v>
      </c>
      <c r="J14" s="665">
        <f t="shared" si="0"/>
        <v>8.0999999999999996E-3</v>
      </c>
      <c r="K14" s="665">
        <f t="shared" si="0"/>
        <v>0</v>
      </c>
      <c r="L14" s="665">
        <f t="shared" si="0"/>
        <v>0.1071</v>
      </c>
      <c r="M14" s="665">
        <f t="shared" si="0"/>
        <v>1.77E-2</v>
      </c>
      <c r="N14" s="665">
        <f t="shared" si="0"/>
        <v>1.3299999999999999E-2</v>
      </c>
      <c r="O14" s="665">
        <f t="shared" si="0"/>
        <v>6.2100000000000002E-2</v>
      </c>
      <c r="P14" s="672">
        <f t="shared" si="1"/>
        <v>1.0006999999999999</v>
      </c>
      <c r="S14" s="671">
        <f t="shared" ref="S14:S77" si="4">S13+1</f>
        <v>2001</v>
      </c>
      <c r="T14" s="673">
        <v>0</v>
      </c>
      <c r="U14" s="673">
        <v>5</v>
      </c>
      <c r="V14" s="674">
        <f>T14*U14</f>
        <v>0</v>
      </c>
      <c r="W14" s="675">
        <v>1</v>
      </c>
      <c r="X14" s="676">
        <f t="shared" si="2"/>
        <v>0</v>
      </c>
    </row>
    <row r="15" spans="2:30">
      <c r="B15" s="671">
        <f t="shared" si="3"/>
        <v>2002</v>
      </c>
      <c r="C15" s="663">
        <f>'[2]Fraksi pengelolaan sampah BaU'!B32</f>
        <v>9.884421712</v>
      </c>
      <c r="D15" s="664">
        <v>1</v>
      </c>
      <c r="E15" s="665">
        <f t="shared" si="0"/>
        <v>0.66390000000000005</v>
      </c>
      <c r="F15" s="665">
        <f t="shared" si="0"/>
        <v>0.1285</v>
      </c>
      <c r="G15" s="665">
        <f t="shared" si="0"/>
        <v>0</v>
      </c>
      <c r="H15" s="665">
        <f t="shared" si="0"/>
        <v>0</v>
      </c>
      <c r="I15" s="665">
        <f t="shared" si="0"/>
        <v>0</v>
      </c>
      <c r="J15" s="665">
        <f t="shared" si="0"/>
        <v>8.0999999999999996E-3</v>
      </c>
      <c r="K15" s="665">
        <f t="shared" si="0"/>
        <v>0</v>
      </c>
      <c r="L15" s="665">
        <f t="shared" si="0"/>
        <v>0.1071</v>
      </c>
      <c r="M15" s="665">
        <f t="shared" si="0"/>
        <v>1.77E-2</v>
      </c>
      <c r="N15" s="665">
        <f t="shared" si="0"/>
        <v>1.3299999999999999E-2</v>
      </c>
      <c r="O15" s="665">
        <f t="shared" si="0"/>
        <v>6.2100000000000002E-2</v>
      </c>
      <c r="P15" s="672">
        <f t="shared" si="1"/>
        <v>1.0006999999999999</v>
      </c>
      <c r="S15" s="671">
        <f t="shared" si="4"/>
        <v>2002</v>
      </c>
      <c r="T15" s="673">
        <v>0</v>
      </c>
      <c r="U15" s="673">
        <v>5</v>
      </c>
      <c r="V15" s="674">
        <f t="shared" ref="V15:V78" si="5">T15*U15</f>
        <v>0</v>
      </c>
      <c r="W15" s="675">
        <v>1</v>
      </c>
      <c r="X15" s="676">
        <f t="shared" si="2"/>
        <v>0</v>
      </c>
    </row>
    <row r="16" spans="2:30">
      <c r="B16" s="671">
        <f t="shared" si="3"/>
        <v>2003</v>
      </c>
      <c r="C16" s="663">
        <f>'[2]Fraksi pengelolaan sampah BaU'!B33</f>
        <v>9.990681888000001</v>
      </c>
      <c r="D16" s="664">
        <v>1</v>
      </c>
      <c r="E16" s="665">
        <f t="shared" si="0"/>
        <v>0.66390000000000005</v>
      </c>
      <c r="F16" s="665">
        <f t="shared" si="0"/>
        <v>0.1285</v>
      </c>
      <c r="G16" s="665">
        <f t="shared" si="0"/>
        <v>0</v>
      </c>
      <c r="H16" s="665">
        <f t="shared" si="0"/>
        <v>0</v>
      </c>
      <c r="I16" s="665">
        <f t="shared" si="0"/>
        <v>0</v>
      </c>
      <c r="J16" s="665">
        <f t="shared" si="0"/>
        <v>8.0999999999999996E-3</v>
      </c>
      <c r="K16" s="665">
        <f t="shared" si="0"/>
        <v>0</v>
      </c>
      <c r="L16" s="665">
        <f t="shared" si="0"/>
        <v>0.1071</v>
      </c>
      <c r="M16" s="665">
        <f t="shared" si="0"/>
        <v>1.77E-2</v>
      </c>
      <c r="N16" s="665">
        <f t="shared" si="0"/>
        <v>1.3299999999999999E-2</v>
      </c>
      <c r="O16" s="665">
        <f t="shared" si="0"/>
        <v>6.2100000000000002E-2</v>
      </c>
      <c r="P16" s="672">
        <f t="shared" si="1"/>
        <v>1.0006999999999999</v>
      </c>
      <c r="S16" s="671">
        <f t="shared" si="4"/>
        <v>2003</v>
      </c>
      <c r="T16" s="673">
        <v>0</v>
      </c>
      <c r="U16" s="673">
        <v>5</v>
      </c>
      <c r="V16" s="674">
        <f t="shared" si="5"/>
        <v>0</v>
      </c>
      <c r="W16" s="675">
        <v>1</v>
      </c>
      <c r="X16" s="676">
        <f t="shared" si="2"/>
        <v>0</v>
      </c>
    </row>
    <row r="17" spans="2:24">
      <c r="B17" s="671">
        <f t="shared" si="3"/>
        <v>2004</v>
      </c>
      <c r="C17" s="663">
        <f>'[2]Fraksi pengelolaan sampah BaU'!B34</f>
        <v>10.255219656</v>
      </c>
      <c r="D17" s="664">
        <v>1</v>
      </c>
      <c r="E17" s="665">
        <f t="shared" si="0"/>
        <v>0.66390000000000005</v>
      </c>
      <c r="F17" s="665">
        <f t="shared" si="0"/>
        <v>0.1285</v>
      </c>
      <c r="G17" s="665">
        <f t="shared" si="0"/>
        <v>0</v>
      </c>
      <c r="H17" s="665">
        <f t="shared" si="0"/>
        <v>0</v>
      </c>
      <c r="I17" s="665">
        <f t="shared" si="0"/>
        <v>0</v>
      </c>
      <c r="J17" s="665">
        <f t="shared" si="0"/>
        <v>8.0999999999999996E-3</v>
      </c>
      <c r="K17" s="665">
        <f t="shared" si="0"/>
        <v>0</v>
      </c>
      <c r="L17" s="665">
        <f t="shared" si="0"/>
        <v>0.1071</v>
      </c>
      <c r="M17" s="665">
        <f t="shared" si="0"/>
        <v>1.77E-2</v>
      </c>
      <c r="N17" s="665">
        <f t="shared" si="0"/>
        <v>1.3299999999999999E-2</v>
      </c>
      <c r="O17" s="665">
        <f t="shared" si="0"/>
        <v>6.2100000000000002E-2</v>
      </c>
      <c r="P17" s="672">
        <f t="shared" si="1"/>
        <v>1.0006999999999999</v>
      </c>
      <c r="S17" s="671">
        <f t="shared" si="4"/>
        <v>2004</v>
      </c>
      <c r="T17" s="673">
        <v>0</v>
      </c>
      <c r="U17" s="673">
        <v>5</v>
      </c>
      <c r="V17" s="674">
        <f t="shared" si="5"/>
        <v>0</v>
      </c>
      <c r="W17" s="675">
        <v>1</v>
      </c>
      <c r="X17" s="676">
        <f t="shared" si="2"/>
        <v>0</v>
      </c>
    </row>
    <row r="18" spans="2:24">
      <c r="B18" s="671">
        <f t="shared" si="3"/>
        <v>2005</v>
      </c>
      <c r="C18" s="663">
        <f>'[2]Fraksi pengelolaan sampah BaU'!B35</f>
        <v>10.687770896</v>
      </c>
      <c r="D18" s="664">
        <v>1</v>
      </c>
      <c r="E18" s="665">
        <f t="shared" si="0"/>
        <v>0.66390000000000005</v>
      </c>
      <c r="F18" s="665">
        <f t="shared" si="0"/>
        <v>0.1285</v>
      </c>
      <c r="G18" s="665">
        <f t="shared" si="0"/>
        <v>0</v>
      </c>
      <c r="H18" s="665">
        <f t="shared" si="0"/>
        <v>0</v>
      </c>
      <c r="I18" s="665">
        <f t="shared" si="0"/>
        <v>0</v>
      </c>
      <c r="J18" s="665">
        <f t="shared" si="0"/>
        <v>8.0999999999999996E-3</v>
      </c>
      <c r="K18" s="665">
        <f t="shared" si="0"/>
        <v>0</v>
      </c>
      <c r="L18" s="665">
        <f t="shared" si="0"/>
        <v>0.1071</v>
      </c>
      <c r="M18" s="665">
        <f t="shared" si="0"/>
        <v>1.77E-2</v>
      </c>
      <c r="N18" s="665">
        <f t="shared" si="0"/>
        <v>1.3299999999999999E-2</v>
      </c>
      <c r="O18" s="665">
        <f t="shared" si="0"/>
        <v>6.2100000000000002E-2</v>
      </c>
      <c r="P18" s="672">
        <f t="shared" si="1"/>
        <v>1.0006999999999999</v>
      </c>
      <c r="S18" s="671">
        <f t="shared" si="4"/>
        <v>2005</v>
      </c>
      <c r="T18" s="673">
        <v>0</v>
      </c>
      <c r="U18" s="673">
        <v>5</v>
      </c>
      <c r="V18" s="674">
        <f t="shared" si="5"/>
        <v>0</v>
      </c>
      <c r="W18" s="675">
        <v>1</v>
      </c>
      <c r="X18" s="676">
        <f t="shared" si="2"/>
        <v>0</v>
      </c>
    </row>
    <row r="19" spans="2:24">
      <c r="B19" s="671">
        <f t="shared" si="3"/>
        <v>2006</v>
      </c>
      <c r="C19" s="663">
        <f>'[2]Fraksi pengelolaan sampah BaU'!B36</f>
        <v>10.833739553999999</v>
      </c>
      <c r="D19" s="664">
        <v>1</v>
      </c>
      <c r="E19" s="665">
        <f t="shared" si="0"/>
        <v>0.66390000000000005</v>
      </c>
      <c r="F19" s="665">
        <f t="shared" si="0"/>
        <v>0.1285</v>
      </c>
      <c r="G19" s="665">
        <f t="shared" si="0"/>
        <v>0</v>
      </c>
      <c r="H19" s="665">
        <f t="shared" si="0"/>
        <v>0</v>
      </c>
      <c r="I19" s="665">
        <f t="shared" si="0"/>
        <v>0</v>
      </c>
      <c r="J19" s="665">
        <f t="shared" si="0"/>
        <v>8.0999999999999996E-3</v>
      </c>
      <c r="K19" s="665">
        <f t="shared" si="0"/>
        <v>0</v>
      </c>
      <c r="L19" s="665">
        <f t="shared" si="0"/>
        <v>0.1071</v>
      </c>
      <c r="M19" s="665">
        <f t="shared" si="0"/>
        <v>1.77E-2</v>
      </c>
      <c r="N19" s="665">
        <f t="shared" si="0"/>
        <v>1.3299999999999999E-2</v>
      </c>
      <c r="O19" s="665">
        <f t="shared" si="0"/>
        <v>6.2100000000000002E-2</v>
      </c>
      <c r="P19" s="672">
        <f t="shared" si="1"/>
        <v>1.0006999999999999</v>
      </c>
      <c r="S19" s="671">
        <f t="shared" si="4"/>
        <v>2006</v>
      </c>
      <c r="T19" s="673">
        <v>0</v>
      </c>
      <c r="U19" s="673">
        <v>5</v>
      </c>
      <c r="V19" s="674">
        <f t="shared" si="5"/>
        <v>0</v>
      </c>
      <c r="W19" s="675">
        <v>1</v>
      </c>
      <c r="X19" s="676">
        <f t="shared" si="2"/>
        <v>0</v>
      </c>
    </row>
    <row r="20" spans="2:24">
      <c r="B20" s="671">
        <f t="shared" si="3"/>
        <v>2007</v>
      </c>
      <c r="C20" s="663">
        <f>'[2]Fraksi pengelolaan sampah BaU'!B37</f>
        <v>10.976996074000001</v>
      </c>
      <c r="D20" s="664">
        <v>1</v>
      </c>
      <c r="E20" s="665">
        <f t="shared" si="0"/>
        <v>0.66390000000000005</v>
      </c>
      <c r="F20" s="665">
        <f t="shared" si="0"/>
        <v>0.1285</v>
      </c>
      <c r="G20" s="665">
        <f t="shared" si="0"/>
        <v>0</v>
      </c>
      <c r="H20" s="665">
        <f t="shared" si="0"/>
        <v>0</v>
      </c>
      <c r="I20" s="665">
        <f t="shared" si="0"/>
        <v>0</v>
      </c>
      <c r="J20" s="665">
        <f t="shared" si="0"/>
        <v>8.0999999999999996E-3</v>
      </c>
      <c r="K20" s="665">
        <f t="shared" si="0"/>
        <v>0</v>
      </c>
      <c r="L20" s="665">
        <f t="shared" si="0"/>
        <v>0.1071</v>
      </c>
      <c r="M20" s="665">
        <f t="shared" si="0"/>
        <v>1.77E-2</v>
      </c>
      <c r="N20" s="665">
        <f t="shared" si="0"/>
        <v>1.3299999999999999E-2</v>
      </c>
      <c r="O20" s="665">
        <f t="shared" si="0"/>
        <v>6.2100000000000002E-2</v>
      </c>
      <c r="P20" s="672">
        <f t="shared" si="1"/>
        <v>1.0006999999999999</v>
      </c>
      <c r="S20" s="671">
        <f t="shared" si="4"/>
        <v>2007</v>
      </c>
      <c r="T20" s="673">
        <v>0</v>
      </c>
      <c r="U20" s="673">
        <v>5</v>
      </c>
      <c r="V20" s="674">
        <f t="shared" si="5"/>
        <v>0</v>
      </c>
      <c r="W20" s="675">
        <v>1</v>
      </c>
      <c r="X20" s="676">
        <f t="shared" si="2"/>
        <v>0</v>
      </c>
    </row>
    <row r="21" spans="2:24">
      <c r="B21" s="671">
        <f t="shared" si="3"/>
        <v>2008</v>
      </c>
      <c r="C21" s="663">
        <f>'[2]Fraksi pengelolaan sampah BaU'!B38</f>
        <v>11.116427783999999</v>
      </c>
      <c r="D21" s="664">
        <v>1</v>
      </c>
      <c r="E21" s="665">
        <f t="shared" si="0"/>
        <v>0.66390000000000005</v>
      </c>
      <c r="F21" s="665">
        <f t="shared" si="0"/>
        <v>0.1285</v>
      </c>
      <c r="G21" s="665">
        <f t="shared" si="0"/>
        <v>0</v>
      </c>
      <c r="H21" s="665">
        <f t="shared" si="0"/>
        <v>0</v>
      </c>
      <c r="I21" s="665">
        <f t="shared" si="0"/>
        <v>0</v>
      </c>
      <c r="J21" s="665">
        <f t="shared" si="0"/>
        <v>8.0999999999999996E-3</v>
      </c>
      <c r="K21" s="665">
        <f t="shared" si="0"/>
        <v>0</v>
      </c>
      <c r="L21" s="665">
        <f t="shared" si="0"/>
        <v>0.1071</v>
      </c>
      <c r="M21" s="665">
        <f t="shared" si="0"/>
        <v>1.77E-2</v>
      </c>
      <c r="N21" s="665">
        <f t="shared" si="0"/>
        <v>1.3299999999999999E-2</v>
      </c>
      <c r="O21" s="665">
        <f t="shared" si="0"/>
        <v>6.2100000000000002E-2</v>
      </c>
      <c r="P21" s="672">
        <f t="shared" si="1"/>
        <v>1.0006999999999999</v>
      </c>
      <c r="S21" s="671">
        <f t="shared" si="4"/>
        <v>2008</v>
      </c>
      <c r="T21" s="673">
        <v>0</v>
      </c>
      <c r="U21" s="673">
        <v>5</v>
      </c>
      <c r="V21" s="674">
        <f t="shared" si="5"/>
        <v>0</v>
      </c>
      <c r="W21" s="675">
        <v>1</v>
      </c>
      <c r="X21" s="676">
        <f t="shared" si="2"/>
        <v>0</v>
      </c>
    </row>
    <row r="22" spans="2:24">
      <c r="B22" s="671">
        <f t="shared" si="3"/>
        <v>2009</v>
      </c>
      <c r="C22" s="663">
        <f>'[2]Fraksi pengelolaan sampah BaU'!B39</f>
        <v>11.250365676000001</v>
      </c>
      <c r="D22" s="664">
        <v>1</v>
      </c>
      <c r="E22" s="665">
        <f t="shared" si="0"/>
        <v>0.66390000000000005</v>
      </c>
      <c r="F22" s="665">
        <f t="shared" si="0"/>
        <v>0.1285</v>
      </c>
      <c r="G22" s="665">
        <f t="shared" si="0"/>
        <v>0</v>
      </c>
      <c r="H22" s="665">
        <f t="shared" si="0"/>
        <v>0</v>
      </c>
      <c r="I22" s="665">
        <f t="shared" si="0"/>
        <v>0</v>
      </c>
      <c r="J22" s="665">
        <f t="shared" si="0"/>
        <v>8.0999999999999996E-3</v>
      </c>
      <c r="K22" s="665">
        <f t="shared" si="0"/>
        <v>0</v>
      </c>
      <c r="L22" s="665">
        <f t="shared" si="0"/>
        <v>0.1071</v>
      </c>
      <c r="M22" s="665">
        <f t="shared" si="0"/>
        <v>1.77E-2</v>
      </c>
      <c r="N22" s="665">
        <f t="shared" si="0"/>
        <v>1.3299999999999999E-2</v>
      </c>
      <c r="O22" s="665">
        <f t="shared" si="0"/>
        <v>6.2100000000000002E-2</v>
      </c>
      <c r="P22" s="672">
        <f t="shared" si="1"/>
        <v>1.0006999999999999</v>
      </c>
      <c r="S22" s="671">
        <f t="shared" si="4"/>
        <v>2009</v>
      </c>
      <c r="T22" s="673">
        <v>0</v>
      </c>
      <c r="U22" s="673">
        <v>5</v>
      </c>
      <c r="V22" s="674">
        <f t="shared" si="5"/>
        <v>0</v>
      </c>
      <c r="W22" s="675">
        <v>1</v>
      </c>
      <c r="X22" s="676">
        <f t="shared" si="2"/>
        <v>0</v>
      </c>
    </row>
    <row r="23" spans="2:24">
      <c r="B23" s="671">
        <f t="shared" si="3"/>
        <v>2010</v>
      </c>
      <c r="C23" s="663">
        <f>'[2]Fraksi pengelolaan sampah BaU'!B40</f>
        <v>11.480758322</v>
      </c>
      <c r="D23" s="664">
        <v>1</v>
      </c>
      <c r="E23" s="665">
        <f t="shared" ref="E23:O38" si="6">E$8</f>
        <v>0.66390000000000005</v>
      </c>
      <c r="F23" s="665">
        <f t="shared" si="6"/>
        <v>0.1285</v>
      </c>
      <c r="G23" s="665">
        <f t="shared" si="0"/>
        <v>0</v>
      </c>
      <c r="H23" s="665">
        <f t="shared" si="6"/>
        <v>0</v>
      </c>
      <c r="I23" s="665">
        <f t="shared" si="0"/>
        <v>0</v>
      </c>
      <c r="J23" s="665">
        <f t="shared" si="6"/>
        <v>8.0999999999999996E-3</v>
      </c>
      <c r="K23" s="665">
        <f t="shared" si="6"/>
        <v>0</v>
      </c>
      <c r="L23" s="665">
        <f t="shared" si="6"/>
        <v>0.1071</v>
      </c>
      <c r="M23" s="665">
        <f t="shared" si="6"/>
        <v>1.77E-2</v>
      </c>
      <c r="N23" s="665">
        <f t="shared" si="6"/>
        <v>1.3299999999999999E-2</v>
      </c>
      <c r="O23" s="665">
        <f t="shared" si="6"/>
        <v>6.2100000000000002E-2</v>
      </c>
      <c r="P23" s="672">
        <f t="shared" si="1"/>
        <v>1.0006999999999999</v>
      </c>
      <c r="S23" s="671">
        <f t="shared" si="4"/>
        <v>2010</v>
      </c>
      <c r="T23" s="673">
        <v>0</v>
      </c>
      <c r="U23" s="673">
        <v>5</v>
      </c>
      <c r="V23" s="674">
        <f t="shared" si="5"/>
        <v>0</v>
      </c>
      <c r="W23" s="675">
        <v>1</v>
      </c>
      <c r="X23" s="676">
        <f t="shared" si="2"/>
        <v>0</v>
      </c>
    </row>
    <row r="24" spans="2:24">
      <c r="B24" s="671">
        <f t="shared" si="3"/>
        <v>2011</v>
      </c>
      <c r="C24" s="677"/>
      <c r="D24" s="664">
        <v>1</v>
      </c>
      <c r="E24" s="665">
        <f t="shared" si="6"/>
        <v>0.66390000000000005</v>
      </c>
      <c r="F24" s="665">
        <f t="shared" si="6"/>
        <v>0.1285</v>
      </c>
      <c r="G24" s="665">
        <f t="shared" si="0"/>
        <v>0</v>
      </c>
      <c r="H24" s="665">
        <f t="shared" si="6"/>
        <v>0</v>
      </c>
      <c r="I24" s="665">
        <f t="shared" si="0"/>
        <v>0</v>
      </c>
      <c r="J24" s="665">
        <f t="shared" si="6"/>
        <v>8.0999999999999996E-3</v>
      </c>
      <c r="K24" s="665">
        <f t="shared" si="6"/>
        <v>0</v>
      </c>
      <c r="L24" s="665">
        <f t="shared" si="6"/>
        <v>0.1071</v>
      </c>
      <c r="M24" s="665">
        <f t="shared" si="6"/>
        <v>1.77E-2</v>
      </c>
      <c r="N24" s="665">
        <f t="shared" si="6"/>
        <v>1.3299999999999999E-2</v>
      </c>
      <c r="O24" s="665">
        <f t="shared" si="6"/>
        <v>6.2100000000000002E-2</v>
      </c>
      <c r="P24" s="672">
        <f t="shared" si="1"/>
        <v>1.0006999999999999</v>
      </c>
      <c r="S24" s="671">
        <f t="shared" si="4"/>
        <v>2011</v>
      </c>
      <c r="T24" s="673">
        <v>0</v>
      </c>
      <c r="U24" s="673">
        <v>5</v>
      </c>
      <c r="V24" s="674">
        <f t="shared" si="5"/>
        <v>0</v>
      </c>
      <c r="W24" s="675">
        <v>1</v>
      </c>
      <c r="X24" s="676">
        <f t="shared" si="2"/>
        <v>0</v>
      </c>
    </row>
    <row r="25" spans="2:24">
      <c r="B25" s="671">
        <f t="shared" si="3"/>
        <v>2012</v>
      </c>
      <c r="C25" s="678"/>
      <c r="D25" s="664">
        <v>1</v>
      </c>
      <c r="E25" s="665">
        <f t="shared" si="6"/>
        <v>0.66390000000000005</v>
      </c>
      <c r="F25" s="665">
        <f t="shared" si="6"/>
        <v>0.1285</v>
      </c>
      <c r="G25" s="665">
        <f t="shared" si="0"/>
        <v>0</v>
      </c>
      <c r="H25" s="665">
        <f t="shared" si="6"/>
        <v>0</v>
      </c>
      <c r="I25" s="665">
        <f t="shared" si="0"/>
        <v>0</v>
      </c>
      <c r="J25" s="665">
        <f t="shared" si="6"/>
        <v>8.0999999999999996E-3</v>
      </c>
      <c r="K25" s="665">
        <f t="shared" si="6"/>
        <v>0</v>
      </c>
      <c r="L25" s="665">
        <f t="shared" si="6"/>
        <v>0.1071</v>
      </c>
      <c r="M25" s="665">
        <f t="shared" si="6"/>
        <v>1.77E-2</v>
      </c>
      <c r="N25" s="665">
        <f t="shared" si="6"/>
        <v>1.3299999999999999E-2</v>
      </c>
      <c r="O25" s="665">
        <f t="shared" si="6"/>
        <v>6.2100000000000002E-2</v>
      </c>
      <c r="P25" s="672">
        <f t="shared" si="1"/>
        <v>1.0006999999999999</v>
      </c>
      <c r="S25" s="671">
        <f t="shared" si="4"/>
        <v>2012</v>
      </c>
      <c r="T25" s="673">
        <v>0</v>
      </c>
      <c r="U25" s="673">
        <v>5</v>
      </c>
      <c r="V25" s="674">
        <f t="shared" si="5"/>
        <v>0</v>
      </c>
      <c r="W25" s="675">
        <v>1</v>
      </c>
      <c r="X25" s="676">
        <f t="shared" si="2"/>
        <v>0</v>
      </c>
    </row>
    <row r="26" spans="2:24">
      <c r="B26" s="671">
        <f t="shared" si="3"/>
        <v>2013</v>
      </c>
      <c r="C26" s="678"/>
      <c r="D26" s="664">
        <v>1</v>
      </c>
      <c r="E26" s="665">
        <f t="shared" si="6"/>
        <v>0.66390000000000005</v>
      </c>
      <c r="F26" s="665">
        <f t="shared" si="6"/>
        <v>0.1285</v>
      </c>
      <c r="G26" s="665">
        <f t="shared" si="0"/>
        <v>0</v>
      </c>
      <c r="H26" s="665">
        <f t="shared" si="6"/>
        <v>0</v>
      </c>
      <c r="I26" s="665">
        <f t="shared" si="0"/>
        <v>0</v>
      </c>
      <c r="J26" s="665">
        <f t="shared" si="6"/>
        <v>8.0999999999999996E-3</v>
      </c>
      <c r="K26" s="665">
        <f t="shared" si="6"/>
        <v>0</v>
      </c>
      <c r="L26" s="665">
        <f t="shared" si="6"/>
        <v>0.1071</v>
      </c>
      <c r="M26" s="665">
        <f t="shared" si="6"/>
        <v>1.77E-2</v>
      </c>
      <c r="N26" s="665">
        <f t="shared" si="6"/>
        <v>1.3299999999999999E-2</v>
      </c>
      <c r="O26" s="665">
        <f t="shared" si="6"/>
        <v>6.2100000000000002E-2</v>
      </c>
      <c r="P26" s="672">
        <f t="shared" si="1"/>
        <v>1.0006999999999999</v>
      </c>
      <c r="S26" s="671">
        <f t="shared" si="4"/>
        <v>2013</v>
      </c>
      <c r="T26" s="673">
        <v>0</v>
      </c>
      <c r="U26" s="673">
        <v>5</v>
      </c>
      <c r="V26" s="674">
        <f t="shared" si="5"/>
        <v>0</v>
      </c>
      <c r="W26" s="675">
        <v>1</v>
      </c>
      <c r="X26" s="676">
        <f t="shared" si="2"/>
        <v>0</v>
      </c>
    </row>
    <row r="27" spans="2:24">
      <c r="B27" s="671">
        <f t="shared" si="3"/>
        <v>2014</v>
      </c>
      <c r="C27" s="678"/>
      <c r="D27" s="664">
        <v>1</v>
      </c>
      <c r="E27" s="665">
        <f t="shared" si="6"/>
        <v>0.66390000000000005</v>
      </c>
      <c r="F27" s="665">
        <f t="shared" si="6"/>
        <v>0.1285</v>
      </c>
      <c r="G27" s="665">
        <f t="shared" si="0"/>
        <v>0</v>
      </c>
      <c r="H27" s="665">
        <f t="shared" si="6"/>
        <v>0</v>
      </c>
      <c r="I27" s="665">
        <f t="shared" si="0"/>
        <v>0</v>
      </c>
      <c r="J27" s="665">
        <f t="shared" si="6"/>
        <v>8.0999999999999996E-3</v>
      </c>
      <c r="K27" s="665">
        <f t="shared" si="6"/>
        <v>0</v>
      </c>
      <c r="L27" s="665">
        <f t="shared" si="6"/>
        <v>0.1071</v>
      </c>
      <c r="M27" s="665">
        <f t="shared" si="6"/>
        <v>1.77E-2</v>
      </c>
      <c r="N27" s="665">
        <f t="shared" si="6"/>
        <v>1.3299999999999999E-2</v>
      </c>
      <c r="O27" s="665">
        <f t="shared" si="6"/>
        <v>6.2100000000000002E-2</v>
      </c>
      <c r="P27" s="672">
        <f t="shared" si="1"/>
        <v>1.0006999999999999</v>
      </c>
      <c r="S27" s="671">
        <f t="shared" si="4"/>
        <v>2014</v>
      </c>
      <c r="T27" s="673">
        <v>0</v>
      </c>
      <c r="U27" s="673">
        <v>5</v>
      </c>
      <c r="V27" s="674">
        <f t="shared" si="5"/>
        <v>0</v>
      </c>
      <c r="W27" s="675">
        <v>1</v>
      </c>
      <c r="X27" s="676">
        <f t="shared" si="2"/>
        <v>0</v>
      </c>
    </row>
    <row r="28" spans="2:24">
      <c r="B28" s="671">
        <f t="shared" si="3"/>
        <v>2015</v>
      </c>
      <c r="C28" s="678"/>
      <c r="D28" s="664">
        <v>1</v>
      </c>
      <c r="E28" s="665">
        <f t="shared" si="6"/>
        <v>0.66390000000000005</v>
      </c>
      <c r="F28" s="665">
        <f t="shared" si="6"/>
        <v>0.1285</v>
      </c>
      <c r="G28" s="665">
        <f t="shared" si="0"/>
        <v>0</v>
      </c>
      <c r="H28" s="665">
        <f t="shared" si="6"/>
        <v>0</v>
      </c>
      <c r="I28" s="665">
        <f t="shared" si="0"/>
        <v>0</v>
      </c>
      <c r="J28" s="665">
        <f t="shared" si="6"/>
        <v>8.0999999999999996E-3</v>
      </c>
      <c r="K28" s="665">
        <f t="shared" si="6"/>
        <v>0</v>
      </c>
      <c r="L28" s="665">
        <f t="shared" si="6"/>
        <v>0.1071</v>
      </c>
      <c r="M28" s="665">
        <f t="shared" si="6"/>
        <v>1.77E-2</v>
      </c>
      <c r="N28" s="665">
        <f t="shared" si="6"/>
        <v>1.3299999999999999E-2</v>
      </c>
      <c r="O28" s="665">
        <f t="shared" si="6"/>
        <v>6.2100000000000002E-2</v>
      </c>
      <c r="P28" s="672">
        <f t="shared" si="1"/>
        <v>1.0006999999999999</v>
      </c>
      <c r="S28" s="671">
        <f t="shared" si="4"/>
        <v>2015</v>
      </c>
      <c r="T28" s="673">
        <v>0</v>
      </c>
      <c r="U28" s="673">
        <v>5</v>
      </c>
      <c r="V28" s="674">
        <f t="shared" si="5"/>
        <v>0</v>
      </c>
      <c r="W28" s="675">
        <v>1</v>
      </c>
      <c r="X28" s="676">
        <f t="shared" si="2"/>
        <v>0</v>
      </c>
    </row>
    <row r="29" spans="2:24">
      <c r="B29" s="671">
        <f t="shared" si="3"/>
        <v>2016</v>
      </c>
      <c r="C29" s="678"/>
      <c r="D29" s="664">
        <v>1</v>
      </c>
      <c r="E29" s="665">
        <f t="shared" si="6"/>
        <v>0.66390000000000005</v>
      </c>
      <c r="F29" s="665">
        <f t="shared" si="6"/>
        <v>0.1285</v>
      </c>
      <c r="G29" s="665">
        <f t="shared" si="6"/>
        <v>0</v>
      </c>
      <c r="H29" s="665">
        <f t="shared" si="6"/>
        <v>0</v>
      </c>
      <c r="I29" s="665">
        <f t="shared" si="6"/>
        <v>0</v>
      </c>
      <c r="J29" s="665">
        <f t="shared" si="6"/>
        <v>8.0999999999999996E-3</v>
      </c>
      <c r="K29" s="665">
        <f t="shared" si="6"/>
        <v>0</v>
      </c>
      <c r="L29" s="665">
        <f t="shared" si="6"/>
        <v>0.1071</v>
      </c>
      <c r="M29" s="665">
        <f t="shared" si="6"/>
        <v>1.77E-2</v>
      </c>
      <c r="N29" s="665">
        <f t="shared" si="6"/>
        <v>1.3299999999999999E-2</v>
      </c>
      <c r="O29" s="665">
        <f t="shared" si="6"/>
        <v>6.2100000000000002E-2</v>
      </c>
      <c r="P29" s="672">
        <f t="shared" si="1"/>
        <v>1.0006999999999999</v>
      </c>
      <c r="S29" s="671">
        <f t="shared" si="4"/>
        <v>2016</v>
      </c>
      <c r="T29" s="673">
        <v>0</v>
      </c>
      <c r="U29" s="673">
        <v>5</v>
      </c>
      <c r="V29" s="674">
        <f t="shared" si="5"/>
        <v>0</v>
      </c>
      <c r="W29" s="675">
        <v>1</v>
      </c>
      <c r="X29" s="676">
        <f t="shared" si="2"/>
        <v>0</v>
      </c>
    </row>
    <row r="30" spans="2:24">
      <c r="B30" s="671">
        <f t="shared" si="3"/>
        <v>2017</v>
      </c>
      <c r="C30" s="678"/>
      <c r="D30" s="664">
        <v>1</v>
      </c>
      <c r="E30" s="665">
        <f t="shared" si="6"/>
        <v>0.66390000000000005</v>
      </c>
      <c r="F30" s="665">
        <f t="shared" si="6"/>
        <v>0.1285</v>
      </c>
      <c r="G30" s="665">
        <f t="shared" si="6"/>
        <v>0</v>
      </c>
      <c r="H30" s="665">
        <f t="shared" si="6"/>
        <v>0</v>
      </c>
      <c r="I30" s="665">
        <f t="shared" si="6"/>
        <v>0</v>
      </c>
      <c r="J30" s="665">
        <f t="shared" si="6"/>
        <v>8.0999999999999996E-3</v>
      </c>
      <c r="K30" s="665">
        <f t="shared" si="6"/>
        <v>0</v>
      </c>
      <c r="L30" s="665">
        <f t="shared" si="6"/>
        <v>0.1071</v>
      </c>
      <c r="M30" s="665">
        <f t="shared" si="6"/>
        <v>1.77E-2</v>
      </c>
      <c r="N30" s="665">
        <f t="shared" si="6"/>
        <v>1.3299999999999999E-2</v>
      </c>
      <c r="O30" s="665">
        <f t="shared" si="6"/>
        <v>6.2100000000000002E-2</v>
      </c>
      <c r="P30" s="672">
        <f t="shared" si="1"/>
        <v>1.0006999999999999</v>
      </c>
      <c r="S30" s="671">
        <f t="shared" si="4"/>
        <v>2017</v>
      </c>
      <c r="T30" s="673">
        <v>0</v>
      </c>
      <c r="U30" s="673">
        <v>5</v>
      </c>
      <c r="V30" s="674">
        <f t="shared" si="5"/>
        <v>0</v>
      </c>
      <c r="W30" s="675">
        <v>1</v>
      </c>
      <c r="X30" s="676">
        <f t="shared" si="2"/>
        <v>0</v>
      </c>
    </row>
    <row r="31" spans="2:24">
      <c r="B31" s="671">
        <f t="shared" si="3"/>
        <v>2018</v>
      </c>
      <c r="C31" s="678"/>
      <c r="D31" s="664">
        <v>1</v>
      </c>
      <c r="E31" s="665">
        <f t="shared" si="6"/>
        <v>0.66390000000000005</v>
      </c>
      <c r="F31" s="665">
        <f t="shared" si="6"/>
        <v>0.1285</v>
      </c>
      <c r="G31" s="665">
        <f t="shared" si="6"/>
        <v>0</v>
      </c>
      <c r="H31" s="665">
        <f t="shared" si="6"/>
        <v>0</v>
      </c>
      <c r="I31" s="665">
        <f t="shared" si="6"/>
        <v>0</v>
      </c>
      <c r="J31" s="665">
        <f t="shared" si="6"/>
        <v>8.0999999999999996E-3</v>
      </c>
      <c r="K31" s="665">
        <f t="shared" si="6"/>
        <v>0</v>
      </c>
      <c r="L31" s="665">
        <f t="shared" si="6"/>
        <v>0.1071</v>
      </c>
      <c r="M31" s="665">
        <f t="shared" si="6"/>
        <v>1.77E-2</v>
      </c>
      <c r="N31" s="665">
        <f t="shared" si="6"/>
        <v>1.3299999999999999E-2</v>
      </c>
      <c r="O31" s="665">
        <f t="shared" si="6"/>
        <v>6.2100000000000002E-2</v>
      </c>
      <c r="P31" s="672">
        <f t="shared" si="1"/>
        <v>1.0006999999999999</v>
      </c>
      <c r="S31" s="671">
        <f t="shared" si="4"/>
        <v>2018</v>
      </c>
      <c r="T31" s="673">
        <v>0</v>
      </c>
      <c r="U31" s="673">
        <v>5</v>
      </c>
      <c r="V31" s="674">
        <f t="shared" si="5"/>
        <v>0</v>
      </c>
      <c r="W31" s="675">
        <v>1</v>
      </c>
      <c r="X31" s="676">
        <f t="shared" si="2"/>
        <v>0</v>
      </c>
    </row>
    <row r="32" spans="2:24">
      <c r="B32" s="671">
        <f t="shared" si="3"/>
        <v>2019</v>
      </c>
      <c r="C32" s="678"/>
      <c r="D32" s="664">
        <v>1</v>
      </c>
      <c r="E32" s="665">
        <f t="shared" si="6"/>
        <v>0.66390000000000005</v>
      </c>
      <c r="F32" s="665">
        <f t="shared" si="6"/>
        <v>0.1285</v>
      </c>
      <c r="G32" s="665">
        <f t="shared" si="6"/>
        <v>0</v>
      </c>
      <c r="H32" s="665">
        <f t="shared" si="6"/>
        <v>0</v>
      </c>
      <c r="I32" s="665">
        <f t="shared" si="6"/>
        <v>0</v>
      </c>
      <c r="J32" s="665">
        <f t="shared" si="6"/>
        <v>8.0999999999999996E-3</v>
      </c>
      <c r="K32" s="665">
        <f t="shared" si="6"/>
        <v>0</v>
      </c>
      <c r="L32" s="665">
        <f t="shared" si="6"/>
        <v>0.1071</v>
      </c>
      <c r="M32" s="665">
        <f t="shared" si="6"/>
        <v>1.77E-2</v>
      </c>
      <c r="N32" s="665">
        <f t="shared" si="6"/>
        <v>1.3299999999999999E-2</v>
      </c>
      <c r="O32" s="665">
        <f t="shared" si="6"/>
        <v>6.2100000000000002E-2</v>
      </c>
      <c r="P32" s="672">
        <f t="shared" si="1"/>
        <v>1.0006999999999999</v>
      </c>
      <c r="S32" s="671">
        <f t="shared" si="4"/>
        <v>2019</v>
      </c>
      <c r="T32" s="673">
        <v>0</v>
      </c>
      <c r="U32" s="673">
        <v>5</v>
      </c>
      <c r="V32" s="674">
        <f t="shared" si="5"/>
        <v>0</v>
      </c>
      <c r="W32" s="675">
        <v>1</v>
      </c>
      <c r="X32" s="676">
        <f t="shared" si="2"/>
        <v>0</v>
      </c>
    </row>
    <row r="33" spans="2:24">
      <c r="B33" s="671">
        <f t="shared" si="3"/>
        <v>2020</v>
      </c>
      <c r="C33" s="678"/>
      <c r="D33" s="664">
        <v>1</v>
      </c>
      <c r="E33" s="665">
        <f t="shared" ref="E33:O48" si="7">E$8</f>
        <v>0.66390000000000005</v>
      </c>
      <c r="F33" s="665">
        <f t="shared" si="7"/>
        <v>0.1285</v>
      </c>
      <c r="G33" s="665">
        <f t="shared" si="6"/>
        <v>0</v>
      </c>
      <c r="H33" s="665">
        <f t="shared" si="7"/>
        <v>0</v>
      </c>
      <c r="I33" s="665">
        <f t="shared" si="6"/>
        <v>0</v>
      </c>
      <c r="J33" s="665">
        <f t="shared" si="7"/>
        <v>8.0999999999999996E-3</v>
      </c>
      <c r="K33" s="665">
        <f t="shared" si="7"/>
        <v>0</v>
      </c>
      <c r="L33" s="665">
        <f t="shared" si="7"/>
        <v>0.1071</v>
      </c>
      <c r="M33" s="665">
        <f t="shared" si="7"/>
        <v>1.77E-2</v>
      </c>
      <c r="N33" s="665">
        <f t="shared" si="7"/>
        <v>1.3299999999999999E-2</v>
      </c>
      <c r="O33" s="665">
        <f t="shared" si="7"/>
        <v>6.2100000000000002E-2</v>
      </c>
      <c r="P33" s="672">
        <f t="shared" si="1"/>
        <v>1.0006999999999999</v>
      </c>
      <c r="S33" s="671">
        <f t="shared" si="4"/>
        <v>2020</v>
      </c>
      <c r="T33" s="673">
        <v>0</v>
      </c>
      <c r="U33" s="673">
        <v>5</v>
      </c>
      <c r="V33" s="674">
        <f t="shared" si="5"/>
        <v>0</v>
      </c>
      <c r="W33" s="675">
        <v>1</v>
      </c>
      <c r="X33" s="676">
        <f t="shared" si="2"/>
        <v>0</v>
      </c>
    </row>
    <row r="34" spans="2:24">
      <c r="B34" s="671">
        <f t="shared" si="3"/>
        <v>2021</v>
      </c>
      <c r="C34" s="678"/>
      <c r="D34" s="664">
        <v>1</v>
      </c>
      <c r="E34" s="665">
        <f t="shared" si="7"/>
        <v>0.66390000000000005</v>
      </c>
      <c r="F34" s="665">
        <f t="shared" si="7"/>
        <v>0.1285</v>
      </c>
      <c r="G34" s="665">
        <f t="shared" si="6"/>
        <v>0</v>
      </c>
      <c r="H34" s="665">
        <f t="shared" si="7"/>
        <v>0</v>
      </c>
      <c r="I34" s="665">
        <f t="shared" si="6"/>
        <v>0</v>
      </c>
      <c r="J34" s="665">
        <f t="shared" si="7"/>
        <v>8.0999999999999996E-3</v>
      </c>
      <c r="K34" s="665">
        <f t="shared" si="7"/>
        <v>0</v>
      </c>
      <c r="L34" s="665">
        <f t="shared" si="7"/>
        <v>0.1071</v>
      </c>
      <c r="M34" s="665">
        <f t="shared" si="7"/>
        <v>1.77E-2</v>
      </c>
      <c r="N34" s="665">
        <f t="shared" si="7"/>
        <v>1.3299999999999999E-2</v>
      </c>
      <c r="O34" s="665">
        <f t="shared" si="7"/>
        <v>6.2100000000000002E-2</v>
      </c>
      <c r="P34" s="672">
        <f t="shared" si="1"/>
        <v>1.0006999999999999</v>
      </c>
      <c r="S34" s="671">
        <f t="shared" si="4"/>
        <v>2021</v>
      </c>
      <c r="T34" s="673">
        <v>0</v>
      </c>
      <c r="U34" s="673">
        <v>5</v>
      </c>
      <c r="V34" s="674">
        <f t="shared" si="5"/>
        <v>0</v>
      </c>
      <c r="W34" s="675">
        <v>1</v>
      </c>
      <c r="X34" s="676">
        <f t="shared" si="2"/>
        <v>0</v>
      </c>
    </row>
    <row r="35" spans="2:24">
      <c r="B35" s="671">
        <f t="shared" si="3"/>
        <v>2022</v>
      </c>
      <c r="C35" s="678"/>
      <c r="D35" s="664">
        <v>1</v>
      </c>
      <c r="E35" s="665">
        <f t="shared" si="7"/>
        <v>0.66390000000000005</v>
      </c>
      <c r="F35" s="665">
        <f t="shared" si="7"/>
        <v>0.1285</v>
      </c>
      <c r="G35" s="665">
        <f t="shared" si="6"/>
        <v>0</v>
      </c>
      <c r="H35" s="665">
        <f t="shared" si="7"/>
        <v>0</v>
      </c>
      <c r="I35" s="665">
        <f t="shared" si="6"/>
        <v>0</v>
      </c>
      <c r="J35" s="665">
        <f t="shared" si="7"/>
        <v>8.0999999999999996E-3</v>
      </c>
      <c r="K35" s="665">
        <f t="shared" si="7"/>
        <v>0</v>
      </c>
      <c r="L35" s="665">
        <f t="shared" si="7"/>
        <v>0.1071</v>
      </c>
      <c r="M35" s="665">
        <f t="shared" si="7"/>
        <v>1.77E-2</v>
      </c>
      <c r="N35" s="665">
        <f t="shared" si="7"/>
        <v>1.3299999999999999E-2</v>
      </c>
      <c r="O35" s="665">
        <f t="shared" si="7"/>
        <v>6.2100000000000002E-2</v>
      </c>
      <c r="P35" s="672">
        <f t="shared" si="1"/>
        <v>1.0006999999999999</v>
      </c>
      <c r="S35" s="671">
        <f t="shared" si="4"/>
        <v>2022</v>
      </c>
      <c r="T35" s="673">
        <v>0</v>
      </c>
      <c r="U35" s="673">
        <v>5</v>
      </c>
      <c r="V35" s="674">
        <f t="shared" si="5"/>
        <v>0</v>
      </c>
      <c r="W35" s="675">
        <v>1</v>
      </c>
      <c r="X35" s="676">
        <f t="shared" si="2"/>
        <v>0</v>
      </c>
    </row>
    <row r="36" spans="2:24">
      <c r="B36" s="671">
        <f t="shared" si="3"/>
        <v>2023</v>
      </c>
      <c r="C36" s="678"/>
      <c r="D36" s="664">
        <v>1</v>
      </c>
      <c r="E36" s="665">
        <f t="shared" si="7"/>
        <v>0.66390000000000005</v>
      </c>
      <c r="F36" s="665">
        <f t="shared" si="7"/>
        <v>0.1285</v>
      </c>
      <c r="G36" s="665">
        <f t="shared" si="6"/>
        <v>0</v>
      </c>
      <c r="H36" s="665">
        <f t="shared" si="7"/>
        <v>0</v>
      </c>
      <c r="I36" s="665">
        <f t="shared" si="6"/>
        <v>0</v>
      </c>
      <c r="J36" s="665">
        <f t="shared" si="7"/>
        <v>8.0999999999999996E-3</v>
      </c>
      <c r="K36" s="665">
        <f t="shared" si="7"/>
        <v>0</v>
      </c>
      <c r="L36" s="665">
        <f t="shared" si="7"/>
        <v>0.1071</v>
      </c>
      <c r="M36" s="665">
        <f t="shared" si="7"/>
        <v>1.77E-2</v>
      </c>
      <c r="N36" s="665">
        <f t="shared" si="7"/>
        <v>1.3299999999999999E-2</v>
      </c>
      <c r="O36" s="665">
        <f t="shared" si="7"/>
        <v>6.2100000000000002E-2</v>
      </c>
      <c r="P36" s="672">
        <f t="shared" si="1"/>
        <v>1.0006999999999999</v>
      </c>
      <c r="S36" s="671">
        <f t="shared" si="4"/>
        <v>2023</v>
      </c>
      <c r="T36" s="673">
        <v>0</v>
      </c>
      <c r="U36" s="673">
        <v>5</v>
      </c>
      <c r="V36" s="674">
        <f t="shared" si="5"/>
        <v>0</v>
      </c>
      <c r="W36" s="675">
        <v>1</v>
      </c>
      <c r="X36" s="676">
        <f t="shared" si="2"/>
        <v>0</v>
      </c>
    </row>
    <row r="37" spans="2:24">
      <c r="B37" s="671">
        <f t="shared" si="3"/>
        <v>2024</v>
      </c>
      <c r="C37" s="678"/>
      <c r="D37" s="664">
        <v>1</v>
      </c>
      <c r="E37" s="665">
        <f t="shared" si="7"/>
        <v>0.66390000000000005</v>
      </c>
      <c r="F37" s="665">
        <f t="shared" si="7"/>
        <v>0.1285</v>
      </c>
      <c r="G37" s="665">
        <f t="shared" si="6"/>
        <v>0</v>
      </c>
      <c r="H37" s="665">
        <f t="shared" si="7"/>
        <v>0</v>
      </c>
      <c r="I37" s="665">
        <f t="shared" si="6"/>
        <v>0</v>
      </c>
      <c r="J37" s="665">
        <f t="shared" si="7"/>
        <v>8.0999999999999996E-3</v>
      </c>
      <c r="K37" s="665">
        <f t="shared" si="7"/>
        <v>0</v>
      </c>
      <c r="L37" s="665">
        <f t="shared" si="7"/>
        <v>0.1071</v>
      </c>
      <c r="M37" s="665">
        <f t="shared" si="7"/>
        <v>1.77E-2</v>
      </c>
      <c r="N37" s="665">
        <f t="shared" si="7"/>
        <v>1.3299999999999999E-2</v>
      </c>
      <c r="O37" s="665">
        <f t="shared" si="7"/>
        <v>6.2100000000000002E-2</v>
      </c>
      <c r="P37" s="672">
        <f t="shared" si="1"/>
        <v>1.0006999999999999</v>
      </c>
      <c r="S37" s="671">
        <f t="shared" si="4"/>
        <v>2024</v>
      </c>
      <c r="T37" s="673">
        <v>0</v>
      </c>
      <c r="U37" s="673">
        <v>5</v>
      </c>
      <c r="V37" s="674">
        <f t="shared" si="5"/>
        <v>0</v>
      </c>
      <c r="W37" s="675">
        <v>1</v>
      </c>
      <c r="X37" s="676">
        <f t="shared" si="2"/>
        <v>0</v>
      </c>
    </row>
    <row r="38" spans="2:24">
      <c r="B38" s="671">
        <f t="shared" si="3"/>
        <v>2025</v>
      </c>
      <c r="C38" s="678"/>
      <c r="D38" s="664">
        <v>1</v>
      </c>
      <c r="E38" s="665">
        <f t="shared" si="7"/>
        <v>0.66390000000000005</v>
      </c>
      <c r="F38" s="665">
        <f t="shared" si="7"/>
        <v>0.1285</v>
      </c>
      <c r="G38" s="665">
        <f t="shared" si="6"/>
        <v>0</v>
      </c>
      <c r="H38" s="665">
        <f t="shared" si="7"/>
        <v>0</v>
      </c>
      <c r="I38" s="665">
        <f t="shared" si="6"/>
        <v>0</v>
      </c>
      <c r="J38" s="665">
        <f t="shared" si="7"/>
        <v>8.0999999999999996E-3</v>
      </c>
      <c r="K38" s="665">
        <f t="shared" si="7"/>
        <v>0</v>
      </c>
      <c r="L38" s="665">
        <f t="shared" si="7"/>
        <v>0.1071</v>
      </c>
      <c r="M38" s="665">
        <f t="shared" si="7"/>
        <v>1.77E-2</v>
      </c>
      <c r="N38" s="665">
        <f t="shared" si="7"/>
        <v>1.3299999999999999E-2</v>
      </c>
      <c r="O38" s="665">
        <f t="shared" si="7"/>
        <v>6.2100000000000002E-2</v>
      </c>
      <c r="P38" s="672">
        <f t="shared" si="1"/>
        <v>1.0006999999999999</v>
      </c>
      <c r="S38" s="671">
        <f t="shared" si="4"/>
        <v>2025</v>
      </c>
      <c r="T38" s="673">
        <v>0</v>
      </c>
      <c r="U38" s="673">
        <v>5</v>
      </c>
      <c r="V38" s="674">
        <f t="shared" si="5"/>
        <v>0</v>
      </c>
      <c r="W38" s="675">
        <v>1</v>
      </c>
      <c r="X38" s="676">
        <f t="shared" si="2"/>
        <v>0</v>
      </c>
    </row>
    <row r="39" spans="2:24">
      <c r="B39" s="671">
        <f t="shared" si="3"/>
        <v>2026</v>
      </c>
      <c r="C39" s="678"/>
      <c r="D39" s="664">
        <v>1</v>
      </c>
      <c r="E39" s="665">
        <f t="shared" si="7"/>
        <v>0.66390000000000005</v>
      </c>
      <c r="F39" s="665">
        <f t="shared" si="7"/>
        <v>0.1285</v>
      </c>
      <c r="G39" s="665">
        <f t="shared" si="7"/>
        <v>0</v>
      </c>
      <c r="H39" s="665">
        <f t="shared" si="7"/>
        <v>0</v>
      </c>
      <c r="I39" s="665">
        <f t="shared" si="7"/>
        <v>0</v>
      </c>
      <c r="J39" s="665">
        <f t="shared" si="7"/>
        <v>8.0999999999999996E-3</v>
      </c>
      <c r="K39" s="665">
        <f t="shared" si="7"/>
        <v>0</v>
      </c>
      <c r="L39" s="665">
        <f t="shared" si="7"/>
        <v>0.1071</v>
      </c>
      <c r="M39" s="665">
        <f t="shared" si="7"/>
        <v>1.77E-2</v>
      </c>
      <c r="N39" s="665">
        <f t="shared" si="7"/>
        <v>1.3299999999999999E-2</v>
      </c>
      <c r="O39" s="665">
        <f t="shared" si="7"/>
        <v>6.2100000000000002E-2</v>
      </c>
      <c r="P39" s="672">
        <f t="shared" si="1"/>
        <v>1.0006999999999999</v>
      </c>
      <c r="S39" s="671">
        <f t="shared" si="4"/>
        <v>2026</v>
      </c>
      <c r="T39" s="673">
        <v>0</v>
      </c>
      <c r="U39" s="673">
        <v>5</v>
      </c>
      <c r="V39" s="674">
        <f t="shared" si="5"/>
        <v>0</v>
      </c>
      <c r="W39" s="675">
        <v>1</v>
      </c>
      <c r="X39" s="676">
        <f t="shared" si="2"/>
        <v>0</v>
      </c>
    </row>
    <row r="40" spans="2:24">
      <c r="B40" s="671">
        <f t="shared" si="3"/>
        <v>2027</v>
      </c>
      <c r="C40" s="678"/>
      <c r="D40" s="664">
        <v>1</v>
      </c>
      <c r="E40" s="665">
        <f t="shared" si="7"/>
        <v>0.66390000000000005</v>
      </c>
      <c r="F40" s="665">
        <f t="shared" si="7"/>
        <v>0.1285</v>
      </c>
      <c r="G40" s="665">
        <f t="shared" si="7"/>
        <v>0</v>
      </c>
      <c r="H40" s="665">
        <f t="shared" si="7"/>
        <v>0</v>
      </c>
      <c r="I40" s="665">
        <f t="shared" si="7"/>
        <v>0</v>
      </c>
      <c r="J40" s="665">
        <f t="shared" si="7"/>
        <v>8.0999999999999996E-3</v>
      </c>
      <c r="K40" s="665">
        <f t="shared" si="7"/>
        <v>0</v>
      </c>
      <c r="L40" s="665">
        <f t="shared" si="7"/>
        <v>0.1071</v>
      </c>
      <c r="M40" s="665">
        <f t="shared" si="7"/>
        <v>1.77E-2</v>
      </c>
      <c r="N40" s="665">
        <f t="shared" si="7"/>
        <v>1.3299999999999999E-2</v>
      </c>
      <c r="O40" s="665">
        <f t="shared" si="7"/>
        <v>6.2100000000000002E-2</v>
      </c>
      <c r="P40" s="672">
        <f t="shared" si="1"/>
        <v>1.0006999999999999</v>
      </c>
      <c r="S40" s="671">
        <f t="shared" si="4"/>
        <v>2027</v>
      </c>
      <c r="T40" s="673">
        <v>0</v>
      </c>
      <c r="U40" s="673">
        <v>5</v>
      </c>
      <c r="V40" s="674">
        <f t="shared" si="5"/>
        <v>0</v>
      </c>
      <c r="W40" s="675">
        <v>1</v>
      </c>
      <c r="X40" s="676">
        <f t="shared" si="2"/>
        <v>0</v>
      </c>
    </row>
    <row r="41" spans="2:24">
      <c r="B41" s="671">
        <f t="shared" si="3"/>
        <v>2028</v>
      </c>
      <c r="C41" s="678"/>
      <c r="D41" s="664">
        <v>1</v>
      </c>
      <c r="E41" s="665">
        <f t="shared" si="7"/>
        <v>0.66390000000000005</v>
      </c>
      <c r="F41" s="665">
        <f t="shared" si="7"/>
        <v>0.1285</v>
      </c>
      <c r="G41" s="665">
        <f t="shared" si="7"/>
        <v>0</v>
      </c>
      <c r="H41" s="665">
        <f t="shared" si="7"/>
        <v>0</v>
      </c>
      <c r="I41" s="665">
        <f t="shared" si="7"/>
        <v>0</v>
      </c>
      <c r="J41" s="665">
        <f t="shared" si="7"/>
        <v>8.0999999999999996E-3</v>
      </c>
      <c r="K41" s="665">
        <f t="shared" si="7"/>
        <v>0</v>
      </c>
      <c r="L41" s="665">
        <f t="shared" si="7"/>
        <v>0.1071</v>
      </c>
      <c r="M41" s="665">
        <f t="shared" si="7"/>
        <v>1.77E-2</v>
      </c>
      <c r="N41" s="665">
        <f t="shared" si="7"/>
        <v>1.3299999999999999E-2</v>
      </c>
      <c r="O41" s="665">
        <f t="shared" si="7"/>
        <v>6.2100000000000002E-2</v>
      </c>
      <c r="P41" s="672">
        <f t="shared" si="1"/>
        <v>1.0006999999999999</v>
      </c>
      <c r="S41" s="671">
        <f t="shared" si="4"/>
        <v>2028</v>
      </c>
      <c r="T41" s="673">
        <v>0</v>
      </c>
      <c r="U41" s="673">
        <v>5</v>
      </c>
      <c r="V41" s="674">
        <f t="shared" si="5"/>
        <v>0</v>
      </c>
      <c r="W41" s="675">
        <v>1</v>
      </c>
      <c r="X41" s="676">
        <f t="shared" si="2"/>
        <v>0</v>
      </c>
    </row>
    <row r="42" spans="2:24">
      <c r="B42" s="671">
        <f t="shared" si="3"/>
        <v>2029</v>
      </c>
      <c r="C42" s="678"/>
      <c r="D42" s="664">
        <v>1</v>
      </c>
      <c r="E42" s="665">
        <f t="shared" si="7"/>
        <v>0.66390000000000005</v>
      </c>
      <c r="F42" s="665">
        <f t="shared" si="7"/>
        <v>0.1285</v>
      </c>
      <c r="G42" s="665">
        <f t="shared" si="7"/>
        <v>0</v>
      </c>
      <c r="H42" s="665">
        <f t="shared" si="7"/>
        <v>0</v>
      </c>
      <c r="I42" s="665">
        <f t="shared" si="7"/>
        <v>0</v>
      </c>
      <c r="J42" s="665">
        <f t="shared" si="7"/>
        <v>8.0999999999999996E-3</v>
      </c>
      <c r="K42" s="665">
        <f t="shared" si="7"/>
        <v>0</v>
      </c>
      <c r="L42" s="665">
        <f t="shared" si="7"/>
        <v>0.1071</v>
      </c>
      <c r="M42" s="665">
        <f t="shared" si="7"/>
        <v>1.77E-2</v>
      </c>
      <c r="N42" s="665">
        <f t="shared" si="7"/>
        <v>1.3299999999999999E-2</v>
      </c>
      <c r="O42" s="665">
        <f t="shared" si="7"/>
        <v>6.2100000000000002E-2</v>
      </c>
      <c r="P42" s="672">
        <f t="shared" si="1"/>
        <v>1.0006999999999999</v>
      </c>
      <c r="S42" s="671">
        <f t="shared" si="4"/>
        <v>2029</v>
      </c>
      <c r="T42" s="673">
        <v>0</v>
      </c>
      <c r="U42" s="673">
        <v>5</v>
      </c>
      <c r="V42" s="674">
        <f t="shared" si="5"/>
        <v>0</v>
      </c>
      <c r="W42" s="675">
        <v>1</v>
      </c>
      <c r="X42" s="676">
        <f t="shared" si="2"/>
        <v>0</v>
      </c>
    </row>
    <row r="43" spans="2:24">
      <c r="B43" s="671">
        <f t="shared" si="3"/>
        <v>2030</v>
      </c>
      <c r="C43" s="678"/>
      <c r="D43" s="664">
        <v>1</v>
      </c>
      <c r="E43" s="665">
        <f t="shared" ref="E43:O58" si="8">E$8</f>
        <v>0.66390000000000005</v>
      </c>
      <c r="F43" s="665">
        <f t="shared" si="8"/>
        <v>0.1285</v>
      </c>
      <c r="G43" s="665">
        <f t="shared" si="7"/>
        <v>0</v>
      </c>
      <c r="H43" s="665">
        <f t="shared" si="8"/>
        <v>0</v>
      </c>
      <c r="I43" s="665">
        <f t="shared" si="7"/>
        <v>0</v>
      </c>
      <c r="J43" s="665">
        <f t="shared" si="8"/>
        <v>8.0999999999999996E-3</v>
      </c>
      <c r="K43" s="665">
        <f t="shared" si="8"/>
        <v>0</v>
      </c>
      <c r="L43" s="665">
        <f t="shared" si="8"/>
        <v>0.1071</v>
      </c>
      <c r="M43" s="665">
        <f t="shared" si="8"/>
        <v>1.77E-2</v>
      </c>
      <c r="N43" s="665">
        <f t="shared" si="8"/>
        <v>1.3299999999999999E-2</v>
      </c>
      <c r="O43" s="665">
        <f t="shared" si="8"/>
        <v>6.2100000000000002E-2</v>
      </c>
      <c r="P43" s="672">
        <f t="shared" si="1"/>
        <v>1.0006999999999999</v>
      </c>
      <c r="S43" s="671">
        <f t="shared" si="4"/>
        <v>2030</v>
      </c>
      <c r="T43" s="673">
        <v>0</v>
      </c>
      <c r="U43" s="673">
        <v>5</v>
      </c>
      <c r="V43" s="674">
        <f t="shared" si="5"/>
        <v>0</v>
      </c>
      <c r="W43" s="675">
        <v>1</v>
      </c>
      <c r="X43" s="676">
        <f t="shared" si="2"/>
        <v>0</v>
      </c>
    </row>
    <row r="44" spans="2:24">
      <c r="B44" s="671">
        <f t="shared" si="3"/>
        <v>2031</v>
      </c>
      <c r="C44" s="678"/>
      <c r="D44" s="664">
        <v>1</v>
      </c>
      <c r="E44" s="665">
        <f t="shared" si="8"/>
        <v>0.66390000000000005</v>
      </c>
      <c r="F44" s="665">
        <f t="shared" si="8"/>
        <v>0.1285</v>
      </c>
      <c r="G44" s="665">
        <f t="shared" si="7"/>
        <v>0</v>
      </c>
      <c r="H44" s="665">
        <f t="shared" si="8"/>
        <v>0</v>
      </c>
      <c r="I44" s="665">
        <f t="shared" si="7"/>
        <v>0</v>
      </c>
      <c r="J44" s="665">
        <f t="shared" si="8"/>
        <v>8.0999999999999996E-3</v>
      </c>
      <c r="K44" s="665">
        <f t="shared" si="8"/>
        <v>0</v>
      </c>
      <c r="L44" s="665">
        <f t="shared" si="8"/>
        <v>0.1071</v>
      </c>
      <c r="M44" s="665">
        <f t="shared" si="8"/>
        <v>1.77E-2</v>
      </c>
      <c r="N44" s="665">
        <f t="shared" si="8"/>
        <v>1.3299999999999999E-2</v>
      </c>
      <c r="O44" s="665">
        <f t="shared" si="8"/>
        <v>6.2100000000000002E-2</v>
      </c>
      <c r="P44" s="672">
        <f t="shared" si="1"/>
        <v>1.0006999999999999</v>
      </c>
      <c r="S44" s="671">
        <f t="shared" si="4"/>
        <v>2031</v>
      </c>
      <c r="T44" s="673">
        <v>0</v>
      </c>
      <c r="U44" s="673">
        <v>5</v>
      </c>
      <c r="V44" s="674">
        <f t="shared" si="5"/>
        <v>0</v>
      </c>
      <c r="W44" s="675">
        <v>1</v>
      </c>
      <c r="X44" s="676">
        <f t="shared" si="2"/>
        <v>0</v>
      </c>
    </row>
    <row r="45" spans="2:24">
      <c r="B45" s="671">
        <f t="shared" si="3"/>
        <v>2032</v>
      </c>
      <c r="C45" s="678"/>
      <c r="D45" s="664">
        <v>1</v>
      </c>
      <c r="E45" s="665">
        <f t="shared" si="8"/>
        <v>0.66390000000000005</v>
      </c>
      <c r="F45" s="665">
        <f t="shared" si="8"/>
        <v>0.1285</v>
      </c>
      <c r="G45" s="665">
        <f t="shared" si="7"/>
        <v>0</v>
      </c>
      <c r="H45" s="665">
        <f t="shared" si="8"/>
        <v>0</v>
      </c>
      <c r="I45" s="665">
        <f t="shared" si="7"/>
        <v>0</v>
      </c>
      <c r="J45" s="665">
        <f t="shared" si="8"/>
        <v>8.0999999999999996E-3</v>
      </c>
      <c r="K45" s="665">
        <f t="shared" si="8"/>
        <v>0</v>
      </c>
      <c r="L45" s="665">
        <f t="shared" si="8"/>
        <v>0.1071</v>
      </c>
      <c r="M45" s="665">
        <f t="shared" si="8"/>
        <v>1.77E-2</v>
      </c>
      <c r="N45" s="665">
        <f t="shared" si="8"/>
        <v>1.3299999999999999E-2</v>
      </c>
      <c r="O45" s="665">
        <f t="shared" si="8"/>
        <v>6.2100000000000002E-2</v>
      </c>
      <c r="P45" s="672">
        <f t="shared" ref="P45:P76" si="9">SUM(E45:O45)</f>
        <v>1.0006999999999999</v>
      </c>
      <c r="S45" s="671">
        <f t="shared" si="4"/>
        <v>2032</v>
      </c>
      <c r="T45" s="673">
        <v>0</v>
      </c>
      <c r="U45" s="673">
        <v>5</v>
      </c>
      <c r="V45" s="674">
        <f t="shared" si="5"/>
        <v>0</v>
      </c>
      <c r="W45" s="675">
        <v>1</v>
      </c>
      <c r="X45" s="676">
        <f t="shared" ref="X45:X76" si="10">V45*W45</f>
        <v>0</v>
      </c>
    </row>
    <row r="46" spans="2:24">
      <c r="B46" s="671">
        <f t="shared" ref="B46:B77" si="11">B45+1</f>
        <v>2033</v>
      </c>
      <c r="C46" s="678"/>
      <c r="D46" s="664">
        <v>1</v>
      </c>
      <c r="E46" s="665">
        <f t="shared" si="8"/>
        <v>0.66390000000000005</v>
      </c>
      <c r="F46" s="665">
        <f t="shared" si="8"/>
        <v>0.1285</v>
      </c>
      <c r="G46" s="665">
        <f t="shared" si="7"/>
        <v>0</v>
      </c>
      <c r="H46" s="665">
        <f t="shared" si="8"/>
        <v>0</v>
      </c>
      <c r="I46" s="665">
        <f t="shared" si="7"/>
        <v>0</v>
      </c>
      <c r="J46" s="665">
        <f t="shared" si="8"/>
        <v>8.0999999999999996E-3</v>
      </c>
      <c r="K46" s="665">
        <f t="shared" si="8"/>
        <v>0</v>
      </c>
      <c r="L46" s="665">
        <f t="shared" si="8"/>
        <v>0.1071</v>
      </c>
      <c r="M46" s="665">
        <f t="shared" si="8"/>
        <v>1.77E-2</v>
      </c>
      <c r="N46" s="665">
        <f t="shared" si="8"/>
        <v>1.3299999999999999E-2</v>
      </c>
      <c r="O46" s="665">
        <f t="shared" si="8"/>
        <v>6.2100000000000002E-2</v>
      </c>
      <c r="P46" s="672">
        <f t="shared" si="9"/>
        <v>1.0006999999999999</v>
      </c>
      <c r="S46" s="671">
        <f t="shared" si="4"/>
        <v>2033</v>
      </c>
      <c r="T46" s="673">
        <v>0</v>
      </c>
      <c r="U46" s="673">
        <v>5</v>
      </c>
      <c r="V46" s="674">
        <f t="shared" si="5"/>
        <v>0</v>
      </c>
      <c r="W46" s="675">
        <v>1</v>
      </c>
      <c r="X46" s="676">
        <f t="shared" si="10"/>
        <v>0</v>
      </c>
    </row>
    <row r="47" spans="2:24">
      <c r="B47" s="671">
        <f t="shared" si="11"/>
        <v>2034</v>
      </c>
      <c r="C47" s="678"/>
      <c r="D47" s="664">
        <v>1</v>
      </c>
      <c r="E47" s="665">
        <f t="shared" si="8"/>
        <v>0.66390000000000005</v>
      </c>
      <c r="F47" s="665">
        <f t="shared" si="8"/>
        <v>0.1285</v>
      </c>
      <c r="G47" s="665">
        <f t="shared" si="7"/>
        <v>0</v>
      </c>
      <c r="H47" s="665">
        <f t="shared" si="8"/>
        <v>0</v>
      </c>
      <c r="I47" s="665">
        <f t="shared" si="7"/>
        <v>0</v>
      </c>
      <c r="J47" s="665">
        <f t="shared" si="8"/>
        <v>8.0999999999999996E-3</v>
      </c>
      <c r="K47" s="665">
        <f t="shared" si="8"/>
        <v>0</v>
      </c>
      <c r="L47" s="665">
        <f t="shared" si="8"/>
        <v>0.1071</v>
      </c>
      <c r="M47" s="665">
        <f t="shared" si="8"/>
        <v>1.77E-2</v>
      </c>
      <c r="N47" s="665">
        <f t="shared" si="8"/>
        <v>1.3299999999999999E-2</v>
      </c>
      <c r="O47" s="665">
        <f t="shared" si="8"/>
        <v>6.2100000000000002E-2</v>
      </c>
      <c r="P47" s="672">
        <f t="shared" si="9"/>
        <v>1.0006999999999999</v>
      </c>
      <c r="S47" s="671">
        <f t="shared" si="4"/>
        <v>2034</v>
      </c>
      <c r="T47" s="673">
        <v>0</v>
      </c>
      <c r="U47" s="673">
        <v>5</v>
      </c>
      <c r="V47" s="674">
        <f t="shared" si="5"/>
        <v>0</v>
      </c>
      <c r="W47" s="675">
        <v>1</v>
      </c>
      <c r="X47" s="676">
        <f t="shared" si="10"/>
        <v>0</v>
      </c>
    </row>
    <row r="48" spans="2:24">
      <c r="B48" s="671">
        <f t="shared" si="11"/>
        <v>2035</v>
      </c>
      <c r="C48" s="678"/>
      <c r="D48" s="664">
        <v>1</v>
      </c>
      <c r="E48" s="665">
        <f t="shared" si="8"/>
        <v>0.66390000000000005</v>
      </c>
      <c r="F48" s="665">
        <f t="shared" si="8"/>
        <v>0.1285</v>
      </c>
      <c r="G48" s="665">
        <f t="shared" si="7"/>
        <v>0</v>
      </c>
      <c r="H48" s="665">
        <f t="shared" si="8"/>
        <v>0</v>
      </c>
      <c r="I48" s="665">
        <f t="shared" si="7"/>
        <v>0</v>
      </c>
      <c r="J48" s="665">
        <f t="shared" si="8"/>
        <v>8.0999999999999996E-3</v>
      </c>
      <c r="K48" s="665">
        <f t="shared" si="8"/>
        <v>0</v>
      </c>
      <c r="L48" s="665">
        <f t="shared" si="8"/>
        <v>0.1071</v>
      </c>
      <c r="M48" s="665">
        <f t="shared" si="8"/>
        <v>1.77E-2</v>
      </c>
      <c r="N48" s="665">
        <f t="shared" si="8"/>
        <v>1.3299999999999999E-2</v>
      </c>
      <c r="O48" s="665">
        <f t="shared" si="8"/>
        <v>6.2100000000000002E-2</v>
      </c>
      <c r="P48" s="672">
        <f t="shared" si="9"/>
        <v>1.0006999999999999</v>
      </c>
      <c r="S48" s="671">
        <f t="shared" si="4"/>
        <v>2035</v>
      </c>
      <c r="T48" s="673">
        <v>0</v>
      </c>
      <c r="U48" s="673">
        <v>5</v>
      </c>
      <c r="V48" s="674">
        <f t="shared" si="5"/>
        <v>0</v>
      </c>
      <c r="W48" s="675">
        <v>1</v>
      </c>
      <c r="X48" s="676">
        <f t="shared" si="10"/>
        <v>0</v>
      </c>
    </row>
    <row r="49" spans="2:24">
      <c r="B49" s="671">
        <f t="shared" si="11"/>
        <v>2036</v>
      </c>
      <c r="C49" s="678"/>
      <c r="D49" s="664">
        <v>1</v>
      </c>
      <c r="E49" s="665">
        <f t="shared" si="8"/>
        <v>0.66390000000000005</v>
      </c>
      <c r="F49" s="665">
        <f t="shared" si="8"/>
        <v>0.1285</v>
      </c>
      <c r="G49" s="665">
        <f t="shared" si="8"/>
        <v>0</v>
      </c>
      <c r="H49" s="665">
        <f t="shared" si="8"/>
        <v>0</v>
      </c>
      <c r="I49" s="665">
        <f t="shared" si="8"/>
        <v>0</v>
      </c>
      <c r="J49" s="665">
        <f t="shared" si="8"/>
        <v>8.0999999999999996E-3</v>
      </c>
      <c r="K49" s="665">
        <f t="shared" si="8"/>
        <v>0</v>
      </c>
      <c r="L49" s="665">
        <f t="shared" si="8"/>
        <v>0.1071</v>
      </c>
      <c r="M49" s="665">
        <f t="shared" si="8"/>
        <v>1.77E-2</v>
      </c>
      <c r="N49" s="665">
        <f t="shared" si="8"/>
        <v>1.3299999999999999E-2</v>
      </c>
      <c r="O49" s="665">
        <f t="shared" si="8"/>
        <v>6.2100000000000002E-2</v>
      </c>
      <c r="P49" s="672">
        <f t="shared" si="9"/>
        <v>1.0006999999999999</v>
      </c>
      <c r="S49" s="671">
        <f t="shared" si="4"/>
        <v>2036</v>
      </c>
      <c r="T49" s="673">
        <v>0</v>
      </c>
      <c r="U49" s="673">
        <v>5</v>
      </c>
      <c r="V49" s="674">
        <f t="shared" si="5"/>
        <v>0</v>
      </c>
      <c r="W49" s="675">
        <v>1</v>
      </c>
      <c r="X49" s="676">
        <f t="shared" si="10"/>
        <v>0</v>
      </c>
    </row>
    <row r="50" spans="2:24">
      <c r="B50" s="671">
        <f t="shared" si="11"/>
        <v>2037</v>
      </c>
      <c r="C50" s="678"/>
      <c r="D50" s="664">
        <v>1</v>
      </c>
      <c r="E50" s="665">
        <f t="shared" si="8"/>
        <v>0.66390000000000005</v>
      </c>
      <c r="F50" s="665">
        <f t="shared" si="8"/>
        <v>0.1285</v>
      </c>
      <c r="G50" s="665">
        <f t="shared" si="8"/>
        <v>0</v>
      </c>
      <c r="H50" s="665">
        <f t="shared" si="8"/>
        <v>0</v>
      </c>
      <c r="I50" s="665">
        <f t="shared" si="8"/>
        <v>0</v>
      </c>
      <c r="J50" s="665">
        <f t="shared" si="8"/>
        <v>8.0999999999999996E-3</v>
      </c>
      <c r="K50" s="665">
        <f t="shared" si="8"/>
        <v>0</v>
      </c>
      <c r="L50" s="665">
        <f t="shared" si="8"/>
        <v>0.1071</v>
      </c>
      <c r="M50" s="665">
        <f t="shared" si="8"/>
        <v>1.77E-2</v>
      </c>
      <c r="N50" s="665">
        <f t="shared" si="8"/>
        <v>1.3299999999999999E-2</v>
      </c>
      <c r="O50" s="665">
        <f t="shared" si="8"/>
        <v>6.2100000000000002E-2</v>
      </c>
      <c r="P50" s="672">
        <f t="shared" si="9"/>
        <v>1.0006999999999999</v>
      </c>
      <c r="S50" s="671">
        <f t="shared" si="4"/>
        <v>2037</v>
      </c>
      <c r="T50" s="673">
        <v>0</v>
      </c>
      <c r="U50" s="673">
        <v>5</v>
      </c>
      <c r="V50" s="674">
        <f t="shared" si="5"/>
        <v>0</v>
      </c>
      <c r="W50" s="675">
        <v>1</v>
      </c>
      <c r="X50" s="676">
        <f t="shared" si="10"/>
        <v>0</v>
      </c>
    </row>
    <row r="51" spans="2:24">
      <c r="B51" s="671">
        <f t="shared" si="11"/>
        <v>2038</v>
      </c>
      <c r="C51" s="678"/>
      <c r="D51" s="664">
        <v>1</v>
      </c>
      <c r="E51" s="665">
        <f t="shared" si="8"/>
        <v>0.66390000000000005</v>
      </c>
      <c r="F51" s="665">
        <f t="shared" si="8"/>
        <v>0.1285</v>
      </c>
      <c r="G51" s="665">
        <f t="shared" si="8"/>
        <v>0</v>
      </c>
      <c r="H51" s="665">
        <f t="shared" si="8"/>
        <v>0</v>
      </c>
      <c r="I51" s="665">
        <f t="shared" si="8"/>
        <v>0</v>
      </c>
      <c r="J51" s="665">
        <f t="shared" si="8"/>
        <v>8.0999999999999996E-3</v>
      </c>
      <c r="K51" s="665">
        <f t="shared" si="8"/>
        <v>0</v>
      </c>
      <c r="L51" s="665">
        <f t="shared" si="8"/>
        <v>0.1071</v>
      </c>
      <c r="M51" s="665">
        <f t="shared" si="8"/>
        <v>1.77E-2</v>
      </c>
      <c r="N51" s="665">
        <f t="shared" si="8"/>
        <v>1.3299999999999999E-2</v>
      </c>
      <c r="O51" s="665">
        <f t="shared" si="8"/>
        <v>6.2100000000000002E-2</v>
      </c>
      <c r="P51" s="672">
        <f t="shared" si="9"/>
        <v>1.0006999999999999</v>
      </c>
      <c r="S51" s="671">
        <f t="shared" si="4"/>
        <v>2038</v>
      </c>
      <c r="T51" s="673">
        <v>0</v>
      </c>
      <c r="U51" s="673">
        <v>5</v>
      </c>
      <c r="V51" s="674">
        <f t="shared" si="5"/>
        <v>0</v>
      </c>
      <c r="W51" s="675">
        <v>1</v>
      </c>
      <c r="X51" s="676">
        <f t="shared" si="10"/>
        <v>0</v>
      </c>
    </row>
    <row r="52" spans="2:24">
      <c r="B52" s="671">
        <f t="shared" si="11"/>
        <v>2039</v>
      </c>
      <c r="C52" s="678"/>
      <c r="D52" s="664">
        <v>1</v>
      </c>
      <c r="E52" s="665">
        <f t="shared" si="8"/>
        <v>0.66390000000000005</v>
      </c>
      <c r="F52" s="665">
        <f t="shared" si="8"/>
        <v>0.1285</v>
      </c>
      <c r="G52" s="665">
        <f t="shared" si="8"/>
        <v>0</v>
      </c>
      <c r="H52" s="665">
        <f t="shared" si="8"/>
        <v>0</v>
      </c>
      <c r="I52" s="665">
        <f t="shared" si="8"/>
        <v>0</v>
      </c>
      <c r="J52" s="665">
        <f t="shared" si="8"/>
        <v>8.0999999999999996E-3</v>
      </c>
      <c r="K52" s="665">
        <f t="shared" si="8"/>
        <v>0</v>
      </c>
      <c r="L52" s="665">
        <f t="shared" si="8"/>
        <v>0.1071</v>
      </c>
      <c r="M52" s="665">
        <f t="shared" si="8"/>
        <v>1.77E-2</v>
      </c>
      <c r="N52" s="665">
        <f t="shared" si="8"/>
        <v>1.3299999999999999E-2</v>
      </c>
      <c r="O52" s="665">
        <f t="shared" si="8"/>
        <v>6.2100000000000002E-2</v>
      </c>
      <c r="P52" s="672">
        <f t="shared" si="9"/>
        <v>1.0006999999999999</v>
      </c>
      <c r="S52" s="671">
        <f t="shared" si="4"/>
        <v>2039</v>
      </c>
      <c r="T52" s="673">
        <v>0</v>
      </c>
      <c r="U52" s="673">
        <v>5</v>
      </c>
      <c r="V52" s="674">
        <f t="shared" si="5"/>
        <v>0</v>
      </c>
      <c r="W52" s="675">
        <v>1</v>
      </c>
      <c r="X52" s="676">
        <f t="shared" si="10"/>
        <v>0</v>
      </c>
    </row>
    <row r="53" spans="2:24">
      <c r="B53" s="671">
        <f t="shared" si="11"/>
        <v>2040</v>
      </c>
      <c r="C53" s="678"/>
      <c r="D53" s="664">
        <v>1</v>
      </c>
      <c r="E53" s="665">
        <f t="shared" ref="E53:O68" si="12">E$8</f>
        <v>0.66390000000000005</v>
      </c>
      <c r="F53" s="665">
        <f t="shared" si="12"/>
        <v>0.1285</v>
      </c>
      <c r="G53" s="665">
        <f t="shared" si="8"/>
        <v>0</v>
      </c>
      <c r="H53" s="665">
        <f t="shared" si="12"/>
        <v>0</v>
      </c>
      <c r="I53" s="665">
        <f t="shared" si="8"/>
        <v>0</v>
      </c>
      <c r="J53" s="665">
        <f t="shared" si="12"/>
        <v>8.0999999999999996E-3</v>
      </c>
      <c r="K53" s="665">
        <f t="shared" si="12"/>
        <v>0</v>
      </c>
      <c r="L53" s="665">
        <f t="shared" si="12"/>
        <v>0.1071</v>
      </c>
      <c r="M53" s="665">
        <f t="shared" si="12"/>
        <v>1.77E-2</v>
      </c>
      <c r="N53" s="665">
        <f t="shared" si="12"/>
        <v>1.3299999999999999E-2</v>
      </c>
      <c r="O53" s="665">
        <f t="shared" si="12"/>
        <v>6.2100000000000002E-2</v>
      </c>
      <c r="P53" s="672">
        <f t="shared" si="9"/>
        <v>1.0006999999999999</v>
      </c>
      <c r="S53" s="671">
        <f t="shared" si="4"/>
        <v>2040</v>
      </c>
      <c r="T53" s="673">
        <v>0</v>
      </c>
      <c r="U53" s="673">
        <v>5</v>
      </c>
      <c r="V53" s="674">
        <f t="shared" si="5"/>
        <v>0</v>
      </c>
      <c r="W53" s="675">
        <v>1</v>
      </c>
      <c r="X53" s="676">
        <f t="shared" si="10"/>
        <v>0</v>
      </c>
    </row>
    <row r="54" spans="2:24">
      <c r="B54" s="671">
        <f t="shared" si="11"/>
        <v>2041</v>
      </c>
      <c r="C54" s="678"/>
      <c r="D54" s="664">
        <v>1</v>
      </c>
      <c r="E54" s="665">
        <f t="shared" si="12"/>
        <v>0.66390000000000005</v>
      </c>
      <c r="F54" s="665">
        <f t="shared" si="12"/>
        <v>0.1285</v>
      </c>
      <c r="G54" s="665">
        <f t="shared" si="8"/>
        <v>0</v>
      </c>
      <c r="H54" s="665">
        <f t="shared" si="12"/>
        <v>0</v>
      </c>
      <c r="I54" s="665">
        <f t="shared" si="8"/>
        <v>0</v>
      </c>
      <c r="J54" s="665">
        <f t="shared" si="12"/>
        <v>8.0999999999999996E-3</v>
      </c>
      <c r="K54" s="665">
        <f t="shared" si="12"/>
        <v>0</v>
      </c>
      <c r="L54" s="665">
        <f t="shared" si="12"/>
        <v>0.1071</v>
      </c>
      <c r="M54" s="665">
        <f t="shared" si="12"/>
        <v>1.77E-2</v>
      </c>
      <c r="N54" s="665">
        <f t="shared" si="12"/>
        <v>1.3299999999999999E-2</v>
      </c>
      <c r="O54" s="665">
        <f t="shared" si="12"/>
        <v>6.2100000000000002E-2</v>
      </c>
      <c r="P54" s="672">
        <f t="shared" si="9"/>
        <v>1.0006999999999999</v>
      </c>
      <c r="S54" s="671">
        <f t="shared" si="4"/>
        <v>2041</v>
      </c>
      <c r="T54" s="673">
        <v>0</v>
      </c>
      <c r="U54" s="673">
        <v>5</v>
      </c>
      <c r="V54" s="674">
        <f t="shared" si="5"/>
        <v>0</v>
      </c>
      <c r="W54" s="675">
        <v>1</v>
      </c>
      <c r="X54" s="676">
        <f t="shared" si="10"/>
        <v>0</v>
      </c>
    </row>
    <row r="55" spans="2:24">
      <c r="B55" s="671">
        <f t="shared" si="11"/>
        <v>2042</v>
      </c>
      <c r="C55" s="678"/>
      <c r="D55" s="664">
        <v>1</v>
      </c>
      <c r="E55" s="665">
        <f t="shared" si="12"/>
        <v>0.66390000000000005</v>
      </c>
      <c r="F55" s="665">
        <f t="shared" si="12"/>
        <v>0.1285</v>
      </c>
      <c r="G55" s="665">
        <f t="shared" si="8"/>
        <v>0</v>
      </c>
      <c r="H55" s="665">
        <f t="shared" si="12"/>
        <v>0</v>
      </c>
      <c r="I55" s="665">
        <f t="shared" si="8"/>
        <v>0</v>
      </c>
      <c r="J55" s="665">
        <f t="shared" si="12"/>
        <v>8.0999999999999996E-3</v>
      </c>
      <c r="K55" s="665">
        <f t="shared" si="12"/>
        <v>0</v>
      </c>
      <c r="L55" s="665">
        <f t="shared" si="12"/>
        <v>0.1071</v>
      </c>
      <c r="M55" s="665">
        <f t="shared" si="12"/>
        <v>1.77E-2</v>
      </c>
      <c r="N55" s="665">
        <f t="shared" si="12"/>
        <v>1.3299999999999999E-2</v>
      </c>
      <c r="O55" s="665">
        <f t="shared" si="12"/>
        <v>6.2100000000000002E-2</v>
      </c>
      <c r="P55" s="672">
        <f t="shared" si="9"/>
        <v>1.0006999999999999</v>
      </c>
      <c r="S55" s="671">
        <f t="shared" si="4"/>
        <v>2042</v>
      </c>
      <c r="T55" s="673">
        <v>0</v>
      </c>
      <c r="U55" s="673">
        <v>5</v>
      </c>
      <c r="V55" s="674">
        <f t="shared" si="5"/>
        <v>0</v>
      </c>
      <c r="W55" s="675">
        <v>1</v>
      </c>
      <c r="X55" s="676">
        <f t="shared" si="10"/>
        <v>0</v>
      </c>
    </row>
    <row r="56" spans="2:24">
      <c r="B56" s="671">
        <f t="shared" si="11"/>
        <v>2043</v>
      </c>
      <c r="C56" s="678"/>
      <c r="D56" s="664">
        <v>1</v>
      </c>
      <c r="E56" s="665">
        <f t="shared" si="12"/>
        <v>0.66390000000000005</v>
      </c>
      <c r="F56" s="665">
        <f t="shared" si="12"/>
        <v>0.1285</v>
      </c>
      <c r="G56" s="665">
        <f t="shared" si="8"/>
        <v>0</v>
      </c>
      <c r="H56" s="665">
        <f t="shared" si="12"/>
        <v>0</v>
      </c>
      <c r="I56" s="665">
        <f t="shared" si="8"/>
        <v>0</v>
      </c>
      <c r="J56" s="665">
        <f t="shared" si="12"/>
        <v>8.0999999999999996E-3</v>
      </c>
      <c r="K56" s="665">
        <f t="shared" si="12"/>
        <v>0</v>
      </c>
      <c r="L56" s="665">
        <f t="shared" si="12"/>
        <v>0.1071</v>
      </c>
      <c r="M56" s="665">
        <f t="shared" si="12"/>
        <v>1.77E-2</v>
      </c>
      <c r="N56" s="665">
        <f t="shared" si="12"/>
        <v>1.3299999999999999E-2</v>
      </c>
      <c r="O56" s="665">
        <f t="shared" si="12"/>
        <v>6.2100000000000002E-2</v>
      </c>
      <c r="P56" s="672">
        <f t="shared" si="9"/>
        <v>1.0006999999999999</v>
      </c>
      <c r="S56" s="671">
        <f t="shared" si="4"/>
        <v>2043</v>
      </c>
      <c r="T56" s="673">
        <v>0</v>
      </c>
      <c r="U56" s="673">
        <v>5</v>
      </c>
      <c r="V56" s="674">
        <f t="shared" si="5"/>
        <v>0</v>
      </c>
      <c r="W56" s="675">
        <v>1</v>
      </c>
      <c r="X56" s="676">
        <f t="shared" si="10"/>
        <v>0</v>
      </c>
    </row>
    <row r="57" spans="2:24">
      <c r="B57" s="671">
        <f t="shared" si="11"/>
        <v>2044</v>
      </c>
      <c r="C57" s="678"/>
      <c r="D57" s="664">
        <v>1</v>
      </c>
      <c r="E57" s="665">
        <f t="shared" si="12"/>
        <v>0.66390000000000005</v>
      </c>
      <c r="F57" s="665">
        <f t="shared" si="12"/>
        <v>0.1285</v>
      </c>
      <c r="G57" s="665">
        <f t="shared" si="8"/>
        <v>0</v>
      </c>
      <c r="H57" s="665">
        <f t="shared" si="12"/>
        <v>0</v>
      </c>
      <c r="I57" s="665">
        <f t="shared" si="8"/>
        <v>0</v>
      </c>
      <c r="J57" s="665">
        <f t="shared" si="12"/>
        <v>8.0999999999999996E-3</v>
      </c>
      <c r="K57" s="665">
        <f t="shared" si="12"/>
        <v>0</v>
      </c>
      <c r="L57" s="665">
        <f t="shared" si="12"/>
        <v>0.1071</v>
      </c>
      <c r="M57" s="665">
        <f t="shared" si="12"/>
        <v>1.77E-2</v>
      </c>
      <c r="N57" s="665">
        <f t="shared" si="12"/>
        <v>1.3299999999999999E-2</v>
      </c>
      <c r="O57" s="665">
        <f t="shared" si="12"/>
        <v>6.2100000000000002E-2</v>
      </c>
      <c r="P57" s="672">
        <f t="shared" si="9"/>
        <v>1.0006999999999999</v>
      </c>
      <c r="S57" s="671">
        <f t="shared" si="4"/>
        <v>2044</v>
      </c>
      <c r="T57" s="673">
        <v>0</v>
      </c>
      <c r="U57" s="673">
        <v>5</v>
      </c>
      <c r="V57" s="674">
        <f t="shared" si="5"/>
        <v>0</v>
      </c>
      <c r="W57" s="675">
        <v>1</v>
      </c>
      <c r="X57" s="676">
        <f t="shared" si="10"/>
        <v>0</v>
      </c>
    </row>
    <row r="58" spans="2:24">
      <c r="B58" s="671">
        <f t="shared" si="11"/>
        <v>2045</v>
      </c>
      <c r="C58" s="678"/>
      <c r="D58" s="664">
        <v>1</v>
      </c>
      <c r="E58" s="665">
        <f t="shared" si="12"/>
        <v>0.66390000000000005</v>
      </c>
      <c r="F58" s="665">
        <f t="shared" si="12"/>
        <v>0.1285</v>
      </c>
      <c r="G58" s="665">
        <f t="shared" si="8"/>
        <v>0</v>
      </c>
      <c r="H58" s="665">
        <f t="shared" si="12"/>
        <v>0</v>
      </c>
      <c r="I58" s="665">
        <f t="shared" si="8"/>
        <v>0</v>
      </c>
      <c r="J58" s="665">
        <f t="shared" si="12"/>
        <v>8.0999999999999996E-3</v>
      </c>
      <c r="K58" s="665">
        <f t="shared" si="12"/>
        <v>0</v>
      </c>
      <c r="L58" s="665">
        <f t="shared" si="12"/>
        <v>0.1071</v>
      </c>
      <c r="M58" s="665">
        <f t="shared" si="12"/>
        <v>1.77E-2</v>
      </c>
      <c r="N58" s="665">
        <f t="shared" si="12"/>
        <v>1.3299999999999999E-2</v>
      </c>
      <c r="O58" s="665">
        <f t="shared" si="12"/>
        <v>6.2100000000000002E-2</v>
      </c>
      <c r="P58" s="672">
        <f t="shared" si="9"/>
        <v>1.0006999999999999</v>
      </c>
      <c r="S58" s="671">
        <f t="shared" si="4"/>
        <v>2045</v>
      </c>
      <c r="T58" s="673">
        <v>0</v>
      </c>
      <c r="U58" s="673">
        <v>5</v>
      </c>
      <c r="V58" s="674">
        <f t="shared" si="5"/>
        <v>0</v>
      </c>
      <c r="W58" s="675">
        <v>1</v>
      </c>
      <c r="X58" s="676">
        <f t="shared" si="10"/>
        <v>0</v>
      </c>
    </row>
    <row r="59" spans="2:24">
      <c r="B59" s="671">
        <f t="shared" si="11"/>
        <v>2046</v>
      </c>
      <c r="C59" s="678"/>
      <c r="D59" s="664">
        <v>1</v>
      </c>
      <c r="E59" s="665">
        <f t="shared" si="12"/>
        <v>0.66390000000000005</v>
      </c>
      <c r="F59" s="665">
        <f t="shared" si="12"/>
        <v>0.1285</v>
      </c>
      <c r="G59" s="665">
        <f t="shared" si="12"/>
        <v>0</v>
      </c>
      <c r="H59" s="665">
        <f t="shared" si="12"/>
        <v>0</v>
      </c>
      <c r="I59" s="665">
        <f t="shared" si="12"/>
        <v>0</v>
      </c>
      <c r="J59" s="665">
        <f t="shared" si="12"/>
        <v>8.0999999999999996E-3</v>
      </c>
      <c r="K59" s="665">
        <f t="shared" si="12"/>
        <v>0</v>
      </c>
      <c r="L59" s="665">
        <f t="shared" si="12"/>
        <v>0.1071</v>
      </c>
      <c r="M59" s="665">
        <f t="shared" si="12"/>
        <v>1.77E-2</v>
      </c>
      <c r="N59" s="665">
        <f t="shared" si="12"/>
        <v>1.3299999999999999E-2</v>
      </c>
      <c r="O59" s="665">
        <f t="shared" si="12"/>
        <v>6.2100000000000002E-2</v>
      </c>
      <c r="P59" s="672">
        <f t="shared" si="9"/>
        <v>1.0006999999999999</v>
      </c>
      <c r="S59" s="671">
        <f t="shared" si="4"/>
        <v>2046</v>
      </c>
      <c r="T59" s="673">
        <v>0</v>
      </c>
      <c r="U59" s="673">
        <v>5</v>
      </c>
      <c r="V59" s="674">
        <f t="shared" si="5"/>
        <v>0</v>
      </c>
      <c r="W59" s="675">
        <v>1</v>
      </c>
      <c r="X59" s="676">
        <f t="shared" si="10"/>
        <v>0</v>
      </c>
    </row>
    <row r="60" spans="2:24">
      <c r="B60" s="671">
        <f t="shared" si="11"/>
        <v>2047</v>
      </c>
      <c r="C60" s="678"/>
      <c r="D60" s="664">
        <v>1</v>
      </c>
      <c r="E60" s="665">
        <f t="shared" si="12"/>
        <v>0.66390000000000005</v>
      </c>
      <c r="F60" s="665">
        <f t="shared" si="12"/>
        <v>0.1285</v>
      </c>
      <c r="G60" s="665">
        <f t="shared" si="12"/>
        <v>0</v>
      </c>
      <c r="H60" s="665">
        <f t="shared" si="12"/>
        <v>0</v>
      </c>
      <c r="I60" s="665">
        <f t="shared" si="12"/>
        <v>0</v>
      </c>
      <c r="J60" s="665">
        <f t="shared" si="12"/>
        <v>8.0999999999999996E-3</v>
      </c>
      <c r="K60" s="665">
        <f t="shared" si="12"/>
        <v>0</v>
      </c>
      <c r="L60" s="665">
        <f t="shared" si="12"/>
        <v>0.1071</v>
      </c>
      <c r="M60" s="665">
        <f t="shared" si="12"/>
        <v>1.77E-2</v>
      </c>
      <c r="N60" s="665">
        <f t="shared" si="12"/>
        <v>1.3299999999999999E-2</v>
      </c>
      <c r="O60" s="665">
        <f t="shared" si="12"/>
        <v>6.2100000000000002E-2</v>
      </c>
      <c r="P60" s="672">
        <f t="shared" si="9"/>
        <v>1.0006999999999999</v>
      </c>
      <c r="S60" s="671">
        <f t="shared" si="4"/>
        <v>2047</v>
      </c>
      <c r="T60" s="673">
        <v>0</v>
      </c>
      <c r="U60" s="673">
        <v>5</v>
      </c>
      <c r="V60" s="674">
        <f t="shared" si="5"/>
        <v>0</v>
      </c>
      <c r="W60" s="675">
        <v>1</v>
      </c>
      <c r="X60" s="676">
        <f t="shared" si="10"/>
        <v>0</v>
      </c>
    </row>
    <row r="61" spans="2:24">
      <c r="B61" s="671">
        <f t="shared" si="11"/>
        <v>2048</v>
      </c>
      <c r="C61" s="678"/>
      <c r="D61" s="664">
        <v>1</v>
      </c>
      <c r="E61" s="665">
        <f t="shared" si="12"/>
        <v>0.66390000000000005</v>
      </c>
      <c r="F61" s="665">
        <f t="shared" si="12"/>
        <v>0.1285</v>
      </c>
      <c r="G61" s="665">
        <f t="shared" si="12"/>
        <v>0</v>
      </c>
      <c r="H61" s="665">
        <f t="shared" si="12"/>
        <v>0</v>
      </c>
      <c r="I61" s="665">
        <f t="shared" si="12"/>
        <v>0</v>
      </c>
      <c r="J61" s="665">
        <f t="shared" si="12"/>
        <v>8.0999999999999996E-3</v>
      </c>
      <c r="K61" s="665">
        <f t="shared" si="12"/>
        <v>0</v>
      </c>
      <c r="L61" s="665">
        <f t="shared" si="12"/>
        <v>0.1071</v>
      </c>
      <c r="M61" s="665">
        <f t="shared" si="12"/>
        <v>1.77E-2</v>
      </c>
      <c r="N61" s="665">
        <f t="shared" si="12"/>
        <v>1.3299999999999999E-2</v>
      </c>
      <c r="O61" s="665">
        <f t="shared" si="12"/>
        <v>6.2100000000000002E-2</v>
      </c>
      <c r="P61" s="672">
        <f t="shared" si="9"/>
        <v>1.0006999999999999</v>
      </c>
      <c r="S61" s="671">
        <f t="shared" si="4"/>
        <v>2048</v>
      </c>
      <c r="T61" s="673">
        <v>0</v>
      </c>
      <c r="U61" s="673">
        <v>5</v>
      </c>
      <c r="V61" s="674">
        <f t="shared" si="5"/>
        <v>0</v>
      </c>
      <c r="W61" s="675">
        <v>1</v>
      </c>
      <c r="X61" s="676">
        <f t="shared" si="10"/>
        <v>0</v>
      </c>
    </row>
    <row r="62" spans="2:24">
      <c r="B62" s="671">
        <f t="shared" si="11"/>
        <v>2049</v>
      </c>
      <c r="C62" s="678"/>
      <c r="D62" s="664">
        <v>1</v>
      </c>
      <c r="E62" s="665">
        <f t="shared" si="12"/>
        <v>0.66390000000000005</v>
      </c>
      <c r="F62" s="665">
        <f t="shared" si="12"/>
        <v>0.1285</v>
      </c>
      <c r="G62" s="665">
        <f t="shared" si="12"/>
        <v>0</v>
      </c>
      <c r="H62" s="665">
        <f t="shared" si="12"/>
        <v>0</v>
      </c>
      <c r="I62" s="665">
        <f t="shared" si="12"/>
        <v>0</v>
      </c>
      <c r="J62" s="665">
        <f t="shared" si="12"/>
        <v>8.0999999999999996E-3</v>
      </c>
      <c r="K62" s="665">
        <f t="shared" si="12"/>
        <v>0</v>
      </c>
      <c r="L62" s="665">
        <f t="shared" si="12"/>
        <v>0.1071</v>
      </c>
      <c r="M62" s="665">
        <f t="shared" si="12"/>
        <v>1.77E-2</v>
      </c>
      <c r="N62" s="665">
        <f t="shared" si="12"/>
        <v>1.3299999999999999E-2</v>
      </c>
      <c r="O62" s="665">
        <f t="shared" si="12"/>
        <v>6.2100000000000002E-2</v>
      </c>
      <c r="P62" s="672">
        <f t="shared" si="9"/>
        <v>1.0006999999999999</v>
      </c>
      <c r="S62" s="671">
        <f t="shared" si="4"/>
        <v>2049</v>
      </c>
      <c r="T62" s="673">
        <v>0</v>
      </c>
      <c r="U62" s="673">
        <v>5</v>
      </c>
      <c r="V62" s="674">
        <f t="shared" si="5"/>
        <v>0</v>
      </c>
      <c r="W62" s="675">
        <v>1</v>
      </c>
      <c r="X62" s="676">
        <f t="shared" si="10"/>
        <v>0</v>
      </c>
    </row>
    <row r="63" spans="2:24">
      <c r="B63" s="671">
        <f t="shared" si="11"/>
        <v>2050</v>
      </c>
      <c r="C63" s="678"/>
      <c r="D63" s="664">
        <v>1</v>
      </c>
      <c r="E63" s="665">
        <f t="shared" ref="E63:O78" si="13">E$8</f>
        <v>0.66390000000000005</v>
      </c>
      <c r="F63" s="665">
        <f t="shared" si="13"/>
        <v>0.1285</v>
      </c>
      <c r="G63" s="665">
        <f t="shared" si="12"/>
        <v>0</v>
      </c>
      <c r="H63" s="665">
        <f t="shared" si="13"/>
        <v>0</v>
      </c>
      <c r="I63" s="665">
        <f t="shared" si="12"/>
        <v>0</v>
      </c>
      <c r="J63" s="665">
        <f t="shared" si="13"/>
        <v>8.0999999999999996E-3</v>
      </c>
      <c r="K63" s="665">
        <f t="shared" si="13"/>
        <v>0</v>
      </c>
      <c r="L63" s="665">
        <f t="shared" si="13"/>
        <v>0.1071</v>
      </c>
      <c r="M63" s="665">
        <f t="shared" si="13"/>
        <v>1.77E-2</v>
      </c>
      <c r="N63" s="665">
        <f t="shared" si="13"/>
        <v>1.3299999999999999E-2</v>
      </c>
      <c r="O63" s="665">
        <f t="shared" si="13"/>
        <v>6.2100000000000002E-2</v>
      </c>
      <c r="P63" s="672">
        <f t="shared" si="9"/>
        <v>1.0006999999999999</v>
      </c>
      <c r="S63" s="671">
        <f t="shared" si="4"/>
        <v>2050</v>
      </c>
      <c r="T63" s="673">
        <v>0</v>
      </c>
      <c r="U63" s="673">
        <v>5</v>
      </c>
      <c r="V63" s="674">
        <f t="shared" si="5"/>
        <v>0</v>
      </c>
      <c r="W63" s="675">
        <v>1</v>
      </c>
      <c r="X63" s="676">
        <f t="shared" si="10"/>
        <v>0</v>
      </c>
    </row>
    <row r="64" spans="2:24">
      <c r="B64" s="671">
        <f t="shared" si="11"/>
        <v>2051</v>
      </c>
      <c r="C64" s="678"/>
      <c r="D64" s="664">
        <v>1</v>
      </c>
      <c r="E64" s="665">
        <f t="shared" si="13"/>
        <v>0.66390000000000005</v>
      </c>
      <c r="F64" s="665">
        <f t="shared" si="13"/>
        <v>0.1285</v>
      </c>
      <c r="G64" s="665">
        <f t="shared" si="12"/>
        <v>0</v>
      </c>
      <c r="H64" s="665">
        <f t="shared" si="13"/>
        <v>0</v>
      </c>
      <c r="I64" s="665">
        <f t="shared" si="12"/>
        <v>0</v>
      </c>
      <c r="J64" s="665">
        <f t="shared" si="13"/>
        <v>8.0999999999999996E-3</v>
      </c>
      <c r="K64" s="665">
        <f t="shared" si="13"/>
        <v>0</v>
      </c>
      <c r="L64" s="665">
        <f t="shared" si="13"/>
        <v>0.1071</v>
      </c>
      <c r="M64" s="665">
        <f t="shared" si="13"/>
        <v>1.77E-2</v>
      </c>
      <c r="N64" s="665">
        <f t="shared" si="13"/>
        <v>1.3299999999999999E-2</v>
      </c>
      <c r="O64" s="665">
        <f t="shared" si="13"/>
        <v>6.2100000000000002E-2</v>
      </c>
      <c r="P64" s="672">
        <f t="shared" si="9"/>
        <v>1.0006999999999999</v>
      </c>
      <c r="S64" s="671">
        <f t="shared" si="4"/>
        <v>2051</v>
      </c>
      <c r="T64" s="673">
        <v>0</v>
      </c>
      <c r="U64" s="673">
        <v>5</v>
      </c>
      <c r="V64" s="674">
        <f t="shared" si="5"/>
        <v>0</v>
      </c>
      <c r="W64" s="675">
        <v>1</v>
      </c>
      <c r="X64" s="676">
        <f t="shared" si="10"/>
        <v>0</v>
      </c>
    </row>
    <row r="65" spans="2:24">
      <c r="B65" s="671">
        <f t="shared" si="11"/>
        <v>2052</v>
      </c>
      <c r="C65" s="678"/>
      <c r="D65" s="664">
        <v>1</v>
      </c>
      <c r="E65" s="665">
        <f t="shared" si="13"/>
        <v>0.66390000000000005</v>
      </c>
      <c r="F65" s="665">
        <f t="shared" si="13"/>
        <v>0.1285</v>
      </c>
      <c r="G65" s="665">
        <f t="shared" si="12"/>
        <v>0</v>
      </c>
      <c r="H65" s="665">
        <f t="shared" si="13"/>
        <v>0</v>
      </c>
      <c r="I65" s="665">
        <f t="shared" si="12"/>
        <v>0</v>
      </c>
      <c r="J65" s="665">
        <f t="shared" si="13"/>
        <v>8.0999999999999996E-3</v>
      </c>
      <c r="K65" s="665">
        <f t="shared" si="13"/>
        <v>0</v>
      </c>
      <c r="L65" s="665">
        <f t="shared" si="13"/>
        <v>0.1071</v>
      </c>
      <c r="M65" s="665">
        <f t="shared" si="13"/>
        <v>1.77E-2</v>
      </c>
      <c r="N65" s="665">
        <f t="shared" si="13"/>
        <v>1.3299999999999999E-2</v>
      </c>
      <c r="O65" s="665">
        <f t="shared" si="13"/>
        <v>6.2100000000000002E-2</v>
      </c>
      <c r="P65" s="672">
        <f t="shared" si="9"/>
        <v>1.0006999999999999</v>
      </c>
      <c r="S65" s="671">
        <f t="shared" si="4"/>
        <v>2052</v>
      </c>
      <c r="T65" s="673">
        <v>0</v>
      </c>
      <c r="U65" s="673">
        <v>5</v>
      </c>
      <c r="V65" s="674">
        <f t="shared" si="5"/>
        <v>0</v>
      </c>
      <c r="W65" s="675">
        <v>1</v>
      </c>
      <c r="X65" s="676">
        <f t="shared" si="10"/>
        <v>0</v>
      </c>
    </row>
    <row r="66" spans="2:24">
      <c r="B66" s="671">
        <f t="shared" si="11"/>
        <v>2053</v>
      </c>
      <c r="C66" s="678"/>
      <c r="D66" s="664">
        <v>1</v>
      </c>
      <c r="E66" s="665">
        <f t="shared" si="13"/>
        <v>0.66390000000000005</v>
      </c>
      <c r="F66" s="665">
        <f t="shared" si="13"/>
        <v>0.1285</v>
      </c>
      <c r="G66" s="665">
        <f t="shared" si="12"/>
        <v>0</v>
      </c>
      <c r="H66" s="665">
        <f t="shared" si="13"/>
        <v>0</v>
      </c>
      <c r="I66" s="665">
        <f t="shared" si="12"/>
        <v>0</v>
      </c>
      <c r="J66" s="665">
        <f t="shared" si="13"/>
        <v>8.0999999999999996E-3</v>
      </c>
      <c r="K66" s="665">
        <f t="shared" si="13"/>
        <v>0</v>
      </c>
      <c r="L66" s="665">
        <f t="shared" si="13"/>
        <v>0.1071</v>
      </c>
      <c r="M66" s="665">
        <f t="shared" si="13"/>
        <v>1.77E-2</v>
      </c>
      <c r="N66" s="665">
        <f t="shared" si="13"/>
        <v>1.3299999999999999E-2</v>
      </c>
      <c r="O66" s="665">
        <f t="shared" si="13"/>
        <v>6.2100000000000002E-2</v>
      </c>
      <c r="P66" s="672">
        <f t="shared" si="9"/>
        <v>1.0006999999999999</v>
      </c>
      <c r="S66" s="671">
        <f t="shared" si="4"/>
        <v>2053</v>
      </c>
      <c r="T66" s="673">
        <v>0</v>
      </c>
      <c r="U66" s="673">
        <v>5</v>
      </c>
      <c r="V66" s="674">
        <f t="shared" si="5"/>
        <v>0</v>
      </c>
      <c r="W66" s="675">
        <v>1</v>
      </c>
      <c r="X66" s="676">
        <f t="shared" si="10"/>
        <v>0</v>
      </c>
    </row>
    <row r="67" spans="2:24">
      <c r="B67" s="671">
        <f t="shared" si="11"/>
        <v>2054</v>
      </c>
      <c r="C67" s="678"/>
      <c r="D67" s="664">
        <v>1</v>
      </c>
      <c r="E67" s="665">
        <f t="shared" si="13"/>
        <v>0.66390000000000005</v>
      </c>
      <c r="F67" s="665">
        <f t="shared" si="13"/>
        <v>0.1285</v>
      </c>
      <c r="G67" s="665">
        <f t="shared" si="12"/>
        <v>0</v>
      </c>
      <c r="H67" s="665">
        <f t="shared" si="13"/>
        <v>0</v>
      </c>
      <c r="I67" s="665">
        <f t="shared" si="12"/>
        <v>0</v>
      </c>
      <c r="J67" s="665">
        <f t="shared" si="13"/>
        <v>8.0999999999999996E-3</v>
      </c>
      <c r="K67" s="665">
        <f t="shared" si="13"/>
        <v>0</v>
      </c>
      <c r="L67" s="665">
        <f t="shared" si="13"/>
        <v>0.1071</v>
      </c>
      <c r="M67" s="665">
        <f t="shared" si="13"/>
        <v>1.77E-2</v>
      </c>
      <c r="N67" s="665">
        <f t="shared" si="13"/>
        <v>1.3299999999999999E-2</v>
      </c>
      <c r="O67" s="665">
        <f t="shared" si="13"/>
        <v>6.2100000000000002E-2</v>
      </c>
      <c r="P67" s="672">
        <f t="shared" si="9"/>
        <v>1.0006999999999999</v>
      </c>
      <c r="S67" s="671">
        <f t="shared" si="4"/>
        <v>2054</v>
      </c>
      <c r="T67" s="673">
        <v>0</v>
      </c>
      <c r="U67" s="673">
        <v>5</v>
      </c>
      <c r="V67" s="674">
        <f t="shared" si="5"/>
        <v>0</v>
      </c>
      <c r="W67" s="675">
        <v>1</v>
      </c>
      <c r="X67" s="676">
        <f t="shared" si="10"/>
        <v>0</v>
      </c>
    </row>
    <row r="68" spans="2:24">
      <c r="B68" s="671">
        <f t="shared" si="11"/>
        <v>2055</v>
      </c>
      <c r="C68" s="678"/>
      <c r="D68" s="664">
        <v>1</v>
      </c>
      <c r="E68" s="665">
        <f t="shared" si="13"/>
        <v>0.66390000000000005</v>
      </c>
      <c r="F68" s="665">
        <f t="shared" si="13"/>
        <v>0.1285</v>
      </c>
      <c r="G68" s="665">
        <f t="shared" si="12"/>
        <v>0</v>
      </c>
      <c r="H68" s="665">
        <f t="shared" si="13"/>
        <v>0</v>
      </c>
      <c r="I68" s="665">
        <f t="shared" si="12"/>
        <v>0</v>
      </c>
      <c r="J68" s="665">
        <f t="shared" si="13"/>
        <v>8.0999999999999996E-3</v>
      </c>
      <c r="K68" s="665">
        <f t="shared" si="13"/>
        <v>0</v>
      </c>
      <c r="L68" s="665">
        <f t="shared" si="13"/>
        <v>0.1071</v>
      </c>
      <c r="M68" s="665">
        <f t="shared" si="13"/>
        <v>1.77E-2</v>
      </c>
      <c r="N68" s="665">
        <f t="shared" si="13"/>
        <v>1.3299999999999999E-2</v>
      </c>
      <c r="O68" s="665">
        <f t="shared" si="13"/>
        <v>6.2100000000000002E-2</v>
      </c>
      <c r="P68" s="672">
        <f t="shared" si="9"/>
        <v>1.0006999999999999</v>
      </c>
      <c r="S68" s="671">
        <f t="shared" si="4"/>
        <v>2055</v>
      </c>
      <c r="T68" s="673">
        <v>0</v>
      </c>
      <c r="U68" s="673">
        <v>5</v>
      </c>
      <c r="V68" s="674">
        <f t="shared" si="5"/>
        <v>0</v>
      </c>
      <c r="W68" s="675">
        <v>1</v>
      </c>
      <c r="X68" s="676">
        <f t="shared" si="10"/>
        <v>0</v>
      </c>
    </row>
    <row r="69" spans="2:24">
      <c r="B69" s="671">
        <f t="shared" si="11"/>
        <v>2056</v>
      </c>
      <c r="C69" s="678"/>
      <c r="D69" s="664">
        <v>1</v>
      </c>
      <c r="E69" s="665">
        <f t="shared" si="13"/>
        <v>0.66390000000000005</v>
      </c>
      <c r="F69" s="665">
        <f t="shared" si="13"/>
        <v>0.1285</v>
      </c>
      <c r="G69" s="665">
        <f t="shared" si="13"/>
        <v>0</v>
      </c>
      <c r="H69" s="665">
        <f t="shared" si="13"/>
        <v>0</v>
      </c>
      <c r="I69" s="665">
        <f t="shared" si="13"/>
        <v>0</v>
      </c>
      <c r="J69" s="665">
        <f t="shared" si="13"/>
        <v>8.0999999999999996E-3</v>
      </c>
      <c r="K69" s="665">
        <f t="shared" si="13"/>
        <v>0</v>
      </c>
      <c r="L69" s="665">
        <f t="shared" si="13"/>
        <v>0.1071</v>
      </c>
      <c r="M69" s="665">
        <f t="shared" si="13"/>
        <v>1.77E-2</v>
      </c>
      <c r="N69" s="665">
        <f t="shared" si="13"/>
        <v>1.3299999999999999E-2</v>
      </c>
      <c r="O69" s="665">
        <f t="shared" si="13"/>
        <v>6.2100000000000002E-2</v>
      </c>
      <c r="P69" s="672">
        <f t="shared" si="9"/>
        <v>1.0006999999999999</v>
      </c>
      <c r="S69" s="671">
        <f t="shared" si="4"/>
        <v>2056</v>
      </c>
      <c r="T69" s="673">
        <v>0</v>
      </c>
      <c r="U69" s="673">
        <v>5</v>
      </c>
      <c r="V69" s="674">
        <f t="shared" si="5"/>
        <v>0</v>
      </c>
      <c r="W69" s="675">
        <v>1</v>
      </c>
      <c r="X69" s="676">
        <f t="shared" si="10"/>
        <v>0</v>
      </c>
    </row>
    <row r="70" spans="2:24">
      <c r="B70" s="671">
        <f t="shared" si="11"/>
        <v>2057</v>
      </c>
      <c r="C70" s="678"/>
      <c r="D70" s="664">
        <v>1</v>
      </c>
      <c r="E70" s="665">
        <f t="shared" si="13"/>
        <v>0.66390000000000005</v>
      </c>
      <c r="F70" s="665">
        <f t="shared" si="13"/>
        <v>0.1285</v>
      </c>
      <c r="G70" s="665">
        <f t="shared" si="13"/>
        <v>0</v>
      </c>
      <c r="H70" s="665">
        <f t="shared" si="13"/>
        <v>0</v>
      </c>
      <c r="I70" s="665">
        <f t="shared" si="13"/>
        <v>0</v>
      </c>
      <c r="J70" s="665">
        <f t="shared" si="13"/>
        <v>8.0999999999999996E-3</v>
      </c>
      <c r="K70" s="665">
        <f t="shared" si="13"/>
        <v>0</v>
      </c>
      <c r="L70" s="665">
        <f t="shared" si="13"/>
        <v>0.1071</v>
      </c>
      <c r="M70" s="665">
        <f t="shared" si="13"/>
        <v>1.77E-2</v>
      </c>
      <c r="N70" s="665">
        <f t="shared" si="13"/>
        <v>1.3299999999999999E-2</v>
      </c>
      <c r="O70" s="665">
        <f t="shared" si="13"/>
        <v>6.2100000000000002E-2</v>
      </c>
      <c r="P70" s="672">
        <f t="shared" si="9"/>
        <v>1.0006999999999999</v>
      </c>
      <c r="S70" s="671">
        <f t="shared" si="4"/>
        <v>2057</v>
      </c>
      <c r="T70" s="673">
        <v>0</v>
      </c>
      <c r="U70" s="673">
        <v>5</v>
      </c>
      <c r="V70" s="674">
        <f t="shared" si="5"/>
        <v>0</v>
      </c>
      <c r="W70" s="675">
        <v>1</v>
      </c>
      <c r="X70" s="676">
        <f t="shared" si="10"/>
        <v>0</v>
      </c>
    </row>
    <row r="71" spans="2:24">
      <c r="B71" s="671">
        <f t="shared" si="11"/>
        <v>2058</v>
      </c>
      <c r="C71" s="678"/>
      <c r="D71" s="664">
        <v>1</v>
      </c>
      <c r="E71" s="665">
        <f t="shared" si="13"/>
        <v>0.66390000000000005</v>
      </c>
      <c r="F71" s="665">
        <f t="shared" si="13"/>
        <v>0.1285</v>
      </c>
      <c r="G71" s="665">
        <f t="shared" si="13"/>
        <v>0</v>
      </c>
      <c r="H71" s="665">
        <f t="shared" si="13"/>
        <v>0</v>
      </c>
      <c r="I71" s="665">
        <f t="shared" si="13"/>
        <v>0</v>
      </c>
      <c r="J71" s="665">
        <f t="shared" si="13"/>
        <v>8.0999999999999996E-3</v>
      </c>
      <c r="K71" s="665">
        <f t="shared" si="13"/>
        <v>0</v>
      </c>
      <c r="L71" s="665">
        <f t="shared" si="13"/>
        <v>0.1071</v>
      </c>
      <c r="M71" s="665">
        <f t="shared" si="13"/>
        <v>1.77E-2</v>
      </c>
      <c r="N71" s="665">
        <f t="shared" si="13"/>
        <v>1.3299999999999999E-2</v>
      </c>
      <c r="O71" s="665">
        <f t="shared" si="13"/>
        <v>6.2100000000000002E-2</v>
      </c>
      <c r="P71" s="672">
        <f t="shared" si="9"/>
        <v>1.0006999999999999</v>
      </c>
      <c r="S71" s="671">
        <f t="shared" si="4"/>
        <v>2058</v>
      </c>
      <c r="T71" s="673">
        <v>0</v>
      </c>
      <c r="U71" s="673">
        <v>5</v>
      </c>
      <c r="V71" s="674">
        <f t="shared" si="5"/>
        <v>0</v>
      </c>
      <c r="W71" s="675">
        <v>1</v>
      </c>
      <c r="X71" s="676">
        <f t="shared" si="10"/>
        <v>0</v>
      </c>
    </row>
    <row r="72" spans="2:24">
      <c r="B72" s="671">
        <f t="shared" si="11"/>
        <v>2059</v>
      </c>
      <c r="C72" s="678"/>
      <c r="D72" s="664">
        <v>1</v>
      </c>
      <c r="E72" s="665">
        <f t="shared" si="13"/>
        <v>0.66390000000000005</v>
      </c>
      <c r="F72" s="665">
        <f t="shared" si="13"/>
        <v>0.1285</v>
      </c>
      <c r="G72" s="665">
        <f t="shared" si="13"/>
        <v>0</v>
      </c>
      <c r="H72" s="665">
        <f t="shared" si="13"/>
        <v>0</v>
      </c>
      <c r="I72" s="665">
        <f t="shared" si="13"/>
        <v>0</v>
      </c>
      <c r="J72" s="665">
        <f t="shared" si="13"/>
        <v>8.0999999999999996E-3</v>
      </c>
      <c r="K72" s="665">
        <f t="shared" si="13"/>
        <v>0</v>
      </c>
      <c r="L72" s="665">
        <f t="shared" si="13"/>
        <v>0.1071</v>
      </c>
      <c r="M72" s="665">
        <f t="shared" si="13"/>
        <v>1.77E-2</v>
      </c>
      <c r="N72" s="665">
        <f t="shared" si="13"/>
        <v>1.3299999999999999E-2</v>
      </c>
      <c r="O72" s="665">
        <f t="shared" si="13"/>
        <v>6.2100000000000002E-2</v>
      </c>
      <c r="P72" s="672">
        <f t="shared" si="9"/>
        <v>1.0006999999999999</v>
      </c>
      <c r="S72" s="671">
        <f t="shared" si="4"/>
        <v>2059</v>
      </c>
      <c r="T72" s="673">
        <v>0</v>
      </c>
      <c r="U72" s="673">
        <v>5</v>
      </c>
      <c r="V72" s="674">
        <f t="shared" si="5"/>
        <v>0</v>
      </c>
      <c r="W72" s="675">
        <v>1</v>
      </c>
      <c r="X72" s="676">
        <f t="shared" si="10"/>
        <v>0</v>
      </c>
    </row>
    <row r="73" spans="2:24">
      <c r="B73" s="671">
        <f t="shared" si="11"/>
        <v>2060</v>
      </c>
      <c r="C73" s="678"/>
      <c r="D73" s="664">
        <v>1</v>
      </c>
      <c r="E73" s="665">
        <f t="shared" ref="E73:O88" si="14">E$8</f>
        <v>0.66390000000000005</v>
      </c>
      <c r="F73" s="665">
        <f t="shared" si="14"/>
        <v>0.1285</v>
      </c>
      <c r="G73" s="665">
        <f t="shared" si="13"/>
        <v>0</v>
      </c>
      <c r="H73" s="665">
        <f t="shared" si="14"/>
        <v>0</v>
      </c>
      <c r="I73" s="665">
        <f t="shared" si="13"/>
        <v>0</v>
      </c>
      <c r="J73" s="665">
        <f t="shared" si="14"/>
        <v>8.0999999999999996E-3</v>
      </c>
      <c r="K73" s="665">
        <f t="shared" si="14"/>
        <v>0</v>
      </c>
      <c r="L73" s="665">
        <f t="shared" si="14"/>
        <v>0.1071</v>
      </c>
      <c r="M73" s="665">
        <f t="shared" si="14"/>
        <v>1.77E-2</v>
      </c>
      <c r="N73" s="665">
        <f t="shared" si="14"/>
        <v>1.3299999999999999E-2</v>
      </c>
      <c r="O73" s="665">
        <f t="shared" si="14"/>
        <v>6.2100000000000002E-2</v>
      </c>
      <c r="P73" s="672">
        <f t="shared" si="9"/>
        <v>1.0006999999999999</v>
      </c>
      <c r="S73" s="671">
        <f t="shared" si="4"/>
        <v>2060</v>
      </c>
      <c r="T73" s="673">
        <v>0</v>
      </c>
      <c r="U73" s="673">
        <v>5</v>
      </c>
      <c r="V73" s="674">
        <f t="shared" si="5"/>
        <v>0</v>
      </c>
      <c r="W73" s="675">
        <v>1</v>
      </c>
      <c r="X73" s="676">
        <f t="shared" si="10"/>
        <v>0</v>
      </c>
    </row>
    <row r="74" spans="2:24">
      <c r="B74" s="671">
        <f t="shared" si="11"/>
        <v>2061</v>
      </c>
      <c r="C74" s="678"/>
      <c r="D74" s="664">
        <v>1</v>
      </c>
      <c r="E74" s="665">
        <f t="shared" si="14"/>
        <v>0.66390000000000005</v>
      </c>
      <c r="F74" s="665">
        <f t="shared" si="14"/>
        <v>0.1285</v>
      </c>
      <c r="G74" s="665">
        <f t="shared" si="13"/>
        <v>0</v>
      </c>
      <c r="H74" s="665">
        <f t="shared" si="14"/>
        <v>0</v>
      </c>
      <c r="I74" s="665">
        <f t="shared" si="13"/>
        <v>0</v>
      </c>
      <c r="J74" s="665">
        <f t="shared" si="14"/>
        <v>8.0999999999999996E-3</v>
      </c>
      <c r="K74" s="665">
        <f t="shared" si="14"/>
        <v>0</v>
      </c>
      <c r="L74" s="665">
        <f t="shared" si="14"/>
        <v>0.1071</v>
      </c>
      <c r="M74" s="665">
        <f t="shared" si="14"/>
        <v>1.77E-2</v>
      </c>
      <c r="N74" s="665">
        <f t="shared" si="14"/>
        <v>1.3299999999999999E-2</v>
      </c>
      <c r="O74" s="665">
        <f t="shared" si="14"/>
        <v>6.2100000000000002E-2</v>
      </c>
      <c r="P74" s="672">
        <f t="shared" si="9"/>
        <v>1.0006999999999999</v>
      </c>
      <c r="S74" s="671">
        <f t="shared" si="4"/>
        <v>2061</v>
      </c>
      <c r="T74" s="673">
        <v>0</v>
      </c>
      <c r="U74" s="673">
        <v>5</v>
      </c>
      <c r="V74" s="674">
        <f t="shared" si="5"/>
        <v>0</v>
      </c>
      <c r="W74" s="675">
        <v>1</v>
      </c>
      <c r="X74" s="676">
        <f t="shared" si="10"/>
        <v>0</v>
      </c>
    </row>
    <row r="75" spans="2:24">
      <c r="B75" s="671">
        <f t="shared" si="11"/>
        <v>2062</v>
      </c>
      <c r="C75" s="678"/>
      <c r="D75" s="664">
        <v>1</v>
      </c>
      <c r="E75" s="665">
        <f t="shared" si="14"/>
        <v>0.66390000000000005</v>
      </c>
      <c r="F75" s="665">
        <f t="shared" si="14"/>
        <v>0.1285</v>
      </c>
      <c r="G75" s="665">
        <f t="shared" si="13"/>
        <v>0</v>
      </c>
      <c r="H75" s="665">
        <f t="shared" si="14"/>
        <v>0</v>
      </c>
      <c r="I75" s="665">
        <f t="shared" si="13"/>
        <v>0</v>
      </c>
      <c r="J75" s="665">
        <f t="shared" si="14"/>
        <v>8.0999999999999996E-3</v>
      </c>
      <c r="K75" s="665">
        <f t="shared" si="14"/>
        <v>0</v>
      </c>
      <c r="L75" s="665">
        <f t="shared" si="14"/>
        <v>0.1071</v>
      </c>
      <c r="M75" s="665">
        <f t="shared" si="14"/>
        <v>1.77E-2</v>
      </c>
      <c r="N75" s="665">
        <f t="shared" si="14"/>
        <v>1.3299999999999999E-2</v>
      </c>
      <c r="O75" s="665">
        <f t="shared" si="14"/>
        <v>6.2100000000000002E-2</v>
      </c>
      <c r="P75" s="672">
        <f t="shared" si="9"/>
        <v>1.0006999999999999</v>
      </c>
      <c r="S75" s="671">
        <f t="shared" si="4"/>
        <v>2062</v>
      </c>
      <c r="T75" s="673">
        <v>0</v>
      </c>
      <c r="U75" s="673">
        <v>5</v>
      </c>
      <c r="V75" s="674">
        <f t="shared" si="5"/>
        <v>0</v>
      </c>
      <c r="W75" s="675">
        <v>1</v>
      </c>
      <c r="X75" s="676">
        <f t="shared" si="10"/>
        <v>0</v>
      </c>
    </row>
    <row r="76" spans="2:24">
      <c r="B76" s="671">
        <f t="shared" si="11"/>
        <v>2063</v>
      </c>
      <c r="C76" s="678"/>
      <c r="D76" s="664">
        <v>1</v>
      </c>
      <c r="E76" s="665">
        <f t="shared" si="14"/>
        <v>0.66390000000000005</v>
      </c>
      <c r="F76" s="665">
        <f t="shared" si="14"/>
        <v>0.1285</v>
      </c>
      <c r="G76" s="665">
        <f t="shared" si="13"/>
        <v>0</v>
      </c>
      <c r="H76" s="665">
        <f t="shared" si="14"/>
        <v>0</v>
      </c>
      <c r="I76" s="665">
        <f t="shared" si="13"/>
        <v>0</v>
      </c>
      <c r="J76" s="665">
        <f t="shared" si="14"/>
        <v>8.0999999999999996E-3</v>
      </c>
      <c r="K76" s="665">
        <f t="shared" si="14"/>
        <v>0</v>
      </c>
      <c r="L76" s="665">
        <f t="shared" si="14"/>
        <v>0.1071</v>
      </c>
      <c r="M76" s="665">
        <f t="shared" si="14"/>
        <v>1.77E-2</v>
      </c>
      <c r="N76" s="665">
        <f t="shared" si="14"/>
        <v>1.3299999999999999E-2</v>
      </c>
      <c r="O76" s="665">
        <f t="shared" si="14"/>
        <v>6.2100000000000002E-2</v>
      </c>
      <c r="P76" s="672">
        <f t="shared" si="9"/>
        <v>1.0006999999999999</v>
      </c>
      <c r="S76" s="671">
        <f t="shared" si="4"/>
        <v>2063</v>
      </c>
      <c r="T76" s="673">
        <v>0</v>
      </c>
      <c r="U76" s="673">
        <v>5</v>
      </c>
      <c r="V76" s="674">
        <f t="shared" si="5"/>
        <v>0</v>
      </c>
      <c r="W76" s="675">
        <v>1</v>
      </c>
      <c r="X76" s="676">
        <f t="shared" si="10"/>
        <v>0</v>
      </c>
    </row>
    <row r="77" spans="2:24">
      <c r="B77" s="671">
        <f t="shared" si="11"/>
        <v>2064</v>
      </c>
      <c r="C77" s="678"/>
      <c r="D77" s="664">
        <v>1</v>
      </c>
      <c r="E77" s="665">
        <f t="shared" si="14"/>
        <v>0.66390000000000005</v>
      </c>
      <c r="F77" s="665">
        <f t="shared" si="14"/>
        <v>0.1285</v>
      </c>
      <c r="G77" s="665">
        <f t="shared" si="13"/>
        <v>0</v>
      </c>
      <c r="H77" s="665">
        <f t="shared" si="14"/>
        <v>0</v>
      </c>
      <c r="I77" s="665">
        <f t="shared" si="13"/>
        <v>0</v>
      </c>
      <c r="J77" s="665">
        <f t="shared" si="14"/>
        <v>8.0999999999999996E-3</v>
      </c>
      <c r="K77" s="665">
        <f t="shared" si="14"/>
        <v>0</v>
      </c>
      <c r="L77" s="665">
        <f t="shared" si="14"/>
        <v>0.1071</v>
      </c>
      <c r="M77" s="665">
        <f t="shared" si="14"/>
        <v>1.77E-2</v>
      </c>
      <c r="N77" s="665">
        <f t="shared" si="14"/>
        <v>1.3299999999999999E-2</v>
      </c>
      <c r="O77" s="665">
        <f t="shared" si="14"/>
        <v>6.2100000000000002E-2</v>
      </c>
      <c r="P77" s="672">
        <f t="shared" ref="P77:P93" si="15">SUM(E77:O77)</f>
        <v>1.0006999999999999</v>
      </c>
      <c r="S77" s="671">
        <f t="shared" si="4"/>
        <v>2064</v>
      </c>
      <c r="T77" s="673">
        <v>0</v>
      </c>
      <c r="U77" s="673">
        <v>5</v>
      </c>
      <c r="V77" s="674">
        <f t="shared" si="5"/>
        <v>0</v>
      </c>
      <c r="W77" s="675">
        <v>1</v>
      </c>
      <c r="X77" s="676">
        <f t="shared" ref="X77:X93" si="16">V77*W77</f>
        <v>0</v>
      </c>
    </row>
    <row r="78" spans="2:24">
      <c r="B78" s="671">
        <f t="shared" ref="B78:B93" si="17">B77+1</f>
        <v>2065</v>
      </c>
      <c r="C78" s="678"/>
      <c r="D78" s="664">
        <v>1</v>
      </c>
      <c r="E78" s="665">
        <f t="shared" si="14"/>
        <v>0.66390000000000005</v>
      </c>
      <c r="F78" s="665">
        <f t="shared" si="14"/>
        <v>0.1285</v>
      </c>
      <c r="G78" s="665">
        <f t="shared" si="13"/>
        <v>0</v>
      </c>
      <c r="H78" s="665">
        <f t="shared" si="14"/>
        <v>0</v>
      </c>
      <c r="I78" s="665">
        <f t="shared" si="13"/>
        <v>0</v>
      </c>
      <c r="J78" s="665">
        <f t="shared" si="14"/>
        <v>8.0999999999999996E-3</v>
      </c>
      <c r="K78" s="665">
        <f t="shared" si="14"/>
        <v>0</v>
      </c>
      <c r="L78" s="665">
        <f t="shared" si="14"/>
        <v>0.1071</v>
      </c>
      <c r="M78" s="665">
        <f t="shared" si="14"/>
        <v>1.77E-2</v>
      </c>
      <c r="N78" s="665">
        <f t="shared" si="14"/>
        <v>1.3299999999999999E-2</v>
      </c>
      <c r="O78" s="665">
        <f t="shared" si="14"/>
        <v>6.2100000000000002E-2</v>
      </c>
      <c r="P78" s="672">
        <f t="shared" si="15"/>
        <v>1.0006999999999999</v>
      </c>
      <c r="S78" s="671">
        <f t="shared" ref="S78:S93" si="18">S77+1</f>
        <v>2065</v>
      </c>
      <c r="T78" s="673">
        <v>0</v>
      </c>
      <c r="U78" s="673">
        <v>5</v>
      </c>
      <c r="V78" s="674">
        <f t="shared" si="5"/>
        <v>0</v>
      </c>
      <c r="W78" s="675">
        <v>1</v>
      </c>
      <c r="X78" s="676">
        <f t="shared" si="16"/>
        <v>0</v>
      </c>
    </row>
    <row r="79" spans="2:24">
      <c r="B79" s="671">
        <f t="shared" si="17"/>
        <v>2066</v>
      </c>
      <c r="C79" s="678"/>
      <c r="D79" s="664">
        <v>1</v>
      </c>
      <c r="E79" s="665">
        <f t="shared" si="14"/>
        <v>0.66390000000000005</v>
      </c>
      <c r="F79" s="665">
        <f t="shared" si="14"/>
        <v>0.1285</v>
      </c>
      <c r="G79" s="665">
        <f t="shared" si="14"/>
        <v>0</v>
      </c>
      <c r="H79" s="665">
        <f t="shared" si="14"/>
        <v>0</v>
      </c>
      <c r="I79" s="665">
        <f t="shared" si="14"/>
        <v>0</v>
      </c>
      <c r="J79" s="665">
        <f t="shared" si="14"/>
        <v>8.0999999999999996E-3</v>
      </c>
      <c r="K79" s="665">
        <f t="shared" si="14"/>
        <v>0</v>
      </c>
      <c r="L79" s="665">
        <f t="shared" si="14"/>
        <v>0.1071</v>
      </c>
      <c r="M79" s="665">
        <f t="shared" si="14"/>
        <v>1.77E-2</v>
      </c>
      <c r="N79" s="665">
        <f t="shared" si="14"/>
        <v>1.3299999999999999E-2</v>
      </c>
      <c r="O79" s="665">
        <f t="shared" si="14"/>
        <v>6.2100000000000002E-2</v>
      </c>
      <c r="P79" s="672">
        <f t="shared" si="15"/>
        <v>1.0006999999999999</v>
      </c>
      <c r="S79" s="671">
        <f t="shared" si="18"/>
        <v>2066</v>
      </c>
      <c r="T79" s="673">
        <v>0</v>
      </c>
      <c r="U79" s="673">
        <v>5</v>
      </c>
      <c r="V79" s="674">
        <f t="shared" ref="V79:V93" si="19">T79*U79</f>
        <v>0</v>
      </c>
      <c r="W79" s="675">
        <v>1</v>
      </c>
      <c r="X79" s="676">
        <f t="shared" si="16"/>
        <v>0</v>
      </c>
    </row>
    <row r="80" spans="2:24">
      <c r="B80" s="671">
        <f t="shared" si="17"/>
        <v>2067</v>
      </c>
      <c r="C80" s="678"/>
      <c r="D80" s="664">
        <v>1</v>
      </c>
      <c r="E80" s="665">
        <f t="shared" si="14"/>
        <v>0.66390000000000005</v>
      </c>
      <c r="F80" s="665">
        <f t="shared" si="14"/>
        <v>0.1285</v>
      </c>
      <c r="G80" s="665">
        <f t="shared" si="14"/>
        <v>0</v>
      </c>
      <c r="H80" s="665">
        <f t="shared" si="14"/>
        <v>0</v>
      </c>
      <c r="I80" s="665">
        <f t="shared" si="14"/>
        <v>0</v>
      </c>
      <c r="J80" s="665">
        <f t="shared" si="14"/>
        <v>8.0999999999999996E-3</v>
      </c>
      <c r="K80" s="665">
        <f t="shared" si="14"/>
        <v>0</v>
      </c>
      <c r="L80" s="665">
        <f t="shared" si="14"/>
        <v>0.1071</v>
      </c>
      <c r="M80" s="665">
        <f t="shared" si="14"/>
        <v>1.77E-2</v>
      </c>
      <c r="N80" s="665">
        <f t="shared" si="14"/>
        <v>1.3299999999999999E-2</v>
      </c>
      <c r="O80" s="665">
        <f t="shared" si="14"/>
        <v>6.2100000000000002E-2</v>
      </c>
      <c r="P80" s="672">
        <f t="shared" si="15"/>
        <v>1.0006999999999999</v>
      </c>
      <c r="S80" s="671">
        <f t="shared" si="18"/>
        <v>2067</v>
      </c>
      <c r="T80" s="673">
        <v>0</v>
      </c>
      <c r="U80" s="673">
        <v>5</v>
      </c>
      <c r="V80" s="674">
        <f t="shared" si="19"/>
        <v>0</v>
      </c>
      <c r="W80" s="675">
        <v>1</v>
      </c>
      <c r="X80" s="676">
        <f t="shared" si="16"/>
        <v>0</v>
      </c>
    </row>
    <row r="81" spans="2:24">
      <c r="B81" s="671">
        <f t="shared" si="17"/>
        <v>2068</v>
      </c>
      <c r="C81" s="678"/>
      <c r="D81" s="664">
        <v>1</v>
      </c>
      <c r="E81" s="665">
        <f t="shared" si="14"/>
        <v>0.66390000000000005</v>
      </c>
      <c r="F81" s="665">
        <f t="shared" si="14"/>
        <v>0.1285</v>
      </c>
      <c r="G81" s="665">
        <f t="shared" si="14"/>
        <v>0</v>
      </c>
      <c r="H81" s="665">
        <f t="shared" si="14"/>
        <v>0</v>
      </c>
      <c r="I81" s="665">
        <f t="shared" si="14"/>
        <v>0</v>
      </c>
      <c r="J81" s="665">
        <f t="shared" si="14"/>
        <v>8.0999999999999996E-3</v>
      </c>
      <c r="K81" s="665">
        <f t="shared" si="14"/>
        <v>0</v>
      </c>
      <c r="L81" s="665">
        <f t="shared" si="14"/>
        <v>0.1071</v>
      </c>
      <c r="M81" s="665">
        <f t="shared" si="14"/>
        <v>1.77E-2</v>
      </c>
      <c r="N81" s="665">
        <f t="shared" si="14"/>
        <v>1.3299999999999999E-2</v>
      </c>
      <c r="O81" s="665">
        <f t="shared" si="14"/>
        <v>6.2100000000000002E-2</v>
      </c>
      <c r="P81" s="672">
        <f t="shared" si="15"/>
        <v>1.0006999999999999</v>
      </c>
      <c r="S81" s="671">
        <f t="shared" si="18"/>
        <v>2068</v>
      </c>
      <c r="T81" s="673">
        <v>0</v>
      </c>
      <c r="U81" s="673">
        <v>5</v>
      </c>
      <c r="V81" s="674">
        <f t="shared" si="19"/>
        <v>0</v>
      </c>
      <c r="W81" s="675">
        <v>1</v>
      </c>
      <c r="X81" s="676">
        <f t="shared" si="16"/>
        <v>0</v>
      </c>
    </row>
    <row r="82" spans="2:24">
      <c r="B82" s="671">
        <f t="shared" si="17"/>
        <v>2069</v>
      </c>
      <c r="C82" s="678"/>
      <c r="D82" s="664">
        <v>1</v>
      </c>
      <c r="E82" s="665">
        <f t="shared" si="14"/>
        <v>0.66390000000000005</v>
      </c>
      <c r="F82" s="665">
        <f t="shared" si="14"/>
        <v>0.1285</v>
      </c>
      <c r="G82" s="665">
        <f t="shared" si="14"/>
        <v>0</v>
      </c>
      <c r="H82" s="665">
        <f t="shared" si="14"/>
        <v>0</v>
      </c>
      <c r="I82" s="665">
        <f t="shared" si="14"/>
        <v>0</v>
      </c>
      <c r="J82" s="665">
        <f t="shared" si="14"/>
        <v>8.0999999999999996E-3</v>
      </c>
      <c r="K82" s="665">
        <f t="shared" si="14"/>
        <v>0</v>
      </c>
      <c r="L82" s="665">
        <f t="shared" si="14"/>
        <v>0.1071</v>
      </c>
      <c r="M82" s="665">
        <f t="shared" si="14"/>
        <v>1.77E-2</v>
      </c>
      <c r="N82" s="665">
        <f t="shared" si="14"/>
        <v>1.3299999999999999E-2</v>
      </c>
      <c r="O82" s="665">
        <f t="shared" si="14"/>
        <v>6.2100000000000002E-2</v>
      </c>
      <c r="P82" s="672">
        <f t="shared" si="15"/>
        <v>1.0006999999999999</v>
      </c>
      <c r="S82" s="671">
        <f t="shared" si="18"/>
        <v>2069</v>
      </c>
      <c r="T82" s="673">
        <v>0</v>
      </c>
      <c r="U82" s="673">
        <v>5</v>
      </c>
      <c r="V82" s="674">
        <f t="shared" si="19"/>
        <v>0</v>
      </c>
      <c r="W82" s="675">
        <v>1</v>
      </c>
      <c r="X82" s="676">
        <f t="shared" si="16"/>
        <v>0</v>
      </c>
    </row>
    <row r="83" spans="2:24">
      <c r="B83" s="671">
        <f t="shared" si="17"/>
        <v>2070</v>
      </c>
      <c r="C83" s="678"/>
      <c r="D83" s="664">
        <v>1</v>
      </c>
      <c r="E83" s="665">
        <f t="shared" ref="E83:O93" si="20">E$8</f>
        <v>0.66390000000000005</v>
      </c>
      <c r="F83" s="665">
        <f t="shared" si="20"/>
        <v>0.1285</v>
      </c>
      <c r="G83" s="665">
        <f t="shared" si="14"/>
        <v>0</v>
      </c>
      <c r="H83" s="665">
        <f t="shared" si="20"/>
        <v>0</v>
      </c>
      <c r="I83" s="665">
        <f t="shared" si="14"/>
        <v>0</v>
      </c>
      <c r="J83" s="665">
        <f t="shared" si="20"/>
        <v>8.0999999999999996E-3</v>
      </c>
      <c r="K83" s="665">
        <f t="shared" si="20"/>
        <v>0</v>
      </c>
      <c r="L83" s="665">
        <f t="shared" si="20"/>
        <v>0.1071</v>
      </c>
      <c r="M83" s="665">
        <f t="shared" si="20"/>
        <v>1.77E-2</v>
      </c>
      <c r="N83" s="665">
        <f t="shared" si="20"/>
        <v>1.3299999999999999E-2</v>
      </c>
      <c r="O83" s="665">
        <f t="shared" si="20"/>
        <v>6.2100000000000002E-2</v>
      </c>
      <c r="P83" s="672">
        <f t="shared" si="15"/>
        <v>1.0006999999999999</v>
      </c>
      <c r="S83" s="671">
        <f t="shared" si="18"/>
        <v>2070</v>
      </c>
      <c r="T83" s="673">
        <v>0</v>
      </c>
      <c r="U83" s="673">
        <v>5</v>
      </c>
      <c r="V83" s="674">
        <f t="shared" si="19"/>
        <v>0</v>
      </c>
      <c r="W83" s="675">
        <v>1</v>
      </c>
      <c r="X83" s="676">
        <f t="shared" si="16"/>
        <v>0</v>
      </c>
    </row>
    <row r="84" spans="2:24">
      <c r="B84" s="671">
        <f t="shared" si="17"/>
        <v>2071</v>
      </c>
      <c r="C84" s="678"/>
      <c r="D84" s="664">
        <v>1</v>
      </c>
      <c r="E84" s="665">
        <f t="shared" si="20"/>
        <v>0.66390000000000005</v>
      </c>
      <c r="F84" s="665">
        <f t="shared" si="20"/>
        <v>0.1285</v>
      </c>
      <c r="G84" s="665">
        <f t="shared" si="14"/>
        <v>0</v>
      </c>
      <c r="H84" s="665">
        <f t="shared" si="20"/>
        <v>0</v>
      </c>
      <c r="I84" s="665">
        <f t="shared" si="14"/>
        <v>0</v>
      </c>
      <c r="J84" s="665">
        <f t="shared" si="20"/>
        <v>8.0999999999999996E-3</v>
      </c>
      <c r="K84" s="665">
        <f t="shared" si="20"/>
        <v>0</v>
      </c>
      <c r="L84" s="665">
        <f t="shared" si="20"/>
        <v>0.1071</v>
      </c>
      <c r="M84" s="665">
        <f t="shared" si="20"/>
        <v>1.77E-2</v>
      </c>
      <c r="N84" s="665">
        <f t="shared" si="20"/>
        <v>1.3299999999999999E-2</v>
      </c>
      <c r="O84" s="665">
        <f t="shared" si="20"/>
        <v>6.2100000000000002E-2</v>
      </c>
      <c r="P84" s="672">
        <f t="shared" si="15"/>
        <v>1.0006999999999999</v>
      </c>
      <c r="S84" s="671">
        <f t="shared" si="18"/>
        <v>2071</v>
      </c>
      <c r="T84" s="673">
        <v>0</v>
      </c>
      <c r="U84" s="673">
        <v>5</v>
      </c>
      <c r="V84" s="674">
        <f t="shared" si="19"/>
        <v>0</v>
      </c>
      <c r="W84" s="675">
        <v>1</v>
      </c>
      <c r="X84" s="676">
        <f t="shared" si="16"/>
        <v>0</v>
      </c>
    </row>
    <row r="85" spans="2:24">
      <c r="B85" s="671">
        <f t="shared" si="17"/>
        <v>2072</v>
      </c>
      <c r="C85" s="678"/>
      <c r="D85" s="664">
        <v>1</v>
      </c>
      <c r="E85" s="665">
        <f t="shared" si="20"/>
        <v>0.66390000000000005</v>
      </c>
      <c r="F85" s="665">
        <f t="shared" si="20"/>
        <v>0.1285</v>
      </c>
      <c r="G85" s="665">
        <f t="shared" si="14"/>
        <v>0</v>
      </c>
      <c r="H85" s="665">
        <f t="shared" si="20"/>
        <v>0</v>
      </c>
      <c r="I85" s="665">
        <f t="shared" si="14"/>
        <v>0</v>
      </c>
      <c r="J85" s="665">
        <f t="shared" si="20"/>
        <v>8.0999999999999996E-3</v>
      </c>
      <c r="K85" s="665">
        <f t="shared" si="20"/>
        <v>0</v>
      </c>
      <c r="L85" s="665">
        <f t="shared" si="20"/>
        <v>0.1071</v>
      </c>
      <c r="M85" s="665">
        <f t="shared" si="20"/>
        <v>1.77E-2</v>
      </c>
      <c r="N85" s="665">
        <f t="shared" si="20"/>
        <v>1.3299999999999999E-2</v>
      </c>
      <c r="O85" s="665">
        <f t="shared" si="20"/>
        <v>6.2100000000000002E-2</v>
      </c>
      <c r="P85" s="672">
        <f t="shared" si="15"/>
        <v>1.0006999999999999</v>
      </c>
      <c r="S85" s="671">
        <f t="shared" si="18"/>
        <v>2072</v>
      </c>
      <c r="T85" s="673">
        <v>0</v>
      </c>
      <c r="U85" s="673">
        <v>5</v>
      </c>
      <c r="V85" s="674">
        <f t="shared" si="19"/>
        <v>0</v>
      </c>
      <c r="W85" s="675">
        <v>1</v>
      </c>
      <c r="X85" s="676">
        <f t="shared" si="16"/>
        <v>0</v>
      </c>
    </row>
    <row r="86" spans="2:24">
      <c r="B86" s="671">
        <f t="shared" si="17"/>
        <v>2073</v>
      </c>
      <c r="C86" s="678"/>
      <c r="D86" s="664">
        <v>1</v>
      </c>
      <c r="E86" s="665">
        <f t="shared" si="20"/>
        <v>0.66390000000000005</v>
      </c>
      <c r="F86" s="665">
        <f t="shared" si="20"/>
        <v>0.1285</v>
      </c>
      <c r="G86" s="665">
        <f t="shared" si="14"/>
        <v>0</v>
      </c>
      <c r="H86" s="665">
        <f t="shared" si="20"/>
        <v>0</v>
      </c>
      <c r="I86" s="665">
        <f t="shared" si="14"/>
        <v>0</v>
      </c>
      <c r="J86" s="665">
        <f t="shared" si="20"/>
        <v>8.0999999999999996E-3</v>
      </c>
      <c r="K86" s="665">
        <f t="shared" si="20"/>
        <v>0</v>
      </c>
      <c r="L86" s="665">
        <f t="shared" si="20"/>
        <v>0.1071</v>
      </c>
      <c r="M86" s="665">
        <f t="shared" si="20"/>
        <v>1.77E-2</v>
      </c>
      <c r="N86" s="665">
        <f t="shared" si="20"/>
        <v>1.3299999999999999E-2</v>
      </c>
      <c r="O86" s="665">
        <f t="shared" si="20"/>
        <v>6.2100000000000002E-2</v>
      </c>
      <c r="P86" s="672">
        <f t="shared" si="15"/>
        <v>1.0006999999999999</v>
      </c>
      <c r="S86" s="671">
        <f t="shared" si="18"/>
        <v>2073</v>
      </c>
      <c r="T86" s="673">
        <v>0</v>
      </c>
      <c r="U86" s="673">
        <v>5</v>
      </c>
      <c r="V86" s="674">
        <f t="shared" si="19"/>
        <v>0</v>
      </c>
      <c r="W86" s="675">
        <v>1</v>
      </c>
      <c r="X86" s="676">
        <f t="shared" si="16"/>
        <v>0</v>
      </c>
    </row>
    <row r="87" spans="2:24">
      <c r="B87" s="671">
        <f t="shared" si="17"/>
        <v>2074</v>
      </c>
      <c r="C87" s="678"/>
      <c r="D87" s="664">
        <v>1</v>
      </c>
      <c r="E87" s="665">
        <f t="shared" si="20"/>
        <v>0.66390000000000005</v>
      </c>
      <c r="F87" s="665">
        <f t="shared" si="20"/>
        <v>0.1285</v>
      </c>
      <c r="G87" s="665">
        <f t="shared" si="14"/>
        <v>0</v>
      </c>
      <c r="H87" s="665">
        <f t="shared" si="20"/>
        <v>0</v>
      </c>
      <c r="I87" s="665">
        <f t="shared" si="14"/>
        <v>0</v>
      </c>
      <c r="J87" s="665">
        <f t="shared" si="20"/>
        <v>8.0999999999999996E-3</v>
      </c>
      <c r="K87" s="665">
        <f t="shared" si="20"/>
        <v>0</v>
      </c>
      <c r="L87" s="665">
        <f t="shared" si="20"/>
        <v>0.1071</v>
      </c>
      <c r="M87" s="665">
        <f t="shared" si="20"/>
        <v>1.77E-2</v>
      </c>
      <c r="N87" s="665">
        <f t="shared" si="20"/>
        <v>1.3299999999999999E-2</v>
      </c>
      <c r="O87" s="665">
        <f t="shared" si="20"/>
        <v>6.2100000000000002E-2</v>
      </c>
      <c r="P87" s="672">
        <f t="shared" si="15"/>
        <v>1.0006999999999999</v>
      </c>
      <c r="S87" s="671">
        <f t="shared" si="18"/>
        <v>2074</v>
      </c>
      <c r="T87" s="673">
        <v>0</v>
      </c>
      <c r="U87" s="673">
        <v>5</v>
      </c>
      <c r="V87" s="674">
        <f t="shared" si="19"/>
        <v>0</v>
      </c>
      <c r="W87" s="675">
        <v>1</v>
      </c>
      <c r="X87" s="676">
        <f t="shared" si="16"/>
        <v>0</v>
      </c>
    </row>
    <row r="88" spans="2:24">
      <c r="B88" s="671">
        <f t="shared" si="17"/>
        <v>2075</v>
      </c>
      <c r="C88" s="678"/>
      <c r="D88" s="664">
        <v>1</v>
      </c>
      <c r="E88" s="665">
        <f t="shared" si="20"/>
        <v>0.66390000000000005</v>
      </c>
      <c r="F88" s="665">
        <f t="shared" si="20"/>
        <v>0.1285</v>
      </c>
      <c r="G88" s="665">
        <f t="shared" si="14"/>
        <v>0</v>
      </c>
      <c r="H88" s="665">
        <f t="shared" si="20"/>
        <v>0</v>
      </c>
      <c r="I88" s="665">
        <f t="shared" si="14"/>
        <v>0</v>
      </c>
      <c r="J88" s="665">
        <f t="shared" si="20"/>
        <v>8.0999999999999996E-3</v>
      </c>
      <c r="K88" s="665">
        <f t="shared" si="20"/>
        <v>0</v>
      </c>
      <c r="L88" s="665">
        <f t="shared" si="20"/>
        <v>0.1071</v>
      </c>
      <c r="M88" s="665">
        <f t="shared" si="20"/>
        <v>1.77E-2</v>
      </c>
      <c r="N88" s="665">
        <f t="shared" si="20"/>
        <v>1.3299999999999999E-2</v>
      </c>
      <c r="O88" s="665">
        <f t="shared" si="20"/>
        <v>6.2100000000000002E-2</v>
      </c>
      <c r="P88" s="672">
        <f t="shared" si="15"/>
        <v>1.0006999999999999</v>
      </c>
      <c r="S88" s="671">
        <f t="shared" si="18"/>
        <v>2075</v>
      </c>
      <c r="T88" s="673">
        <v>0</v>
      </c>
      <c r="U88" s="673">
        <v>5</v>
      </c>
      <c r="V88" s="674">
        <f t="shared" si="19"/>
        <v>0</v>
      </c>
      <c r="W88" s="675">
        <v>1</v>
      </c>
      <c r="X88" s="676">
        <f t="shared" si="16"/>
        <v>0</v>
      </c>
    </row>
    <row r="89" spans="2:24">
      <c r="B89" s="671">
        <f t="shared" si="17"/>
        <v>2076</v>
      </c>
      <c r="C89" s="678"/>
      <c r="D89" s="664">
        <v>1</v>
      </c>
      <c r="E89" s="665">
        <f t="shared" si="20"/>
        <v>0.66390000000000005</v>
      </c>
      <c r="F89" s="665">
        <f t="shared" si="20"/>
        <v>0.1285</v>
      </c>
      <c r="G89" s="665">
        <f t="shared" si="20"/>
        <v>0</v>
      </c>
      <c r="H89" s="665">
        <f t="shared" si="20"/>
        <v>0</v>
      </c>
      <c r="I89" s="665">
        <f t="shared" si="20"/>
        <v>0</v>
      </c>
      <c r="J89" s="665">
        <f t="shared" si="20"/>
        <v>8.0999999999999996E-3</v>
      </c>
      <c r="K89" s="665">
        <f t="shared" si="20"/>
        <v>0</v>
      </c>
      <c r="L89" s="665">
        <f t="shared" si="20"/>
        <v>0.1071</v>
      </c>
      <c r="M89" s="665">
        <f t="shared" si="20"/>
        <v>1.77E-2</v>
      </c>
      <c r="N89" s="665">
        <f t="shared" si="20"/>
        <v>1.3299999999999999E-2</v>
      </c>
      <c r="O89" s="665">
        <f t="shared" si="20"/>
        <v>6.2100000000000002E-2</v>
      </c>
      <c r="P89" s="672">
        <f t="shared" si="15"/>
        <v>1.0006999999999999</v>
      </c>
      <c r="S89" s="671">
        <f t="shared" si="18"/>
        <v>2076</v>
      </c>
      <c r="T89" s="673">
        <v>0</v>
      </c>
      <c r="U89" s="673">
        <v>5</v>
      </c>
      <c r="V89" s="674">
        <f t="shared" si="19"/>
        <v>0</v>
      </c>
      <c r="W89" s="675">
        <v>1</v>
      </c>
      <c r="X89" s="676">
        <f t="shared" si="16"/>
        <v>0</v>
      </c>
    </row>
    <row r="90" spans="2:24">
      <c r="B90" s="671">
        <f t="shared" si="17"/>
        <v>2077</v>
      </c>
      <c r="C90" s="678"/>
      <c r="D90" s="664">
        <v>1</v>
      </c>
      <c r="E90" s="665">
        <f t="shared" si="20"/>
        <v>0.66390000000000005</v>
      </c>
      <c r="F90" s="665">
        <f t="shared" si="20"/>
        <v>0.1285</v>
      </c>
      <c r="G90" s="665">
        <f t="shared" si="20"/>
        <v>0</v>
      </c>
      <c r="H90" s="665">
        <f t="shared" si="20"/>
        <v>0</v>
      </c>
      <c r="I90" s="665">
        <f t="shared" si="20"/>
        <v>0</v>
      </c>
      <c r="J90" s="665">
        <f t="shared" si="20"/>
        <v>8.0999999999999996E-3</v>
      </c>
      <c r="K90" s="665">
        <f t="shared" si="20"/>
        <v>0</v>
      </c>
      <c r="L90" s="665">
        <f t="shared" si="20"/>
        <v>0.1071</v>
      </c>
      <c r="M90" s="665">
        <f t="shared" si="20"/>
        <v>1.77E-2</v>
      </c>
      <c r="N90" s="665">
        <f t="shared" si="20"/>
        <v>1.3299999999999999E-2</v>
      </c>
      <c r="O90" s="665">
        <f t="shared" si="20"/>
        <v>6.2100000000000002E-2</v>
      </c>
      <c r="P90" s="672">
        <f t="shared" si="15"/>
        <v>1.0006999999999999</v>
      </c>
      <c r="S90" s="671">
        <f t="shared" si="18"/>
        <v>2077</v>
      </c>
      <c r="T90" s="673">
        <v>0</v>
      </c>
      <c r="U90" s="673">
        <v>5</v>
      </c>
      <c r="V90" s="674">
        <f t="shared" si="19"/>
        <v>0</v>
      </c>
      <c r="W90" s="675">
        <v>1</v>
      </c>
      <c r="X90" s="676">
        <f t="shared" si="16"/>
        <v>0</v>
      </c>
    </row>
    <row r="91" spans="2:24">
      <c r="B91" s="671">
        <f t="shared" si="17"/>
        <v>2078</v>
      </c>
      <c r="C91" s="678"/>
      <c r="D91" s="664">
        <v>1</v>
      </c>
      <c r="E91" s="665">
        <f t="shared" si="20"/>
        <v>0.66390000000000005</v>
      </c>
      <c r="F91" s="665">
        <f t="shared" si="20"/>
        <v>0.1285</v>
      </c>
      <c r="G91" s="665">
        <f t="shared" si="20"/>
        <v>0</v>
      </c>
      <c r="H91" s="665">
        <f t="shared" si="20"/>
        <v>0</v>
      </c>
      <c r="I91" s="665">
        <f t="shared" si="20"/>
        <v>0</v>
      </c>
      <c r="J91" s="665">
        <f t="shared" si="20"/>
        <v>8.0999999999999996E-3</v>
      </c>
      <c r="K91" s="665">
        <f t="shared" si="20"/>
        <v>0</v>
      </c>
      <c r="L91" s="665">
        <f t="shared" si="20"/>
        <v>0.1071</v>
      </c>
      <c r="M91" s="665">
        <f t="shared" si="20"/>
        <v>1.77E-2</v>
      </c>
      <c r="N91" s="665">
        <f t="shared" si="20"/>
        <v>1.3299999999999999E-2</v>
      </c>
      <c r="O91" s="665">
        <f t="shared" si="20"/>
        <v>6.2100000000000002E-2</v>
      </c>
      <c r="P91" s="672">
        <f t="shared" si="15"/>
        <v>1.0006999999999999</v>
      </c>
      <c r="S91" s="671">
        <f t="shared" si="18"/>
        <v>2078</v>
      </c>
      <c r="T91" s="673">
        <v>0</v>
      </c>
      <c r="U91" s="673">
        <v>5</v>
      </c>
      <c r="V91" s="674">
        <f t="shared" si="19"/>
        <v>0</v>
      </c>
      <c r="W91" s="675">
        <v>1</v>
      </c>
      <c r="X91" s="676">
        <f t="shared" si="16"/>
        <v>0</v>
      </c>
    </row>
    <row r="92" spans="2:24">
      <c r="B92" s="671">
        <f t="shared" si="17"/>
        <v>2079</v>
      </c>
      <c r="C92" s="678"/>
      <c r="D92" s="664">
        <v>1</v>
      </c>
      <c r="E92" s="665">
        <f t="shared" si="20"/>
        <v>0.66390000000000005</v>
      </c>
      <c r="F92" s="665">
        <f t="shared" si="20"/>
        <v>0.1285</v>
      </c>
      <c r="G92" s="665">
        <f t="shared" si="20"/>
        <v>0</v>
      </c>
      <c r="H92" s="665">
        <f t="shared" si="20"/>
        <v>0</v>
      </c>
      <c r="I92" s="665">
        <f t="shared" si="20"/>
        <v>0</v>
      </c>
      <c r="J92" s="665">
        <f t="shared" si="20"/>
        <v>8.0999999999999996E-3</v>
      </c>
      <c r="K92" s="665">
        <f t="shared" si="20"/>
        <v>0</v>
      </c>
      <c r="L92" s="665">
        <f t="shared" si="20"/>
        <v>0.1071</v>
      </c>
      <c r="M92" s="665">
        <f t="shared" si="20"/>
        <v>1.77E-2</v>
      </c>
      <c r="N92" s="665">
        <f t="shared" si="20"/>
        <v>1.3299999999999999E-2</v>
      </c>
      <c r="O92" s="665">
        <f t="shared" si="20"/>
        <v>6.2100000000000002E-2</v>
      </c>
      <c r="P92" s="672">
        <f t="shared" si="15"/>
        <v>1.0006999999999999</v>
      </c>
      <c r="S92" s="671">
        <f t="shared" si="18"/>
        <v>2079</v>
      </c>
      <c r="T92" s="673">
        <v>0</v>
      </c>
      <c r="U92" s="673">
        <v>5</v>
      </c>
      <c r="V92" s="674">
        <f t="shared" si="19"/>
        <v>0</v>
      </c>
      <c r="W92" s="675">
        <v>1</v>
      </c>
      <c r="X92" s="676">
        <f t="shared" si="16"/>
        <v>0</v>
      </c>
    </row>
    <row r="93" spans="2:24" ht="13.5" thickBot="1">
      <c r="B93" s="679">
        <f t="shared" si="17"/>
        <v>2080</v>
      </c>
      <c r="C93" s="680"/>
      <c r="D93" s="664">
        <v>1</v>
      </c>
      <c r="E93" s="681">
        <f t="shared" si="20"/>
        <v>0.66390000000000005</v>
      </c>
      <c r="F93" s="681">
        <f t="shared" si="20"/>
        <v>0.1285</v>
      </c>
      <c r="G93" s="681">
        <f t="shared" si="20"/>
        <v>0</v>
      </c>
      <c r="H93" s="681">
        <f t="shared" si="20"/>
        <v>0</v>
      </c>
      <c r="I93" s="681">
        <f t="shared" si="20"/>
        <v>0</v>
      </c>
      <c r="J93" s="681">
        <f t="shared" si="20"/>
        <v>8.0999999999999996E-3</v>
      </c>
      <c r="K93" s="681">
        <f t="shared" si="20"/>
        <v>0</v>
      </c>
      <c r="L93" s="681">
        <f t="shared" si="20"/>
        <v>0.1071</v>
      </c>
      <c r="M93" s="681">
        <f t="shared" si="20"/>
        <v>1.77E-2</v>
      </c>
      <c r="N93" s="681">
        <f t="shared" si="20"/>
        <v>1.3299999999999999E-2</v>
      </c>
      <c r="O93" s="682">
        <f t="shared" si="20"/>
        <v>6.2100000000000002E-2</v>
      </c>
      <c r="P93" s="683">
        <f t="shared" si="15"/>
        <v>1.0006999999999999</v>
      </c>
      <c r="S93" s="679">
        <f t="shared" si="18"/>
        <v>2080</v>
      </c>
      <c r="T93" s="684">
        <v>0</v>
      </c>
      <c r="U93" s="685">
        <v>5</v>
      </c>
      <c r="V93" s="686">
        <f t="shared" si="19"/>
        <v>0</v>
      </c>
      <c r="W93" s="687">
        <v>1</v>
      </c>
      <c r="X93" s="688">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12" t="str">
        <f>city</f>
        <v>Kutai Barat</v>
      </c>
      <c r="J2" s="813"/>
      <c r="K2" s="813"/>
      <c r="L2" s="813"/>
      <c r="M2" s="813"/>
      <c r="N2" s="813"/>
      <c r="O2" s="813"/>
    </row>
    <row r="3" spans="2:16" ht="16.5" thickBot="1">
      <c r="C3" s="4"/>
      <c r="H3" s="5" t="s">
        <v>276</v>
      </c>
      <c r="I3" s="812" t="str">
        <f>province</f>
        <v>Kalimantan Timur</v>
      </c>
      <c r="J3" s="813"/>
      <c r="K3" s="813"/>
      <c r="L3" s="813"/>
      <c r="M3" s="813"/>
      <c r="N3" s="813"/>
      <c r="O3" s="813"/>
    </row>
    <row r="4" spans="2:16" ht="16.5" thickBot="1">
      <c r="D4" s="4"/>
      <c r="E4" s="4"/>
      <c r="H4" s="5" t="s">
        <v>30</v>
      </c>
      <c r="I4" s="812" t="str">
        <f>country</f>
        <v>Indonesia</v>
      </c>
      <c r="J4" s="813"/>
      <c r="K4" s="813"/>
      <c r="L4" s="813"/>
      <c r="M4" s="813"/>
      <c r="N4" s="813"/>
      <c r="O4" s="813"/>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94" t="s">
        <v>32</v>
      </c>
      <c r="D10" s="795"/>
      <c r="E10" s="795"/>
      <c r="F10" s="795"/>
      <c r="G10" s="795"/>
      <c r="H10" s="795"/>
      <c r="I10" s="795"/>
      <c r="J10" s="795"/>
      <c r="K10" s="795"/>
      <c r="L10" s="795"/>
      <c r="M10" s="795"/>
      <c r="N10" s="795"/>
      <c r="O10" s="795"/>
      <c r="P10" s="796"/>
    </row>
    <row r="11" spans="2:16" ht="13.5" customHeight="1" thickBot="1">
      <c r="C11" s="798" t="s">
        <v>228</v>
      </c>
      <c r="D11" s="798" t="s">
        <v>262</v>
      </c>
      <c r="E11" s="798" t="s">
        <v>267</v>
      </c>
      <c r="F11" s="798" t="s">
        <v>261</v>
      </c>
      <c r="G11" s="798" t="s">
        <v>2</v>
      </c>
      <c r="H11" s="798" t="s">
        <v>16</v>
      </c>
      <c r="I11" s="798" t="s">
        <v>229</v>
      </c>
      <c r="J11" s="814" t="s">
        <v>273</v>
      </c>
      <c r="K11" s="815"/>
      <c r="L11" s="815"/>
      <c r="M11" s="816"/>
      <c r="N11" s="798" t="s">
        <v>146</v>
      </c>
      <c r="O11" s="798" t="s">
        <v>210</v>
      </c>
      <c r="P11" s="797" t="s">
        <v>308</v>
      </c>
    </row>
    <row r="12" spans="2:16" s="1" customFormat="1">
      <c r="B12" s="400" t="s">
        <v>1</v>
      </c>
      <c r="C12" s="817"/>
      <c r="D12" s="817"/>
      <c r="E12" s="817"/>
      <c r="F12" s="817"/>
      <c r="G12" s="817"/>
      <c r="H12" s="817"/>
      <c r="I12" s="817"/>
      <c r="J12" s="404" t="s">
        <v>230</v>
      </c>
      <c r="K12" s="404" t="s">
        <v>231</v>
      </c>
      <c r="L12" s="404" t="s">
        <v>232</v>
      </c>
      <c r="M12" s="400" t="s">
        <v>233</v>
      </c>
      <c r="N12" s="817"/>
      <c r="O12" s="817"/>
      <c r="P12" s="817"/>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6.2864081951418003</v>
      </c>
      <c r="D14" s="599">
        <f>Activity!$C13*Activity!$D13*Activity!F13</f>
        <v>1.2167547116669999</v>
      </c>
      <c r="E14" s="599">
        <f>Activity!$C13*Activity!$D13*Activity!G13</f>
        <v>0</v>
      </c>
      <c r="F14" s="599">
        <f>Activity!$C13*Activity!$D13*Activity!H13</f>
        <v>0</v>
      </c>
      <c r="G14" s="599">
        <f>Activity!$C13*Activity!$D13*Activity!I13</f>
        <v>0</v>
      </c>
      <c r="H14" s="599">
        <f>Activity!$C13*Activity!$D13*Activity!J13</f>
        <v>7.6698156922199986E-2</v>
      </c>
      <c r="I14" s="599">
        <f>Activity!$C13*Activity!$D13*Activity!K13</f>
        <v>0</v>
      </c>
      <c r="J14" s="599">
        <f>Activity!$C13*Activity!$D13*Activity!L13</f>
        <v>1.0141200748601999</v>
      </c>
      <c r="K14" s="600">
        <f>Activity!$C13*Activity!$D13*Activity!M13</f>
        <v>0.16759967623739999</v>
      </c>
      <c r="L14" s="600">
        <f>Activity!$C13*Activity!$D13*Activity!N13</f>
        <v>0.12593647988459999</v>
      </c>
      <c r="M14" s="599">
        <f>Activity!$C13*Activity!$D13*Activity!O13</f>
        <v>0.58801920307019995</v>
      </c>
      <c r="N14" s="447">
        <v>0</v>
      </c>
      <c r="O14" s="607">
        <f>Activity!C13*Activity!D13</f>
        <v>9.4689082619999994</v>
      </c>
      <c r="P14" s="608">
        <f>Activity!X13</f>
        <v>0</v>
      </c>
    </row>
    <row r="15" spans="2:16">
      <c r="B15" s="49">
        <f>B14+1</f>
        <v>2001</v>
      </c>
      <c r="C15" s="601">
        <f>Activity!$C14*Activity!$D14*Activity!E14</f>
        <v>6.4362725542566004</v>
      </c>
      <c r="D15" s="602">
        <f>Activity!$C14*Activity!$D14*Activity!F14</f>
        <v>1.245761444829</v>
      </c>
      <c r="E15" s="600">
        <f>Activity!$C14*Activity!$D14*Activity!G14</f>
        <v>0</v>
      </c>
      <c r="F15" s="602">
        <f>Activity!$C14*Activity!$D14*Activity!H14</f>
        <v>0</v>
      </c>
      <c r="G15" s="602">
        <f>Activity!$C14*Activity!$D14*Activity!I14</f>
        <v>0</v>
      </c>
      <c r="H15" s="602">
        <f>Activity!$C14*Activity!$D14*Activity!J14</f>
        <v>7.8526596911400001E-2</v>
      </c>
      <c r="I15" s="602">
        <f>Activity!$C14*Activity!$D14*Activity!K14</f>
        <v>0</v>
      </c>
      <c r="J15" s="603">
        <f>Activity!$C14*Activity!$D14*Activity!L14</f>
        <v>1.0382961147174001</v>
      </c>
      <c r="K15" s="602">
        <f>Activity!$C14*Activity!$D14*Activity!M14</f>
        <v>0.1715951562138</v>
      </c>
      <c r="L15" s="602">
        <f>Activity!$C14*Activity!$D14*Activity!N14</f>
        <v>0.1289387332002</v>
      </c>
      <c r="M15" s="600">
        <f>Activity!$C14*Activity!$D14*Activity!O14</f>
        <v>0.60203724298740002</v>
      </c>
      <c r="N15" s="448">
        <v>0</v>
      </c>
      <c r="O15" s="602">
        <f>Activity!C14*Activity!D14</f>
        <v>9.6946415940000001</v>
      </c>
      <c r="P15" s="609">
        <f>Activity!X14</f>
        <v>0</v>
      </c>
    </row>
    <row r="16" spans="2:16">
      <c r="B16" s="7">
        <f t="shared" ref="B16:B21" si="0">B15+1</f>
        <v>2002</v>
      </c>
      <c r="C16" s="601">
        <f>Activity!$C15*Activity!$D15*Activity!E15</f>
        <v>6.5622675745968007</v>
      </c>
      <c r="D16" s="602">
        <f>Activity!$C15*Activity!$D15*Activity!F15</f>
        <v>1.270148189992</v>
      </c>
      <c r="E16" s="600">
        <f>Activity!$C15*Activity!$D15*Activity!G15</f>
        <v>0</v>
      </c>
      <c r="F16" s="602">
        <f>Activity!$C15*Activity!$D15*Activity!H15</f>
        <v>0</v>
      </c>
      <c r="G16" s="602">
        <f>Activity!$C15*Activity!$D15*Activity!I15</f>
        <v>0</v>
      </c>
      <c r="H16" s="602">
        <f>Activity!$C15*Activity!$D15*Activity!J15</f>
        <v>8.0063815867199989E-2</v>
      </c>
      <c r="I16" s="602">
        <f>Activity!$C15*Activity!$D15*Activity!K15</f>
        <v>0</v>
      </c>
      <c r="J16" s="603">
        <f>Activity!$C15*Activity!$D15*Activity!L15</f>
        <v>1.0586215653552</v>
      </c>
      <c r="K16" s="602">
        <f>Activity!$C15*Activity!$D15*Activity!M15</f>
        <v>0.17495426430239999</v>
      </c>
      <c r="L16" s="602">
        <f>Activity!$C15*Activity!$D15*Activity!N15</f>
        <v>0.13146280876959998</v>
      </c>
      <c r="M16" s="600">
        <f>Activity!$C15*Activity!$D15*Activity!O15</f>
        <v>0.61382258831519998</v>
      </c>
      <c r="N16" s="448">
        <v>0</v>
      </c>
      <c r="O16" s="602">
        <f>Activity!C15*Activity!D15</f>
        <v>9.884421712</v>
      </c>
      <c r="P16" s="609">
        <f>Activity!X15</f>
        <v>0</v>
      </c>
    </row>
    <row r="17" spans="2:16">
      <c r="B17" s="7">
        <f t="shared" si="0"/>
        <v>2003</v>
      </c>
      <c r="C17" s="601">
        <f>Activity!$C16*Activity!$D16*Activity!E16</f>
        <v>6.6328137054432013</v>
      </c>
      <c r="D17" s="602">
        <f>Activity!$C16*Activity!$D16*Activity!F16</f>
        <v>1.2838026226080002</v>
      </c>
      <c r="E17" s="600">
        <f>Activity!$C16*Activity!$D16*Activity!G16</f>
        <v>0</v>
      </c>
      <c r="F17" s="602">
        <f>Activity!$C16*Activity!$D16*Activity!H16</f>
        <v>0</v>
      </c>
      <c r="G17" s="602">
        <f>Activity!$C16*Activity!$D16*Activity!I16</f>
        <v>0</v>
      </c>
      <c r="H17" s="602">
        <f>Activity!$C16*Activity!$D16*Activity!J16</f>
        <v>8.0924523292800005E-2</v>
      </c>
      <c r="I17" s="602">
        <f>Activity!$C16*Activity!$D16*Activity!K16</f>
        <v>0</v>
      </c>
      <c r="J17" s="603">
        <f>Activity!$C16*Activity!$D16*Activity!L16</f>
        <v>1.0700020302048001</v>
      </c>
      <c r="K17" s="602">
        <f>Activity!$C16*Activity!$D16*Activity!M16</f>
        <v>0.17683506941760002</v>
      </c>
      <c r="L17" s="602">
        <f>Activity!$C16*Activity!$D16*Activity!N16</f>
        <v>0.13287606911040001</v>
      </c>
      <c r="M17" s="600">
        <f>Activity!$C16*Activity!$D16*Activity!O16</f>
        <v>0.62042134524480008</v>
      </c>
      <c r="N17" s="448">
        <v>0</v>
      </c>
      <c r="O17" s="602">
        <f>Activity!C16*Activity!D16</f>
        <v>9.990681888000001</v>
      </c>
      <c r="P17" s="609">
        <f>Activity!X16</f>
        <v>0</v>
      </c>
    </row>
    <row r="18" spans="2:16">
      <c r="B18" s="7">
        <f t="shared" si="0"/>
        <v>2004</v>
      </c>
      <c r="C18" s="601">
        <f>Activity!$C17*Activity!$D17*Activity!E17</f>
        <v>6.8084403296184002</v>
      </c>
      <c r="D18" s="602">
        <f>Activity!$C17*Activity!$D17*Activity!F17</f>
        <v>1.317795725796</v>
      </c>
      <c r="E18" s="600">
        <f>Activity!$C17*Activity!$D17*Activity!G17</f>
        <v>0</v>
      </c>
      <c r="F18" s="602">
        <f>Activity!$C17*Activity!$D17*Activity!H17</f>
        <v>0</v>
      </c>
      <c r="G18" s="602">
        <f>Activity!$C17*Activity!$D17*Activity!I17</f>
        <v>0</v>
      </c>
      <c r="H18" s="602">
        <f>Activity!$C17*Activity!$D17*Activity!J17</f>
        <v>8.3067279213599993E-2</v>
      </c>
      <c r="I18" s="602">
        <f>Activity!$C17*Activity!$D17*Activity!K17</f>
        <v>0</v>
      </c>
      <c r="J18" s="603">
        <f>Activity!$C17*Activity!$D17*Activity!L17</f>
        <v>1.0983340251575999</v>
      </c>
      <c r="K18" s="602">
        <f>Activity!$C17*Activity!$D17*Activity!M17</f>
        <v>0.18151738791120001</v>
      </c>
      <c r="L18" s="602">
        <f>Activity!$C17*Activity!$D17*Activity!N17</f>
        <v>0.13639442142479999</v>
      </c>
      <c r="M18" s="600">
        <f>Activity!$C17*Activity!$D17*Activity!O17</f>
        <v>0.63684914063760001</v>
      </c>
      <c r="N18" s="448">
        <v>0</v>
      </c>
      <c r="O18" s="602">
        <f>Activity!C17*Activity!D17</f>
        <v>10.255219656</v>
      </c>
      <c r="P18" s="609">
        <f>Activity!X17</f>
        <v>0</v>
      </c>
    </row>
    <row r="19" spans="2:16">
      <c r="B19" s="7">
        <f t="shared" si="0"/>
        <v>2005</v>
      </c>
      <c r="C19" s="601">
        <f>Activity!$C18*Activity!$D18*Activity!E18</f>
        <v>7.0956110978544</v>
      </c>
      <c r="D19" s="602">
        <f>Activity!$C18*Activity!$D18*Activity!F18</f>
        <v>1.373378560136</v>
      </c>
      <c r="E19" s="600">
        <f>Activity!$C18*Activity!$D18*Activity!G18</f>
        <v>0</v>
      </c>
      <c r="F19" s="602">
        <f>Activity!$C18*Activity!$D18*Activity!H18</f>
        <v>0</v>
      </c>
      <c r="G19" s="602">
        <f>Activity!$C18*Activity!$D18*Activity!I18</f>
        <v>0</v>
      </c>
      <c r="H19" s="602">
        <f>Activity!$C18*Activity!$D18*Activity!J18</f>
        <v>8.6570944257599994E-2</v>
      </c>
      <c r="I19" s="602">
        <f>Activity!$C18*Activity!$D18*Activity!K18</f>
        <v>0</v>
      </c>
      <c r="J19" s="603">
        <f>Activity!$C18*Activity!$D18*Activity!L18</f>
        <v>1.1446602629616001</v>
      </c>
      <c r="K19" s="602">
        <f>Activity!$C18*Activity!$D18*Activity!M18</f>
        <v>0.18917354485920002</v>
      </c>
      <c r="L19" s="602">
        <f>Activity!$C18*Activity!$D18*Activity!N18</f>
        <v>0.1421473529168</v>
      </c>
      <c r="M19" s="600">
        <f>Activity!$C18*Activity!$D18*Activity!O18</f>
        <v>0.66371057264160005</v>
      </c>
      <c r="N19" s="448">
        <v>0</v>
      </c>
      <c r="O19" s="602">
        <f>Activity!C18*Activity!D18</f>
        <v>10.687770896</v>
      </c>
      <c r="P19" s="609">
        <f>Activity!X18</f>
        <v>0</v>
      </c>
    </row>
    <row r="20" spans="2:16">
      <c r="B20" s="7">
        <f t="shared" si="0"/>
        <v>2006</v>
      </c>
      <c r="C20" s="601">
        <f>Activity!$C19*Activity!$D19*Activity!E19</f>
        <v>7.1925196899005996</v>
      </c>
      <c r="D20" s="602">
        <f>Activity!$C19*Activity!$D19*Activity!F19</f>
        <v>1.3921355326889999</v>
      </c>
      <c r="E20" s="600">
        <f>Activity!$C19*Activity!$D19*Activity!G19</f>
        <v>0</v>
      </c>
      <c r="F20" s="602">
        <f>Activity!$C19*Activity!$D19*Activity!H19</f>
        <v>0</v>
      </c>
      <c r="G20" s="602">
        <f>Activity!$C19*Activity!$D19*Activity!I19</f>
        <v>0</v>
      </c>
      <c r="H20" s="602">
        <f>Activity!$C19*Activity!$D19*Activity!J19</f>
        <v>8.7753290387399985E-2</v>
      </c>
      <c r="I20" s="602">
        <f>Activity!$C19*Activity!$D19*Activity!K19</f>
        <v>0</v>
      </c>
      <c r="J20" s="603">
        <f>Activity!$C19*Activity!$D19*Activity!L19</f>
        <v>1.1602935062333999</v>
      </c>
      <c r="K20" s="602">
        <f>Activity!$C19*Activity!$D19*Activity!M19</f>
        <v>0.1917571901058</v>
      </c>
      <c r="L20" s="602">
        <f>Activity!$C19*Activity!$D19*Activity!N19</f>
        <v>0.14408873606819997</v>
      </c>
      <c r="M20" s="600">
        <f>Activity!$C19*Activity!$D19*Activity!O19</f>
        <v>0.67277522630340003</v>
      </c>
      <c r="N20" s="448">
        <v>0</v>
      </c>
      <c r="O20" s="602">
        <f>Activity!C19*Activity!D19</f>
        <v>10.833739553999999</v>
      </c>
      <c r="P20" s="609">
        <f>Activity!X19</f>
        <v>0</v>
      </c>
    </row>
    <row r="21" spans="2:16">
      <c r="B21" s="7">
        <f t="shared" si="0"/>
        <v>2007</v>
      </c>
      <c r="C21" s="601">
        <f>Activity!$C20*Activity!$D20*Activity!E20</f>
        <v>7.2876276935286013</v>
      </c>
      <c r="D21" s="602">
        <f>Activity!$C20*Activity!$D20*Activity!F20</f>
        <v>1.410543995509</v>
      </c>
      <c r="E21" s="600">
        <f>Activity!$C20*Activity!$D20*Activity!G20</f>
        <v>0</v>
      </c>
      <c r="F21" s="602">
        <f>Activity!$C20*Activity!$D20*Activity!H20</f>
        <v>0</v>
      </c>
      <c r="G21" s="602">
        <f>Activity!$C20*Activity!$D20*Activity!I20</f>
        <v>0</v>
      </c>
      <c r="H21" s="602">
        <f>Activity!$C20*Activity!$D20*Activity!J20</f>
        <v>8.8913668199399998E-2</v>
      </c>
      <c r="I21" s="602">
        <f>Activity!$C20*Activity!$D20*Activity!K20</f>
        <v>0</v>
      </c>
      <c r="J21" s="603">
        <f>Activity!$C20*Activity!$D20*Activity!L20</f>
        <v>1.1756362795254001</v>
      </c>
      <c r="K21" s="602">
        <f>Activity!$C20*Activity!$D20*Activity!M20</f>
        <v>0.19429283050980001</v>
      </c>
      <c r="L21" s="602">
        <f>Activity!$C20*Activity!$D20*Activity!N20</f>
        <v>0.1459940477842</v>
      </c>
      <c r="M21" s="600">
        <f>Activity!$C20*Activity!$D20*Activity!O20</f>
        <v>0.68167145619540004</v>
      </c>
      <c r="N21" s="448">
        <v>0</v>
      </c>
      <c r="O21" s="602">
        <f>Activity!C20*Activity!D20</f>
        <v>10.976996074000001</v>
      </c>
      <c r="P21" s="609">
        <f>Activity!X20</f>
        <v>0</v>
      </c>
    </row>
    <row r="22" spans="2:16">
      <c r="B22" s="7">
        <f t="shared" ref="B22:B85" si="1">B21+1</f>
        <v>2008</v>
      </c>
      <c r="C22" s="601">
        <f>Activity!$C21*Activity!$D21*Activity!E21</f>
        <v>7.3801964057975997</v>
      </c>
      <c r="D22" s="602">
        <f>Activity!$C21*Activity!$D21*Activity!F21</f>
        <v>1.4284609702439999</v>
      </c>
      <c r="E22" s="600">
        <f>Activity!$C21*Activity!$D21*Activity!G21</f>
        <v>0</v>
      </c>
      <c r="F22" s="602">
        <f>Activity!$C21*Activity!$D21*Activity!H21</f>
        <v>0</v>
      </c>
      <c r="G22" s="602">
        <f>Activity!$C21*Activity!$D21*Activity!I21</f>
        <v>0</v>
      </c>
      <c r="H22" s="602">
        <f>Activity!$C21*Activity!$D21*Activity!J21</f>
        <v>9.0043065050399981E-2</v>
      </c>
      <c r="I22" s="602">
        <f>Activity!$C21*Activity!$D21*Activity!K21</f>
        <v>0</v>
      </c>
      <c r="J22" s="603">
        <f>Activity!$C21*Activity!$D21*Activity!L21</f>
        <v>1.1905694156664</v>
      </c>
      <c r="K22" s="602">
        <f>Activity!$C21*Activity!$D21*Activity!M21</f>
        <v>0.19676077177679999</v>
      </c>
      <c r="L22" s="602">
        <f>Activity!$C21*Activity!$D21*Activity!N21</f>
        <v>0.14784848952719998</v>
      </c>
      <c r="M22" s="600">
        <f>Activity!$C21*Activity!$D21*Activity!O21</f>
        <v>0.69033016538640002</v>
      </c>
      <c r="N22" s="448">
        <v>0</v>
      </c>
      <c r="O22" s="602">
        <f>Activity!C21*Activity!D21</f>
        <v>11.116427783999999</v>
      </c>
      <c r="P22" s="609">
        <f>Activity!X21</f>
        <v>0</v>
      </c>
    </row>
    <row r="23" spans="2:16">
      <c r="B23" s="7">
        <f t="shared" si="1"/>
        <v>2009</v>
      </c>
      <c r="C23" s="601">
        <f>Activity!$C22*Activity!$D22*Activity!E22</f>
        <v>7.4691177722964017</v>
      </c>
      <c r="D23" s="602">
        <f>Activity!$C22*Activity!$D22*Activity!F22</f>
        <v>1.4456719893660002</v>
      </c>
      <c r="E23" s="600">
        <f>Activity!$C22*Activity!$D22*Activity!G22</f>
        <v>0</v>
      </c>
      <c r="F23" s="602">
        <f>Activity!$C22*Activity!$D22*Activity!H22</f>
        <v>0</v>
      </c>
      <c r="G23" s="602">
        <f>Activity!$C22*Activity!$D22*Activity!I22</f>
        <v>0</v>
      </c>
      <c r="H23" s="602">
        <f>Activity!$C22*Activity!$D22*Activity!J22</f>
        <v>9.1127961975600011E-2</v>
      </c>
      <c r="I23" s="602">
        <f>Activity!$C22*Activity!$D22*Activity!K22</f>
        <v>0</v>
      </c>
      <c r="J23" s="603">
        <f>Activity!$C22*Activity!$D22*Activity!L22</f>
        <v>1.2049141638996002</v>
      </c>
      <c r="K23" s="602">
        <f>Activity!$C22*Activity!$D22*Activity!M22</f>
        <v>0.19913147246520002</v>
      </c>
      <c r="L23" s="602">
        <f>Activity!$C22*Activity!$D22*Activity!N22</f>
        <v>0.14962986349080001</v>
      </c>
      <c r="M23" s="600">
        <f>Activity!$C22*Activity!$D22*Activity!O22</f>
        <v>0.69864770847960012</v>
      </c>
      <c r="N23" s="448">
        <v>0</v>
      </c>
      <c r="O23" s="602">
        <f>Activity!C22*Activity!D22</f>
        <v>11.250365676000001</v>
      </c>
      <c r="P23" s="609">
        <f>Activity!X22</f>
        <v>0</v>
      </c>
    </row>
    <row r="24" spans="2:16">
      <c r="B24" s="7">
        <f t="shared" si="1"/>
        <v>2010</v>
      </c>
      <c r="C24" s="601">
        <f>Activity!$C23*Activity!$D23*Activity!E23</f>
        <v>7.6220754499758003</v>
      </c>
      <c r="D24" s="602">
        <f>Activity!$C23*Activity!$D23*Activity!F23</f>
        <v>1.475277444377</v>
      </c>
      <c r="E24" s="600">
        <f>Activity!$C23*Activity!$D23*Activity!G23</f>
        <v>0</v>
      </c>
      <c r="F24" s="602">
        <f>Activity!$C23*Activity!$D23*Activity!H23</f>
        <v>0</v>
      </c>
      <c r="G24" s="602">
        <f>Activity!$C23*Activity!$D23*Activity!I23</f>
        <v>0</v>
      </c>
      <c r="H24" s="602">
        <f>Activity!$C23*Activity!$D23*Activity!J23</f>
        <v>9.299414240819999E-2</v>
      </c>
      <c r="I24" s="602">
        <f>Activity!$C23*Activity!$D23*Activity!K23</f>
        <v>0</v>
      </c>
      <c r="J24" s="603">
        <f>Activity!$C23*Activity!$D23*Activity!L23</f>
        <v>1.2295892162861999</v>
      </c>
      <c r="K24" s="602">
        <f>Activity!$C23*Activity!$D23*Activity!M23</f>
        <v>0.20320942229940001</v>
      </c>
      <c r="L24" s="602">
        <f>Activity!$C23*Activity!$D23*Activity!N23</f>
        <v>0.15269408568259998</v>
      </c>
      <c r="M24" s="600">
        <f>Activity!$C23*Activity!$D23*Activity!O23</f>
        <v>0.71295509179619998</v>
      </c>
      <c r="N24" s="448">
        <v>0</v>
      </c>
      <c r="O24" s="602">
        <f>Activity!C23*Activity!D23</f>
        <v>11.480758322</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abSelected="1" topLeftCell="A5" zoomScale="85" zoomScaleNormal="85" workbookViewId="0">
      <selection activeCell="AH17" sqref="AH17:AH20"/>
    </sheetView>
  </sheetViews>
  <sheetFormatPr defaultColWidth="8.85546875" defaultRowHeight="12.75"/>
  <cols>
    <col min="1" max="1" width="8.85546875" style="694"/>
    <col min="2" max="2" width="7" style="690" customWidth="1"/>
    <col min="3" max="3" width="8.85546875" style="690"/>
    <col min="4" max="4" width="10.85546875" style="690" customWidth="1"/>
    <col min="5" max="12" width="8.85546875" style="690"/>
    <col min="13" max="13" width="9.42578125" style="690" bestFit="1" customWidth="1"/>
    <col min="14" max="14" width="3" style="690" customWidth="1"/>
    <col min="15" max="15" width="14.85546875" style="691" customWidth="1"/>
    <col min="16" max="16" width="8.28515625" style="690" customWidth="1"/>
    <col min="17" max="17" width="2" style="693" customWidth="1"/>
    <col min="18" max="20" width="8.85546875" style="694"/>
    <col min="21" max="21" width="10.7109375" style="694" customWidth="1"/>
    <col min="22" max="27" width="8.85546875" style="694"/>
    <col min="28" max="28" width="8.85546875" style="690"/>
    <col min="29" max="30" width="8.85546875" style="694"/>
    <col min="31" max="31" width="2.7109375" style="694" customWidth="1"/>
    <col min="32" max="32" width="11.7109375" style="694" bestFit="1" customWidth="1"/>
    <col min="33" max="16384" width="8.85546875" style="694"/>
  </cols>
  <sheetData>
    <row r="1" spans="1:32">
      <c r="A1" s="689"/>
      <c r="P1" s="692"/>
    </row>
    <row r="2" spans="1:32" ht="15.75">
      <c r="A2" s="689"/>
      <c r="B2" s="695" t="s">
        <v>94</v>
      </c>
      <c r="D2" s="695"/>
      <c r="E2" s="695"/>
    </row>
    <row r="3" spans="1:32" ht="15.75">
      <c r="A3" s="689"/>
      <c r="B3" s="695"/>
      <c r="D3" s="695"/>
      <c r="E3" s="695"/>
      <c r="I3" s="696"/>
      <c r="J3" s="697"/>
      <c r="K3" s="697"/>
      <c r="L3" s="697"/>
      <c r="M3" s="697"/>
      <c r="N3" s="697"/>
      <c r="O3" s="698"/>
      <c r="AB3" s="697"/>
    </row>
    <row r="4" spans="1:32" ht="16.5" thickBot="1">
      <c r="A4" s="689"/>
      <c r="B4" s="696" t="s">
        <v>265</v>
      </c>
      <c r="D4" s="695"/>
      <c r="E4" s="696" t="s">
        <v>276</v>
      </c>
      <c r="H4" s="696" t="s">
        <v>30</v>
      </c>
      <c r="I4" s="696"/>
      <c r="J4" s="697"/>
      <c r="K4" s="697"/>
      <c r="L4" s="697"/>
      <c r="M4" s="697"/>
      <c r="N4" s="697"/>
      <c r="O4" s="698"/>
      <c r="AB4" s="697"/>
    </row>
    <row r="5" spans="1:32" ht="13.5" thickBot="1">
      <c r="A5" s="689"/>
      <c r="B5" s="699" t="str">
        <f>city</f>
        <v>Kutai Barat</v>
      </c>
      <c r="C5" s="700"/>
      <c r="D5" s="700"/>
      <c r="E5" s="699" t="str">
        <f>province</f>
        <v>Kalimantan Timur</v>
      </c>
      <c r="F5" s="700"/>
      <c r="G5" s="700"/>
      <c r="H5" s="699" t="str">
        <f>country</f>
        <v>Indonesia</v>
      </c>
      <c r="I5" s="700"/>
      <c r="J5" s="701"/>
      <c r="K5" s="697"/>
      <c r="L5" s="697"/>
      <c r="M5" s="697"/>
      <c r="N5" s="697"/>
      <c r="O5" s="698"/>
      <c r="AB5" s="697"/>
    </row>
    <row r="6" spans="1:32">
      <c r="A6" s="689"/>
      <c r="C6" s="696"/>
      <c r="D6" s="696"/>
      <c r="E6" s="696"/>
    </row>
    <row r="7" spans="1:32">
      <c r="A7" s="689"/>
      <c r="B7" s="690" t="s">
        <v>35</v>
      </c>
      <c r="P7" s="692"/>
    </row>
    <row r="8" spans="1:32">
      <c r="A8" s="689"/>
      <c r="B8" s="690" t="s">
        <v>37</v>
      </c>
      <c r="P8" s="692"/>
    </row>
    <row r="9" spans="1:32">
      <c r="B9" s="702"/>
      <c r="P9" s="692"/>
    </row>
    <row r="10" spans="1:32">
      <c r="P10" s="703"/>
    </row>
    <row r="11" spans="1:32" ht="13.5" thickBot="1">
      <c r="A11" s="704"/>
      <c r="P11" s="704"/>
      <c r="Q11" s="705"/>
    </row>
    <row r="12" spans="1:32" ht="13.5" thickBot="1">
      <c r="A12" s="706"/>
      <c r="B12" s="707"/>
      <c r="C12" s="818" t="s">
        <v>91</v>
      </c>
      <c r="D12" s="819"/>
      <c r="E12" s="819"/>
      <c r="F12" s="819"/>
      <c r="G12" s="819"/>
      <c r="H12" s="819"/>
      <c r="I12" s="819"/>
      <c r="J12" s="819"/>
      <c r="K12" s="819"/>
      <c r="L12" s="819"/>
      <c r="M12" s="820"/>
      <c r="N12" s="708"/>
      <c r="O12" s="709"/>
      <c r="P12" s="706"/>
      <c r="Q12" s="705"/>
      <c r="S12" s="707"/>
      <c r="T12" s="818" t="s">
        <v>91</v>
      </c>
      <c r="U12" s="819"/>
      <c r="V12" s="819"/>
      <c r="W12" s="819"/>
      <c r="X12" s="819"/>
      <c r="Y12" s="819"/>
      <c r="Z12" s="819"/>
      <c r="AA12" s="819"/>
      <c r="AB12" s="819"/>
      <c r="AC12" s="819"/>
      <c r="AD12" s="820"/>
      <c r="AE12" s="708"/>
      <c r="AF12" s="710"/>
    </row>
    <row r="13" spans="1:32" ht="39" thickBot="1">
      <c r="A13" s="711"/>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11"/>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3.25" thickBot="1">
      <c r="A14" s="711"/>
      <c r="B14" s="712"/>
      <c r="C14" s="713" t="s">
        <v>81</v>
      </c>
      <c r="D14" s="714" t="s">
        <v>87</v>
      </c>
      <c r="E14" s="714" t="s">
        <v>88</v>
      </c>
      <c r="F14" s="714" t="s">
        <v>275</v>
      </c>
      <c r="G14" s="714" t="s">
        <v>89</v>
      </c>
      <c r="H14" s="714" t="s">
        <v>82</v>
      </c>
      <c r="I14" s="715" t="s">
        <v>92</v>
      </c>
      <c r="J14" s="716" t="s">
        <v>93</v>
      </c>
      <c r="K14" s="716" t="s">
        <v>316</v>
      </c>
      <c r="L14" s="717" t="s">
        <v>194</v>
      </c>
      <c r="M14" s="716" t="s">
        <v>162</v>
      </c>
      <c r="N14" s="718"/>
      <c r="O14" s="719" t="s">
        <v>163</v>
      </c>
      <c r="P14" s="711"/>
      <c r="Q14" s="705"/>
      <c r="S14" s="712"/>
      <c r="T14" s="713" t="s">
        <v>81</v>
      </c>
      <c r="U14" s="714" t="s">
        <v>87</v>
      </c>
      <c r="V14" s="714" t="s">
        <v>88</v>
      </c>
      <c r="W14" s="714" t="s">
        <v>275</v>
      </c>
      <c r="X14" s="714" t="s">
        <v>89</v>
      </c>
      <c r="Y14" s="714" t="s">
        <v>82</v>
      </c>
      <c r="Z14" s="715" t="s">
        <v>92</v>
      </c>
      <c r="AA14" s="716" t="s">
        <v>93</v>
      </c>
      <c r="AB14" s="716" t="s">
        <v>316</v>
      </c>
      <c r="AC14" s="717" t="s">
        <v>194</v>
      </c>
      <c r="AD14" s="716" t="s">
        <v>162</v>
      </c>
      <c r="AE14" s="718"/>
      <c r="AF14" s="720" t="s">
        <v>163</v>
      </c>
    </row>
    <row r="15" spans="1:32" ht="13.5" thickBot="1">
      <c r="B15" s="721"/>
      <c r="C15" s="722" t="s">
        <v>15</v>
      </c>
      <c r="D15" s="723" t="s">
        <v>15</v>
      </c>
      <c r="E15" s="723" t="s">
        <v>15</v>
      </c>
      <c r="F15" s="723" t="s">
        <v>15</v>
      </c>
      <c r="G15" s="723" t="s">
        <v>15</v>
      </c>
      <c r="H15" s="723" t="s">
        <v>15</v>
      </c>
      <c r="I15" s="724" t="s">
        <v>15</v>
      </c>
      <c r="J15" s="724" t="s">
        <v>15</v>
      </c>
      <c r="K15" s="724" t="s">
        <v>15</v>
      </c>
      <c r="L15" s="725" t="s">
        <v>15</v>
      </c>
      <c r="M15" s="724" t="s">
        <v>15</v>
      </c>
      <c r="N15" s="726"/>
      <c r="O15" s="727" t="s">
        <v>15</v>
      </c>
      <c r="P15" s="694"/>
      <c r="Q15" s="705"/>
      <c r="S15" s="721"/>
      <c r="T15" s="722" t="s">
        <v>15</v>
      </c>
      <c r="U15" s="723" t="s">
        <v>15</v>
      </c>
      <c r="V15" s="723" t="s">
        <v>15</v>
      </c>
      <c r="W15" s="723" t="s">
        <v>15</v>
      </c>
      <c r="X15" s="723" t="s">
        <v>15</v>
      </c>
      <c r="Y15" s="723" t="s">
        <v>15</v>
      </c>
      <c r="Z15" s="724" t="s">
        <v>15</v>
      </c>
      <c r="AA15" s="724" t="s">
        <v>15</v>
      </c>
      <c r="AB15" s="724" t="s">
        <v>15</v>
      </c>
      <c r="AC15" s="725" t="s">
        <v>15</v>
      </c>
      <c r="AD15" s="724" t="s">
        <v>15</v>
      </c>
      <c r="AE15" s="726"/>
      <c r="AF15" s="728" t="s">
        <v>15</v>
      </c>
    </row>
    <row r="16" spans="1:32" ht="13.5" thickBot="1">
      <c r="B16" s="729"/>
      <c r="C16" s="730"/>
      <c r="D16" s="731"/>
      <c r="E16" s="731"/>
      <c r="F16" s="731"/>
      <c r="G16" s="731"/>
      <c r="H16" s="731"/>
      <c r="I16" s="732"/>
      <c r="J16" s="732"/>
      <c r="K16" s="733"/>
      <c r="L16" s="734"/>
      <c r="M16" s="733"/>
      <c r="N16" s="735"/>
      <c r="O16" s="736"/>
      <c r="P16" s="694"/>
      <c r="Q16" s="705"/>
      <c r="S16" s="729"/>
      <c r="T16" s="730"/>
      <c r="U16" s="731"/>
      <c r="V16" s="731"/>
      <c r="W16" s="731"/>
      <c r="X16" s="731"/>
      <c r="Y16" s="731"/>
      <c r="Z16" s="732"/>
      <c r="AA16" s="732"/>
      <c r="AB16" s="733"/>
      <c r="AC16" s="734"/>
      <c r="AD16" s="733"/>
      <c r="AE16" s="735"/>
      <c r="AF16" s="737"/>
    </row>
    <row r="17" spans="2:34">
      <c r="B17" s="738">
        <f>year</f>
        <v>2000</v>
      </c>
      <c r="C17" s="739">
        <f>IF(Select2=1,Food!$K19,"")</f>
        <v>0</v>
      </c>
      <c r="D17" s="740">
        <f>IF(Select2=1,Paper!$K19,"")</f>
        <v>0</v>
      </c>
      <c r="E17" s="740">
        <f>IF(Select2=1,Nappies!$K19,"")</f>
        <v>0</v>
      </c>
      <c r="F17" s="740">
        <f>IF(Select2=1,Garden!$K19,"")</f>
        <v>0</v>
      </c>
      <c r="G17" s="740">
        <f>IF(Select2=1,Wood!$K19,"")</f>
        <v>0</v>
      </c>
      <c r="H17" s="740">
        <f>IF(Select2=1,Textiles!$K19,"")</f>
        <v>0</v>
      </c>
      <c r="I17" s="741">
        <f>Sludge!K19</f>
        <v>0</v>
      </c>
      <c r="J17" s="742" t="str">
        <f>IF(Select2=2,MSW!$K19,"")</f>
        <v/>
      </c>
      <c r="K17" s="741">
        <f>Industry!$K19</f>
        <v>0</v>
      </c>
      <c r="L17" s="743">
        <f>SUM(C17:K17)</f>
        <v>0</v>
      </c>
      <c r="M17" s="744">
        <f>Recovery_OX!C12</f>
        <v>0</v>
      </c>
      <c r="N17" s="703"/>
      <c r="O17" s="745">
        <f>(L17-M17)*(1-Recovery_OX!F12)</f>
        <v>0</v>
      </c>
      <c r="P17" s="746"/>
      <c r="Q17" s="705"/>
      <c r="S17" s="738">
        <f>year</f>
        <v>2000</v>
      </c>
      <c r="T17" s="739">
        <f>IF(Select2=1,Food!$W19,"")</f>
        <v>0</v>
      </c>
      <c r="U17" s="740">
        <f>IF(Select2=1,Paper!$W19,"")</f>
        <v>0</v>
      </c>
      <c r="V17" s="740">
        <f>IF(Select2=1,Nappies!$W19,"")</f>
        <v>0</v>
      </c>
      <c r="W17" s="740">
        <f>IF(Select2=1,Garden!$W19,"")</f>
        <v>0</v>
      </c>
      <c r="X17" s="740">
        <f>IF(Select2=1,Wood!$W19,"")</f>
        <v>0</v>
      </c>
      <c r="Y17" s="740">
        <f>IF(Select2=1,Textiles!$W19,"")</f>
        <v>0</v>
      </c>
      <c r="Z17" s="741">
        <f>Sludge!W19</f>
        <v>0</v>
      </c>
      <c r="AA17" s="742" t="str">
        <f>IF(Select2=2,MSW!$W19,"")</f>
        <v/>
      </c>
      <c r="AB17" s="741">
        <f>Industry!$W19</f>
        <v>0</v>
      </c>
      <c r="AC17" s="743">
        <f t="shared" ref="AC17:AC48" si="0">SUM(T17:AA17)</f>
        <v>0</v>
      </c>
      <c r="AD17" s="744">
        <f>Recovery_OX!R12</f>
        <v>0</v>
      </c>
      <c r="AE17" s="703"/>
      <c r="AF17" s="747">
        <f>(AC17-AD17)*(1-Recovery_OX!U12)</f>
        <v>0</v>
      </c>
      <c r="AH17" s="690"/>
    </row>
    <row r="18" spans="2:34">
      <c r="B18" s="748">
        <f t="shared" ref="B18:B81" si="1">B17+1</f>
        <v>2001</v>
      </c>
      <c r="C18" s="749">
        <f>IF(Select2=1,Food!$K20,"")</f>
        <v>0.15488503992433114</v>
      </c>
      <c r="D18" s="750">
        <f>IF(Select2=1,Paper!$K20,"")</f>
        <v>5.3085209163928893E-3</v>
      </c>
      <c r="E18" s="740">
        <f>IF(Select2=1,Nappies!$K20,"")</f>
        <v>1.6739498248499372E-2</v>
      </c>
      <c r="F18" s="750">
        <f>IF(Select2=1,Garden!$K20,"")</f>
        <v>0</v>
      </c>
      <c r="G18" s="740">
        <f>IF(Select2=1,Wood!$K20,"")</f>
        <v>0</v>
      </c>
      <c r="H18" s="750">
        <f>IF(Select2=1,Textiles!$K20,"")</f>
        <v>3.7852466691277867E-4</v>
      </c>
      <c r="I18" s="751">
        <f>Sludge!K20</f>
        <v>0</v>
      </c>
      <c r="J18" s="751" t="str">
        <f>IF(Select2=2,MSW!$K20,"")</f>
        <v/>
      </c>
      <c r="K18" s="751">
        <f>Industry!$K20</f>
        <v>0</v>
      </c>
      <c r="L18" s="752">
        <f>SUM(C18:K18)</f>
        <v>0.17731158375613618</v>
      </c>
      <c r="M18" s="753">
        <f>Recovery_OX!C13</f>
        <v>0</v>
      </c>
      <c r="N18" s="703"/>
      <c r="O18" s="754">
        <f>(L18-M18)*(1-Recovery_OX!F13)</f>
        <v>0.17731158375613618</v>
      </c>
      <c r="P18" s="746"/>
      <c r="Q18" s="705"/>
      <c r="S18" s="748">
        <f t="shared" ref="S18:S81" si="2">S17+1</f>
        <v>2001</v>
      </c>
      <c r="T18" s="749">
        <f>IF(Select2=1,Food!$W20,"")</f>
        <v>0.10362513821877641</v>
      </c>
      <c r="U18" s="750">
        <f>IF(Select2=1,Paper!$W20,"")</f>
        <v>1.0968018422299358E-2</v>
      </c>
      <c r="V18" s="740">
        <f>IF(Select2=1,Nappies!$W20,"")</f>
        <v>0</v>
      </c>
      <c r="W18" s="750">
        <f>IF(Select2=1,Garden!$W20,"")</f>
        <v>0</v>
      </c>
      <c r="X18" s="740">
        <f>IF(Select2=1,Wood!$W20,"")</f>
        <v>0</v>
      </c>
      <c r="Y18" s="750">
        <f>IF(Select2=1,Textiles!$W20,"")</f>
        <v>4.1482155278112741E-4</v>
      </c>
      <c r="Z18" s="742">
        <f>Sludge!W20</f>
        <v>0</v>
      </c>
      <c r="AA18" s="742" t="str">
        <f>IF(Select2=2,MSW!$W20,"")</f>
        <v/>
      </c>
      <c r="AB18" s="751">
        <f>Industry!$W20</f>
        <v>0</v>
      </c>
      <c r="AC18" s="752">
        <f t="shared" si="0"/>
        <v>0.11500797819385689</v>
      </c>
      <c r="AD18" s="753">
        <f>Recovery_OX!R13</f>
        <v>0</v>
      </c>
      <c r="AE18" s="703"/>
      <c r="AF18" s="755">
        <f>(AC18-AD18)*(1-Recovery_OX!U13)</f>
        <v>0.11500797819385689</v>
      </c>
      <c r="AH18" s="690"/>
    </row>
    <row r="19" spans="2:34">
      <c r="B19" s="748">
        <f t="shared" si="1"/>
        <v>2002</v>
      </c>
      <c r="C19" s="749">
        <f>IF(Select2=1,Food!$K21,"")</f>
        <v>0.26239995736934352</v>
      </c>
      <c r="D19" s="750">
        <f>IF(Select2=1,Paper!$K21,"")</f>
        <v>1.0384705099976107E-2</v>
      </c>
      <c r="E19" s="740">
        <f>IF(Select2=1,Nappies!$K21,"")</f>
        <v>3.1261083987731329E-2</v>
      </c>
      <c r="F19" s="750">
        <f>IF(Select2=1,Garden!$K21,"")</f>
        <v>0</v>
      </c>
      <c r="G19" s="740">
        <f>IF(Select2=1,Wood!$K21,"")</f>
        <v>0</v>
      </c>
      <c r="H19" s="750">
        <f>IF(Select2=1,Textiles!$K21,"")</f>
        <v>7.4048253757788562E-4</v>
      </c>
      <c r="I19" s="751">
        <f>Sludge!K21</f>
        <v>0</v>
      </c>
      <c r="J19" s="751" t="str">
        <f>IF(Select2=2,MSW!$K21,"")</f>
        <v/>
      </c>
      <c r="K19" s="751">
        <f>Industry!$K21</f>
        <v>0</v>
      </c>
      <c r="L19" s="752">
        <f t="shared" ref="L19:L82" si="3">SUM(C19:K19)</f>
        <v>0.30478622899462882</v>
      </c>
      <c r="M19" s="753">
        <f>Recovery_OX!C14</f>
        <v>0</v>
      </c>
      <c r="N19" s="703"/>
      <c r="O19" s="754">
        <f>(L19-M19)*(1-Recovery_OX!F14)</f>
        <v>0.30478622899462882</v>
      </c>
      <c r="P19" s="746"/>
      <c r="Q19" s="705"/>
      <c r="S19" s="748">
        <f t="shared" si="2"/>
        <v>2002</v>
      </c>
      <c r="T19" s="749">
        <f>IF(Select2=1,Food!$W21,"")</f>
        <v>0.17555750939072939</v>
      </c>
      <c r="U19" s="750">
        <f>IF(Select2=1,Paper!$W21,"")</f>
        <v>2.1456002272677903E-2</v>
      </c>
      <c r="V19" s="740">
        <f>IF(Select2=1,Nappies!$W21,"")</f>
        <v>0</v>
      </c>
      <c r="W19" s="750">
        <f>IF(Select2=1,Garden!$W21,"")</f>
        <v>0</v>
      </c>
      <c r="X19" s="740">
        <f>IF(Select2=1,Wood!$W21,"")</f>
        <v>0</v>
      </c>
      <c r="Y19" s="750">
        <f>IF(Select2=1,Textiles!$W21,"")</f>
        <v>8.1148771241412146E-4</v>
      </c>
      <c r="Z19" s="742">
        <f>Sludge!W21</f>
        <v>0</v>
      </c>
      <c r="AA19" s="742" t="str">
        <f>IF(Select2=2,MSW!$W21,"")</f>
        <v/>
      </c>
      <c r="AB19" s="751">
        <f>Industry!$W21</f>
        <v>0</v>
      </c>
      <c r="AC19" s="752">
        <f t="shared" si="0"/>
        <v>0.19782499937582143</v>
      </c>
      <c r="AD19" s="753">
        <f>Recovery_OX!R14</f>
        <v>0</v>
      </c>
      <c r="AE19" s="703"/>
      <c r="AF19" s="755">
        <f>(AC19-AD19)*(1-Recovery_OX!U14)</f>
        <v>0.19782499937582143</v>
      </c>
      <c r="AH19" s="690"/>
    </row>
    <row r="20" spans="2:34">
      <c r="B20" s="748">
        <f t="shared" si="1"/>
        <v>2003</v>
      </c>
      <c r="C20" s="749">
        <f>IF(Select2=1,Food!$K22,"")</f>
        <v>0.33757363740984625</v>
      </c>
      <c r="D20" s="750">
        <f>IF(Select2=1,Paper!$K22,"")</f>
        <v>1.5224103625151073E-2</v>
      </c>
      <c r="E20" s="740">
        <f>IF(Select2=1,Nappies!$K22,"")</f>
        <v>4.3847935509544508E-2</v>
      </c>
      <c r="F20" s="750">
        <f>IF(Select2=1,Garden!$K22,"")</f>
        <v>0</v>
      </c>
      <c r="G20" s="740">
        <f>IF(Select2=1,Wood!$K22,"")</f>
        <v>0</v>
      </c>
      <c r="H20" s="750">
        <f>IF(Select2=1,Textiles!$K22,"")</f>
        <v>1.0855563808669436E-3</v>
      </c>
      <c r="I20" s="751">
        <f>Sludge!K22</f>
        <v>0</v>
      </c>
      <c r="J20" s="751" t="str">
        <f>IF(Select2=2,MSW!$K22,"")</f>
        <v/>
      </c>
      <c r="K20" s="751">
        <f>Industry!$K22</f>
        <v>0</v>
      </c>
      <c r="L20" s="752">
        <f t="shared" si="3"/>
        <v>0.3977312329254088</v>
      </c>
      <c r="M20" s="753">
        <f>Recovery_OX!C15</f>
        <v>0</v>
      </c>
      <c r="N20" s="703"/>
      <c r="O20" s="754">
        <f>(L20-M20)*(1-Recovery_OX!F15)</f>
        <v>0.3977312329254088</v>
      </c>
      <c r="P20" s="746"/>
      <c r="Q20" s="705"/>
      <c r="S20" s="748">
        <f t="shared" si="2"/>
        <v>2003</v>
      </c>
      <c r="T20" s="749">
        <f>IF(Select2=1,Food!$W22,"")</f>
        <v>0.2258521213714404</v>
      </c>
      <c r="U20" s="750">
        <f>IF(Select2=1,Paper!$W22,"")</f>
        <v>3.145475955609725E-2</v>
      </c>
      <c r="V20" s="740">
        <f>IF(Select2=1,Nappies!$W22,"")</f>
        <v>0</v>
      </c>
      <c r="W20" s="750">
        <f>IF(Select2=1,Garden!$W22,"")</f>
        <v>0</v>
      </c>
      <c r="X20" s="740">
        <f>IF(Select2=1,Wood!$W22,"")</f>
        <v>0</v>
      </c>
      <c r="Y20" s="750">
        <f>IF(Select2=1,Textiles!$W22,"")</f>
        <v>1.1896508283473358E-3</v>
      </c>
      <c r="Z20" s="742">
        <f>Sludge!W22</f>
        <v>0</v>
      </c>
      <c r="AA20" s="742" t="str">
        <f>IF(Select2=2,MSW!$W22,"")</f>
        <v/>
      </c>
      <c r="AB20" s="751">
        <f>Industry!$W22</f>
        <v>0</v>
      </c>
      <c r="AC20" s="752">
        <f t="shared" si="0"/>
        <v>0.25849653175588494</v>
      </c>
      <c r="AD20" s="753">
        <f>Recovery_OX!R15</f>
        <v>0</v>
      </c>
      <c r="AE20" s="703"/>
      <c r="AF20" s="755">
        <f>(AC20-AD20)*(1-Recovery_OX!U15)</f>
        <v>0.25849653175588494</v>
      </c>
      <c r="AH20" s="690"/>
    </row>
    <row r="21" spans="2:34">
      <c r="B21" s="748">
        <f t="shared" si="1"/>
        <v>2004</v>
      </c>
      <c r="C21" s="749">
        <f>IF(Select2=1,Food!$K23,"")</f>
        <v>0.38970218342428786</v>
      </c>
      <c r="D21" s="750">
        <f>IF(Select2=1,Paper!$K23,"")</f>
        <v>1.9795901172855689E-2</v>
      </c>
      <c r="E21" s="740">
        <f>IF(Select2=1,Nappies!$K23,"")</f>
        <v>5.4654870094222874E-2</v>
      </c>
      <c r="F21" s="750">
        <f>IF(Select2=1,Garden!$K23,"")</f>
        <v>0</v>
      </c>
      <c r="G21" s="740">
        <f>IF(Select2=1,Wood!$K23,"")</f>
        <v>0</v>
      </c>
      <c r="H21" s="750">
        <f>IF(Select2=1,Textiles!$K23,"")</f>
        <v>1.4115489070701634E-3</v>
      </c>
      <c r="I21" s="751">
        <f>Sludge!K23</f>
        <v>0</v>
      </c>
      <c r="J21" s="751" t="str">
        <f>IF(Select2=2,MSW!$K23,"")</f>
        <v/>
      </c>
      <c r="K21" s="751">
        <f>Industry!$K23</f>
        <v>0</v>
      </c>
      <c r="L21" s="752">
        <f t="shared" si="3"/>
        <v>0.4655645035984366</v>
      </c>
      <c r="M21" s="753">
        <f>Recovery_OX!C16</f>
        <v>0</v>
      </c>
      <c r="N21" s="703"/>
      <c r="O21" s="754">
        <f>(L21-M21)*(1-Recovery_OX!F16)</f>
        <v>0.4655645035984366</v>
      </c>
      <c r="P21" s="746"/>
      <c r="Q21" s="705"/>
      <c r="S21" s="748">
        <f t="shared" si="2"/>
        <v>2004</v>
      </c>
      <c r="T21" s="749">
        <f>IF(Select2=1,Food!$W23,"")</f>
        <v>0.26072849024818551</v>
      </c>
      <c r="U21" s="750">
        <f>IF(Select2=1,Paper!$W23,"")</f>
        <v>4.0900622257966299E-2</v>
      </c>
      <c r="V21" s="740">
        <f>IF(Select2=1,Nappies!$W23,"")</f>
        <v>0</v>
      </c>
      <c r="W21" s="750">
        <f>IF(Select2=1,Garden!$W23,"")</f>
        <v>0</v>
      </c>
      <c r="X21" s="740">
        <f>IF(Select2=1,Wood!$W23,"")</f>
        <v>0</v>
      </c>
      <c r="Y21" s="750">
        <f>IF(Select2=1,Textiles!$W23,"")</f>
        <v>1.5469029118577136E-3</v>
      </c>
      <c r="Z21" s="742">
        <f>Sludge!W23</f>
        <v>0</v>
      </c>
      <c r="AA21" s="742" t="str">
        <f>IF(Select2=2,MSW!$W23,"")</f>
        <v/>
      </c>
      <c r="AB21" s="751">
        <f>Industry!$W23</f>
        <v>0</v>
      </c>
      <c r="AC21" s="752">
        <f t="shared" si="0"/>
        <v>0.30317601541800954</v>
      </c>
      <c r="AD21" s="753">
        <f>Recovery_OX!R16</f>
        <v>0</v>
      </c>
      <c r="AE21" s="703"/>
      <c r="AF21" s="755">
        <f>(AC21-AD21)*(1-Recovery_OX!U16)</f>
        <v>0.30317601541800954</v>
      </c>
    </row>
    <row r="22" spans="2:34">
      <c r="B22" s="748">
        <f t="shared" si="1"/>
        <v>2005</v>
      </c>
      <c r="C22" s="749">
        <f>IF(Select2=1,Food!$K24,"")</f>
        <v>0.42897209593746788</v>
      </c>
      <c r="D22" s="750">
        <f>IF(Select2=1,Paper!$K24,"")</f>
        <v>2.4206923835709243E-2</v>
      </c>
      <c r="E22" s="740">
        <f>IF(Select2=1,Nappies!$K24,"")</f>
        <v>6.4239960564453802E-2</v>
      </c>
      <c r="F22" s="750">
        <f>IF(Select2=1,Garden!$K24,"")</f>
        <v>0</v>
      </c>
      <c r="G22" s="740">
        <f>IF(Select2=1,Wood!$K24,"")</f>
        <v>0</v>
      </c>
      <c r="H22" s="750">
        <f>IF(Select2=1,Textiles!$K24,"")</f>
        <v>1.7260773624531555E-3</v>
      </c>
      <c r="I22" s="751">
        <f>Sludge!K24</f>
        <v>0</v>
      </c>
      <c r="J22" s="751" t="str">
        <f>IF(Select2=2,MSW!$K24,"")</f>
        <v/>
      </c>
      <c r="K22" s="751">
        <f>Industry!$K24</f>
        <v>0</v>
      </c>
      <c r="L22" s="752">
        <f t="shared" si="3"/>
        <v>0.51914505770008401</v>
      </c>
      <c r="M22" s="753">
        <f>Recovery_OX!C17</f>
        <v>0</v>
      </c>
      <c r="N22" s="703"/>
      <c r="O22" s="754">
        <f>(L22-M22)*(1-Recovery_OX!F17)</f>
        <v>0.51914505770008401</v>
      </c>
      <c r="P22" s="694"/>
      <c r="Q22" s="705"/>
      <c r="S22" s="748">
        <f t="shared" si="2"/>
        <v>2005</v>
      </c>
      <c r="T22" s="749">
        <f>IF(Select2=1,Food!$W24,"")</f>
        <v>0.28700184830785097</v>
      </c>
      <c r="U22" s="750">
        <f>IF(Select2=1,Paper!$W24,"")</f>
        <v>5.0014305445680252E-2</v>
      </c>
      <c r="V22" s="740">
        <f>IF(Select2=1,Nappies!$W24,"")</f>
        <v>0</v>
      </c>
      <c r="W22" s="750">
        <f>IF(Select2=1,Garden!$W24,"")</f>
        <v>0</v>
      </c>
      <c r="X22" s="740">
        <f>IF(Select2=1,Wood!$W24,"")</f>
        <v>0</v>
      </c>
      <c r="Y22" s="750">
        <f>IF(Select2=1,Textiles!$W24,"")</f>
        <v>1.8915916300856496E-3</v>
      </c>
      <c r="Z22" s="742">
        <f>Sludge!W24</f>
        <v>0</v>
      </c>
      <c r="AA22" s="742" t="str">
        <f>IF(Select2=2,MSW!$W24,"")</f>
        <v/>
      </c>
      <c r="AB22" s="751">
        <f>Industry!$W24</f>
        <v>0</v>
      </c>
      <c r="AC22" s="752">
        <f t="shared" si="0"/>
        <v>0.3389077453836169</v>
      </c>
      <c r="AD22" s="753">
        <f>Recovery_OX!R17</f>
        <v>0</v>
      </c>
      <c r="AE22" s="703"/>
      <c r="AF22" s="755">
        <f>(AC22-AD22)*(1-Recovery_OX!U17)</f>
        <v>0.3389077453836169</v>
      </c>
    </row>
    <row r="23" spans="2:34">
      <c r="B23" s="748">
        <f t="shared" si="1"/>
        <v>2006</v>
      </c>
      <c r="C23" s="749">
        <f>IF(Select2=1,Food!$K25,"")</f>
        <v>0.46237084240617432</v>
      </c>
      <c r="D23" s="750">
        <f>IF(Select2=1,Paper!$K25,"")</f>
        <v>2.8562233794622638E-2</v>
      </c>
      <c r="E23" s="740">
        <f>IF(Select2=1,Nappies!$K25,"")</f>
        <v>7.309124478693696E-2</v>
      </c>
      <c r="F23" s="750">
        <f>IF(Select2=1,Garden!$K25,"")</f>
        <v>0</v>
      </c>
      <c r="G23" s="740">
        <f>IF(Select2=1,Wood!$K25,"")</f>
        <v>0</v>
      </c>
      <c r="H23" s="750">
        <f>IF(Select2=1,Textiles!$K25,"")</f>
        <v>2.0366332173634549E-3</v>
      </c>
      <c r="I23" s="751">
        <f>Sludge!K25</f>
        <v>0</v>
      </c>
      <c r="J23" s="751" t="str">
        <f>IF(Select2=2,MSW!$K25,"")</f>
        <v/>
      </c>
      <c r="K23" s="751">
        <f>Industry!$K25</f>
        <v>0</v>
      </c>
      <c r="L23" s="752">
        <f t="shared" si="3"/>
        <v>0.56606095420509739</v>
      </c>
      <c r="M23" s="753">
        <f>Recovery_OX!C18</f>
        <v>0</v>
      </c>
      <c r="N23" s="703"/>
      <c r="O23" s="754">
        <f>(L23-M23)*(1-Recovery_OX!F18)</f>
        <v>0.56606095420509739</v>
      </c>
      <c r="P23" s="694"/>
      <c r="Q23" s="705"/>
      <c r="S23" s="748">
        <f t="shared" si="2"/>
        <v>2006</v>
      </c>
      <c r="T23" s="749">
        <f>IF(Select2=1,Food!$W25,"")</f>
        <v>0.30934712917451457</v>
      </c>
      <c r="U23" s="750">
        <f>IF(Select2=1,Paper!$W25,"")</f>
        <v>5.9012879740955856E-2</v>
      </c>
      <c r="V23" s="740">
        <f>IF(Select2=1,Nappies!$W25,"")</f>
        <v>0</v>
      </c>
      <c r="W23" s="750">
        <f>IF(Select2=1,Garden!$W25,"")</f>
        <v>0</v>
      </c>
      <c r="X23" s="740">
        <f>IF(Select2=1,Wood!$W25,"")</f>
        <v>0</v>
      </c>
      <c r="Y23" s="750">
        <f>IF(Select2=1,Textiles!$W25,"")</f>
        <v>2.2319268135489916E-3</v>
      </c>
      <c r="Z23" s="742">
        <f>Sludge!W25</f>
        <v>0</v>
      </c>
      <c r="AA23" s="742" t="str">
        <f>IF(Select2=2,MSW!$W25,"")</f>
        <v/>
      </c>
      <c r="AB23" s="751">
        <f>Industry!$W25</f>
        <v>0</v>
      </c>
      <c r="AC23" s="752">
        <f t="shared" si="0"/>
        <v>0.37059193572901944</v>
      </c>
      <c r="AD23" s="753">
        <f>Recovery_OX!R18</f>
        <v>0</v>
      </c>
      <c r="AE23" s="703"/>
      <c r="AF23" s="755">
        <f>(AC23-AD23)*(1-Recovery_OX!U18)</f>
        <v>0.37059193572901944</v>
      </c>
    </row>
    <row r="24" spans="2:34">
      <c r="B24" s="748">
        <f t="shared" si="1"/>
        <v>2007</v>
      </c>
      <c r="C24" s="749">
        <f>IF(Select2=1,Food!$K26,"")</f>
        <v>0.48714633350357361</v>
      </c>
      <c r="D24" s="750">
        <f>IF(Select2=1,Paper!$K26,"")</f>
        <v>3.2704931782220004E-2</v>
      </c>
      <c r="E24" s="740">
        <f>IF(Select2=1,Nappies!$K26,"")</f>
        <v>8.0816810844627635E-2</v>
      </c>
      <c r="F24" s="750">
        <f>IF(Select2=1,Garden!$K26,"")</f>
        <v>0</v>
      </c>
      <c r="G24" s="740">
        <f>IF(Select2=1,Wood!$K26,"")</f>
        <v>0</v>
      </c>
      <c r="H24" s="750">
        <f>IF(Select2=1,Textiles!$K26,"")</f>
        <v>2.3320287523105141E-3</v>
      </c>
      <c r="I24" s="751">
        <f>Sludge!K26</f>
        <v>0</v>
      </c>
      <c r="J24" s="751" t="str">
        <f>IF(Select2=2,MSW!$K26,"")</f>
        <v/>
      </c>
      <c r="K24" s="751">
        <f>Industry!$K26</f>
        <v>0</v>
      </c>
      <c r="L24" s="752">
        <f t="shared" si="3"/>
        <v>0.60300010488273181</v>
      </c>
      <c r="M24" s="753">
        <f>Recovery_OX!C19</f>
        <v>0</v>
      </c>
      <c r="N24" s="703"/>
      <c r="O24" s="754">
        <f>(L24-M24)*(1-Recovery_OX!F19)</f>
        <v>0.60300010488273181</v>
      </c>
      <c r="P24" s="694"/>
      <c r="Q24" s="705"/>
      <c r="S24" s="748">
        <f t="shared" si="2"/>
        <v>2007</v>
      </c>
      <c r="T24" s="749">
        <f>IF(Select2=1,Food!$W26,"")</f>
        <v>0.3259230598819628</v>
      </c>
      <c r="U24" s="750">
        <f>IF(Select2=1,Paper!$W26,"")</f>
        <v>6.7572173103760333E-2</v>
      </c>
      <c r="V24" s="740">
        <f>IF(Select2=1,Nappies!$W26,"")</f>
        <v>0</v>
      </c>
      <c r="W24" s="750">
        <f>IF(Select2=1,Garden!$W26,"")</f>
        <v>0</v>
      </c>
      <c r="X24" s="740">
        <f>IF(Select2=1,Wood!$W26,"")</f>
        <v>0</v>
      </c>
      <c r="Y24" s="750">
        <f>IF(Select2=1,Textiles!$W26,"")</f>
        <v>2.5556479477375502E-3</v>
      </c>
      <c r="Z24" s="742">
        <f>Sludge!W26</f>
        <v>0</v>
      </c>
      <c r="AA24" s="742" t="str">
        <f>IF(Select2=2,MSW!$W26,"")</f>
        <v/>
      </c>
      <c r="AB24" s="751">
        <f>Industry!$W26</f>
        <v>0</v>
      </c>
      <c r="AC24" s="752">
        <f t="shared" si="0"/>
        <v>0.39605088093346069</v>
      </c>
      <c r="AD24" s="753">
        <f>Recovery_OX!R19</f>
        <v>0</v>
      </c>
      <c r="AE24" s="703"/>
      <c r="AF24" s="755">
        <f>(AC24-AD24)*(1-Recovery_OX!U19)</f>
        <v>0.39605088093346069</v>
      </c>
    </row>
    <row r="25" spans="2:34">
      <c r="B25" s="748">
        <f t="shared" si="1"/>
        <v>2008</v>
      </c>
      <c r="C25" s="749">
        <f>IF(Select2=1,Food!$K27,"")</f>
        <v>0.50609712061859824</v>
      </c>
      <c r="D25" s="750">
        <f>IF(Select2=1,Paper!$K27,"")</f>
        <v>3.6647871185284481E-2</v>
      </c>
      <c r="E25" s="740">
        <f>IF(Select2=1,Nappies!$K27,"")</f>
        <v>8.7587853471973093E-2</v>
      </c>
      <c r="F25" s="750">
        <f>IF(Select2=1,Garden!$K27,"")</f>
        <v>0</v>
      </c>
      <c r="G25" s="740">
        <f>IF(Select2=1,Wood!$K27,"")</f>
        <v>0</v>
      </c>
      <c r="H25" s="750">
        <f>IF(Select2=1,Textiles!$K27,"")</f>
        <v>2.6131804794504348E-3</v>
      </c>
      <c r="I25" s="751">
        <f>Sludge!K27</f>
        <v>0</v>
      </c>
      <c r="J25" s="751" t="str">
        <f>IF(Select2=2,MSW!$K27,"")</f>
        <v/>
      </c>
      <c r="K25" s="751">
        <f>Industry!$K27</f>
        <v>0</v>
      </c>
      <c r="L25" s="752">
        <f t="shared" si="3"/>
        <v>0.63294602575530623</v>
      </c>
      <c r="M25" s="753">
        <f>Recovery_OX!C20</f>
        <v>0</v>
      </c>
      <c r="N25" s="703"/>
      <c r="O25" s="754">
        <f>(L25-M25)*(1-Recovery_OX!F20)</f>
        <v>0.63294602575530623</v>
      </c>
      <c r="P25" s="694"/>
      <c r="Q25" s="705"/>
      <c r="S25" s="748">
        <f t="shared" si="2"/>
        <v>2008</v>
      </c>
      <c r="T25" s="749">
        <f>IF(Select2=1,Food!$W27,"")</f>
        <v>0.33860199862974916</v>
      </c>
      <c r="U25" s="750">
        <f>IF(Select2=1,Paper!$W27,"")</f>
        <v>7.5718742118356372E-2</v>
      </c>
      <c r="V25" s="740">
        <f>IF(Select2=1,Nappies!$W27,"")</f>
        <v>0</v>
      </c>
      <c r="W25" s="750">
        <f>IF(Select2=1,Garden!$W27,"")</f>
        <v>0</v>
      </c>
      <c r="X25" s="740">
        <f>IF(Select2=1,Wood!$W27,"")</f>
        <v>0</v>
      </c>
      <c r="Y25" s="750">
        <f>IF(Select2=1,Textiles!$W27,"")</f>
        <v>2.8637594295347233E-3</v>
      </c>
      <c r="Z25" s="742">
        <f>Sludge!W27</f>
        <v>0</v>
      </c>
      <c r="AA25" s="742" t="str">
        <f>IF(Select2=2,MSW!$W27,"")</f>
        <v/>
      </c>
      <c r="AB25" s="751">
        <f>Industry!$W27</f>
        <v>0</v>
      </c>
      <c r="AC25" s="752">
        <f t="shared" si="0"/>
        <v>0.41718450017764025</v>
      </c>
      <c r="AD25" s="753">
        <f>Recovery_OX!R20</f>
        <v>0</v>
      </c>
      <c r="AE25" s="703"/>
      <c r="AF25" s="755">
        <f>(AC25-AD25)*(1-Recovery_OX!U20)</f>
        <v>0.41718450017764025</v>
      </c>
    </row>
    <row r="26" spans="2:34">
      <c r="B26" s="748">
        <f t="shared" si="1"/>
        <v>2009</v>
      </c>
      <c r="C26" s="749">
        <f>IF(Select2=1,Food!$K28,"")</f>
        <v>0.52108092862356048</v>
      </c>
      <c r="D26" s="750">
        <f>IF(Select2=1,Paper!$K28,"")</f>
        <v>4.0402412628806353E-2</v>
      </c>
      <c r="E26" s="740">
        <f>IF(Select2=1,Nappies!$K28,"")</f>
        <v>9.3546836619087415E-2</v>
      </c>
      <c r="F26" s="750">
        <f>IF(Select2=1,Garden!$K28,"")</f>
        <v>0</v>
      </c>
      <c r="G26" s="740">
        <f>IF(Select2=1,Wood!$K28,"")</f>
        <v>0</v>
      </c>
      <c r="H26" s="750">
        <f>IF(Select2=1,Textiles!$K28,"")</f>
        <v>2.8808984693957443E-3</v>
      </c>
      <c r="I26" s="751">
        <f>Sludge!K28</f>
        <v>0</v>
      </c>
      <c r="J26" s="751" t="str">
        <f>IF(Select2=2,MSW!$K28,"")</f>
        <v/>
      </c>
      <c r="K26" s="751">
        <f>Industry!$K28</f>
        <v>0</v>
      </c>
      <c r="L26" s="752">
        <f t="shared" si="3"/>
        <v>0.65791107634085</v>
      </c>
      <c r="M26" s="753">
        <f>Recovery_OX!C21</f>
        <v>0</v>
      </c>
      <c r="N26" s="703"/>
      <c r="O26" s="754">
        <f>(L26-M26)*(1-Recovery_OX!F21)</f>
        <v>0.65791107634085</v>
      </c>
      <c r="P26" s="694"/>
      <c r="Q26" s="705"/>
      <c r="S26" s="748">
        <f t="shared" si="2"/>
        <v>2009</v>
      </c>
      <c r="T26" s="749">
        <f>IF(Select2=1,Food!$W28,"")</f>
        <v>0.34862684787481757</v>
      </c>
      <c r="U26" s="750">
        <f>IF(Select2=1,Paper!$W28,"")</f>
        <v>8.3476059150426329E-2</v>
      </c>
      <c r="V26" s="740">
        <f>IF(Select2=1,Nappies!$W28,"")</f>
        <v>0</v>
      </c>
      <c r="W26" s="750">
        <f>IF(Select2=1,Garden!$W28,"")</f>
        <v>0</v>
      </c>
      <c r="X26" s="740">
        <f>IF(Select2=1,Wood!$W28,"")</f>
        <v>0</v>
      </c>
      <c r="Y26" s="750">
        <f>IF(Select2=1,Textiles!$W28,"")</f>
        <v>3.1571490075569808E-3</v>
      </c>
      <c r="Z26" s="742">
        <f>Sludge!W28</f>
        <v>0</v>
      </c>
      <c r="AA26" s="742" t="str">
        <f>IF(Select2=2,MSW!$W28,"")</f>
        <v/>
      </c>
      <c r="AB26" s="751">
        <f>Industry!$W28</f>
        <v>0</v>
      </c>
      <c r="AC26" s="752">
        <f t="shared" si="0"/>
        <v>0.43526005603280088</v>
      </c>
      <c r="AD26" s="753">
        <f>Recovery_OX!R21</f>
        <v>0</v>
      </c>
      <c r="AE26" s="703"/>
      <c r="AF26" s="755">
        <f>(AC26-AD26)*(1-Recovery_OX!U21)</f>
        <v>0.43526005603280088</v>
      </c>
    </row>
    <row r="27" spans="2:34">
      <c r="B27" s="748">
        <f t="shared" si="1"/>
        <v>2010</v>
      </c>
      <c r="C27" s="749">
        <f>IF(Select2=1,Food!$K29,"")</f>
        <v>0.53331572740506539</v>
      </c>
      <c r="D27" s="750">
        <f>IF(Select2=1,Paper!$K29,"")</f>
        <v>4.3978212999199989E-2</v>
      </c>
      <c r="E27" s="740">
        <f>IF(Select2=1,Nappies!$K29,"")</f>
        <v>9.8811001572126633E-2</v>
      </c>
      <c r="F27" s="750">
        <f>IF(Select2=1,Garden!$K29,"")</f>
        <v>0</v>
      </c>
      <c r="G27" s="740">
        <f>IF(Select2=1,Wood!$K29,"")</f>
        <v>0</v>
      </c>
      <c r="H27" s="750">
        <f>IF(Select2=1,Textiles!$K29,"")</f>
        <v>3.1358713074927181E-3</v>
      </c>
      <c r="I27" s="751">
        <f>Sludge!K29</f>
        <v>0</v>
      </c>
      <c r="J27" s="751" t="str">
        <f>IF(Select2=2,MSW!$K29,"")</f>
        <v/>
      </c>
      <c r="K27" s="751">
        <f>Industry!$K29</f>
        <v>0</v>
      </c>
      <c r="L27" s="752">
        <f t="shared" si="3"/>
        <v>0.67924081328388475</v>
      </c>
      <c r="M27" s="753">
        <f>Recovery_OX!C22</f>
        <v>0</v>
      </c>
      <c r="N27" s="703"/>
      <c r="O27" s="754">
        <f>(L27-M27)*(1-Recovery_OX!F22)</f>
        <v>0.67924081328388475</v>
      </c>
      <c r="P27" s="694"/>
      <c r="Q27" s="705"/>
      <c r="S27" s="748">
        <f t="shared" si="2"/>
        <v>2010</v>
      </c>
      <c r="T27" s="749">
        <f>IF(Select2=1,Food!$W29,"")</f>
        <v>0.3568124848829608</v>
      </c>
      <c r="U27" s="750">
        <f>IF(Select2=1,Paper!$W29,"")</f>
        <v>9.0864076444628072E-2</v>
      </c>
      <c r="V27" s="740">
        <f>IF(Select2=1,Nappies!$W29,"")</f>
        <v>0</v>
      </c>
      <c r="W27" s="750">
        <f>IF(Select2=1,Garden!$W29,"")</f>
        <v>0</v>
      </c>
      <c r="X27" s="740">
        <f>IF(Select2=1,Wood!$W29,"")</f>
        <v>0</v>
      </c>
      <c r="Y27" s="750">
        <f>IF(Select2=1,Textiles!$W29,"")</f>
        <v>3.4365712958824312E-3</v>
      </c>
      <c r="Z27" s="742">
        <f>Sludge!W29</f>
        <v>0</v>
      </c>
      <c r="AA27" s="742" t="str">
        <f>IF(Select2=2,MSW!$W29,"")</f>
        <v/>
      </c>
      <c r="AB27" s="751">
        <f>Industry!$W29</f>
        <v>0</v>
      </c>
      <c r="AC27" s="752">
        <f t="shared" si="0"/>
        <v>0.4511131326234713</v>
      </c>
      <c r="AD27" s="753">
        <f>Recovery_OX!R22</f>
        <v>0</v>
      </c>
      <c r="AE27" s="703"/>
      <c r="AF27" s="755">
        <f>(AC27-AD27)*(1-Recovery_OX!U22)</f>
        <v>0.4511131326234713</v>
      </c>
    </row>
    <row r="28" spans="2:34">
      <c r="B28" s="748">
        <f t="shared" si="1"/>
        <v>2011</v>
      </c>
      <c r="C28" s="749">
        <f>IF(Select2=1,Food!$K30,"")</f>
        <v>0.54528554207633895</v>
      </c>
      <c r="D28" s="750">
        <f>IF(Select2=1,Paper!$K30,"")</f>
        <v>4.7441431388978841E-2</v>
      </c>
      <c r="E28" s="740">
        <f>IF(Select2=1,Nappies!$K30,"")</f>
        <v>0.1036594892647881</v>
      </c>
      <c r="F28" s="750">
        <f>IF(Select2=1,Garden!$K30,"")</f>
        <v>0</v>
      </c>
      <c r="G28" s="740">
        <f>IF(Select2=1,Wood!$K30,"")</f>
        <v>0</v>
      </c>
      <c r="H28" s="750">
        <f>IF(Select2=1,Textiles!$K30,"")</f>
        <v>3.3828164750984643E-3</v>
      </c>
      <c r="I28" s="751">
        <f>Sludge!K30</f>
        <v>0</v>
      </c>
      <c r="J28" s="751" t="str">
        <f>IF(Select2=2,MSW!$K30,"")</f>
        <v/>
      </c>
      <c r="K28" s="751">
        <f>Industry!$K30</f>
        <v>0</v>
      </c>
      <c r="L28" s="752">
        <f t="shared" si="3"/>
        <v>0.69976927920520426</v>
      </c>
      <c r="M28" s="753">
        <f>Recovery_OX!C23</f>
        <v>0</v>
      </c>
      <c r="N28" s="703"/>
      <c r="O28" s="754">
        <f>(L28-M28)*(1-Recovery_OX!F23)</f>
        <v>0.69976927920520426</v>
      </c>
      <c r="P28" s="694"/>
      <c r="Q28" s="705"/>
      <c r="S28" s="748">
        <f t="shared" si="2"/>
        <v>2011</v>
      </c>
      <c r="T28" s="749">
        <f>IF(Select2=1,Food!$W30,"")</f>
        <v>0.36482083546588245</v>
      </c>
      <c r="U28" s="750">
        <f>IF(Select2=1,Paper!$W30,"")</f>
        <v>9.801948634086538E-2</v>
      </c>
      <c r="V28" s="740">
        <f>IF(Select2=1,Nappies!$W30,"")</f>
        <v>0</v>
      </c>
      <c r="W28" s="750">
        <f>IF(Select2=1,Garden!$W30,"")</f>
        <v>0</v>
      </c>
      <c r="X28" s="740">
        <f>IF(Select2=1,Wood!$W30,"")</f>
        <v>0</v>
      </c>
      <c r="Y28" s="750">
        <f>IF(Select2=1,Textiles!$W30,"")</f>
        <v>3.7071961370942078E-3</v>
      </c>
      <c r="Z28" s="742">
        <f>Sludge!W30</f>
        <v>0</v>
      </c>
      <c r="AA28" s="742" t="str">
        <f>IF(Select2=2,MSW!$W30,"")</f>
        <v/>
      </c>
      <c r="AB28" s="751">
        <f>Industry!$W30</f>
        <v>0</v>
      </c>
      <c r="AC28" s="752">
        <f t="shared" si="0"/>
        <v>0.46654751794384203</v>
      </c>
      <c r="AD28" s="753">
        <f>Recovery_OX!R23</f>
        <v>0</v>
      </c>
      <c r="AE28" s="703"/>
      <c r="AF28" s="755">
        <f>(AC28-AD28)*(1-Recovery_OX!U23)</f>
        <v>0.46654751794384203</v>
      </c>
    </row>
    <row r="29" spans="2:34">
      <c r="B29" s="748">
        <f t="shared" si="1"/>
        <v>2012</v>
      </c>
      <c r="C29" s="749">
        <f>IF(Select2=1,Food!$K31,"")</f>
        <v>0.3655158296671801</v>
      </c>
      <c r="D29" s="750">
        <f>IF(Select2=1,Paper!$K31,"")</f>
        <v>4.4234097434575945E-2</v>
      </c>
      <c r="E29" s="740">
        <f>IF(Select2=1,Nappies!$K31,"")</f>
        <v>8.745386399905225E-2</v>
      </c>
      <c r="F29" s="750">
        <f>IF(Select2=1,Garden!$K31,"")</f>
        <v>0</v>
      </c>
      <c r="G29" s="740">
        <f>IF(Select2=1,Wood!$K31,"")</f>
        <v>0</v>
      </c>
      <c r="H29" s="750">
        <f>IF(Select2=1,Textiles!$K31,"")</f>
        <v>3.1541171752578322E-3</v>
      </c>
      <c r="I29" s="751">
        <f>Sludge!K31</f>
        <v>0</v>
      </c>
      <c r="J29" s="751" t="str">
        <f>IF(Select2=2,MSW!$K31,"")</f>
        <v/>
      </c>
      <c r="K29" s="751">
        <f>Industry!$K31</f>
        <v>0</v>
      </c>
      <c r="L29" s="752">
        <f>SUM(C29:K29)</f>
        <v>0.50035790827606619</v>
      </c>
      <c r="M29" s="753">
        <f>Recovery_OX!C24</f>
        <v>0</v>
      </c>
      <c r="N29" s="703"/>
      <c r="O29" s="754">
        <f>(L29-M29)*(1-Recovery_OX!F24)</f>
        <v>0.50035790827606619</v>
      </c>
      <c r="P29" s="694"/>
      <c r="Q29" s="705"/>
      <c r="S29" s="748">
        <f t="shared" si="2"/>
        <v>2012</v>
      </c>
      <c r="T29" s="749">
        <f>IF(Select2=1,Food!$W31,"")</f>
        <v>0.2445467192242507</v>
      </c>
      <c r="U29" s="750">
        <f>IF(Select2=1,Paper!$W31,"")</f>
        <v>9.1392763294578377E-2</v>
      </c>
      <c r="V29" s="740">
        <f>IF(Select2=1,Nappies!$W31,"")</f>
        <v>0</v>
      </c>
      <c r="W29" s="750">
        <f>IF(Select2=1,Garden!$W31,"")</f>
        <v>0</v>
      </c>
      <c r="X29" s="740">
        <f>IF(Select2=1,Wood!$W31,"")</f>
        <v>0</v>
      </c>
      <c r="Y29" s="750">
        <f>IF(Select2=1,Textiles!$W31,"")</f>
        <v>3.4565667674058441E-3</v>
      </c>
      <c r="Z29" s="742">
        <f>Sludge!W31</f>
        <v>0</v>
      </c>
      <c r="AA29" s="742" t="str">
        <f>IF(Select2=2,MSW!$W31,"")</f>
        <v/>
      </c>
      <c r="AB29" s="751">
        <f>Industry!$W31</f>
        <v>0</v>
      </c>
      <c r="AC29" s="752">
        <f t="shared" si="0"/>
        <v>0.33939604928623496</v>
      </c>
      <c r="AD29" s="753">
        <f>Recovery_OX!R24</f>
        <v>0</v>
      </c>
      <c r="AE29" s="703"/>
      <c r="AF29" s="755">
        <f>(AC29-AD29)*(1-Recovery_OX!U24)</f>
        <v>0.33939604928623496</v>
      </c>
    </row>
    <row r="30" spans="2:34">
      <c r="B30" s="748">
        <f t="shared" si="1"/>
        <v>2013</v>
      </c>
      <c r="C30" s="749">
        <f>IF(Select2=1,Food!$K32,"")</f>
        <v>0.24501258776925905</v>
      </c>
      <c r="D30" s="750">
        <f>IF(Select2=1,Paper!$K32,"")</f>
        <v>4.1243599077116173E-2</v>
      </c>
      <c r="E30" s="740">
        <f>IF(Select2=1,Nappies!$K32,"")</f>
        <v>7.3781748131405506E-2</v>
      </c>
      <c r="F30" s="750">
        <f>IF(Select2=1,Garden!$K32,"")</f>
        <v>0</v>
      </c>
      <c r="G30" s="740">
        <f>IF(Select2=1,Wood!$K32,"")</f>
        <v>0</v>
      </c>
      <c r="H30" s="750">
        <f>IF(Select2=1,Textiles!$K32,"")</f>
        <v>2.9408793614696099E-3</v>
      </c>
      <c r="I30" s="751">
        <f>Sludge!K32</f>
        <v>0</v>
      </c>
      <c r="J30" s="751" t="str">
        <f>IF(Select2=2,MSW!$K32,"")</f>
        <v/>
      </c>
      <c r="K30" s="751">
        <f>Industry!$K32</f>
        <v>0</v>
      </c>
      <c r="L30" s="752">
        <f t="shared" si="3"/>
        <v>0.36297881433925028</v>
      </c>
      <c r="M30" s="753">
        <f>Recovery_OX!C25</f>
        <v>0</v>
      </c>
      <c r="N30" s="703"/>
      <c r="O30" s="754">
        <f>(L30-M30)*(1-Recovery_OX!F25)</f>
        <v>0.36297881433925028</v>
      </c>
      <c r="P30" s="694"/>
      <c r="Q30" s="705"/>
      <c r="S30" s="748">
        <f t="shared" si="2"/>
        <v>2013</v>
      </c>
      <c r="T30" s="749">
        <f>IF(Select2=1,Food!$W32,"")</f>
        <v>0.16392456808826428</v>
      </c>
      <c r="U30" s="750">
        <f>IF(Select2=1,Paper!$W32,"")</f>
        <v>8.5214047679992078E-2</v>
      </c>
      <c r="V30" s="740">
        <f>IF(Select2=1,Nappies!$W32,"")</f>
        <v>0</v>
      </c>
      <c r="W30" s="750">
        <f>IF(Select2=1,Garden!$W32,"")</f>
        <v>0</v>
      </c>
      <c r="X30" s="740">
        <f>IF(Select2=1,Wood!$W32,"")</f>
        <v>0</v>
      </c>
      <c r="Y30" s="750">
        <f>IF(Select2=1,Textiles!$W32,"")</f>
        <v>3.2228814920214903E-3</v>
      </c>
      <c r="Z30" s="742">
        <f>Sludge!W32</f>
        <v>0</v>
      </c>
      <c r="AA30" s="742" t="str">
        <f>IF(Select2=2,MSW!$W32,"")</f>
        <v/>
      </c>
      <c r="AB30" s="751">
        <f>Industry!$W32</f>
        <v>0</v>
      </c>
      <c r="AC30" s="752">
        <f t="shared" si="0"/>
        <v>0.25236149726027785</v>
      </c>
      <c r="AD30" s="753">
        <f>Recovery_OX!R25</f>
        <v>0</v>
      </c>
      <c r="AE30" s="703"/>
      <c r="AF30" s="755">
        <f>(AC30-AD30)*(1-Recovery_OX!U25)</f>
        <v>0.25236149726027785</v>
      </c>
    </row>
    <row r="31" spans="2:34">
      <c r="B31" s="748">
        <f t="shared" si="1"/>
        <v>2014</v>
      </c>
      <c r="C31" s="749">
        <f>IF(Select2=1,Food!$K33,"")</f>
        <v>0.16423684911280084</v>
      </c>
      <c r="D31" s="750">
        <f>IF(Select2=1,Paper!$K33,"")</f>
        <v>3.8455276890181786E-2</v>
      </c>
      <c r="E31" s="740">
        <f>IF(Select2=1,Nappies!$K33,"")</f>
        <v>6.2247065005442803E-2</v>
      </c>
      <c r="F31" s="750">
        <f>IF(Select2=1,Garden!$K33,"")</f>
        <v>0</v>
      </c>
      <c r="G31" s="740">
        <f>IF(Select2=1,Wood!$K33,"")</f>
        <v>0</v>
      </c>
      <c r="H31" s="750">
        <f>IF(Select2=1,Textiles!$K33,"")</f>
        <v>2.7420577417232154E-3</v>
      </c>
      <c r="I31" s="751">
        <f>Sludge!K33</f>
        <v>0</v>
      </c>
      <c r="J31" s="751" t="str">
        <f>IF(Select2=2,MSW!$K33,"")</f>
        <v/>
      </c>
      <c r="K31" s="751">
        <f>Industry!$K33</f>
        <v>0</v>
      </c>
      <c r="L31" s="752">
        <f t="shared" si="3"/>
        <v>0.26768124875014865</v>
      </c>
      <c r="M31" s="753">
        <f>Recovery_OX!C26</f>
        <v>0</v>
      </c>
      <c r="N31" s="703"/>
      <c r="O31" s="754">
        <f>(L31-M31)*(1-Recovery_OX!F26)</f>
        <v>0.26768124875014865</v>
      </c>
      <c r="P31" s="694"/>
      <c r="Q31" s="705"/>
      <c r="S31" s="748">
        <f t="shared" si="2"/>
        <v>2014</v>
      </c>
      <c r="T31" s="749">
        <f>IF(Select2=1,Food!$W33,"")</f>
        <v>0.1098819240272976</v>
      </c>
      <c r="U31" s="750">
        <f>IF(Select2=1,Paper!$W33,"")</f>
        <v>7.9453051425995416E-2</v>
      </c>
      <c r="V31" s="740">
        <f>IF(Select2=1,Nappies!$W33,"")</f>
        <v>0</v>
      </c>
      <c r="W31" s="750">
        <f>IF(Select2=1,Garden!$W33,"")</f>
        <v>0</v>
      </c>
      <c r="X31" s="740">
        <f>IF(Select2=1,Wood!$W33,"")</f>
        <v>0</v>
      </c>
      <c r="Y31" s="750">
        <f>IF(Select2=1,Textiles!$W33,"")</f>
        <v>3.0049947854500995E-3</v>
      </c>
      <c r="Z31" s="742">
        <f>Sludge!W33</f>
        <v>0</v>
      </c>
      <c r="AA31" s="742" t="str">
        <f>IF(Select2=2,MSW!$W33,"")</f>
        <v/>
      </c>
      <c r="AB31" s="751">
        <f>Industry!$W33</f>
        <v>0</v>
      </c>
      <c r="AC31" s="752">
        <f t="shared" si="0"/>
        <v>0.19233997023874314</v>
      </c>
      <c r="AD31" s="753">
        <f>Recovery_OX!R26</f>
        <v>0</v>
      </c>
      <c r="AE31" s="703"/>
      <c r="AF31" s="755">
        <f>(AC31-AD31)*(1-Recovery_OX!U26)</f>
        <v>0.19233997023874314</v>
      </c>
    </row>
    <row r="32" spans="2:34">
      <c r="B32" s="748">
        <f t="shared" si="1"/>
        <v>2015</v>
      </c>
      <c r="C32" s="749">
        <f>IF(Select2=1,Food!$K34,"")</f>
        <v>0.11009125225804101</v>
      </c>
      <c r="D32" s="750">
        <f>IF(Select2=1,Paper!$K34,"")</f>
        <v>3.585546251517753E-2</v>
      </c>
      <c r="E32" s="740">
        <f>IF(Select2=1,Nappies!$K34,"")</f>
        <v>5.2515658681480074E-2</v>
      </c>
      <c r="F32" s="750">
        <f>IF(Select2=1,Garden!$K34,"")</f>
        <v>0</v>
      </c>
      <c r="G32" s="740">
        <f>IF(Select2=1,Wood!$K34,"")</f>
        <v>0</v>
      </c>
      <c r="H32" s="750">
        <f>IF(Select2=1,Textiles!$K34,"")</f>
        <v>2.5566776922079865E-3</v>
      </c>
      <c r="I32" s="751">
        <f>Sludge!K34</f>
        <v>0</v>
      </c>
      <c r="J32" s="751" t="str">
        <f>IF(Select2=2,MSW!$K34,"")</f>
        <v/>
      </c>
      <c r="K32" s="751">
        <f>Industry!$K34</f>
        <v>0</v>
      </c>
      <c r="L32" s="752">
        <f t="shared" si="3"/>
        <v>0.20101905114690657</v>
      </c>
      <c r="M32" s="753">
        <f>Recovery_OX!C27</f>
        <v>0</v>
      </c>
      <c r="N32" s="703"/>
      <c r="O32" s="754">
        <f>(L32-M32)*(1-Recovery_OX!F27)</f>
        <v>0.20101905114690657</v>
      </c>
      <c r="P32" s="694"/>
      <c r="Q32" s="705"/>
      <c r="S32" s="748">
        <f t="shared" si="2"/>
        <v>2015</v>
      </c>
      <c r="T32" s="749">
        <f>IF(Select2=1,Food!$W34,"")</f>
        <v>7.3656056372462753E-2</v>
      </c>
      <c r="U32" s="750">
        <f>IF(Select2=1,Paper!$W34,"")</f>
        <v>7.4081534122267617E-2</v>
      </c>
      <c r="V32" s="740">
        <f>IF(Select2=1,Nappies!$W34,"")</f>
        <v>0</v>
      </c>
      <c r="W32" s="750">
        <f>IF(Select2=1,Garden!$W34,"")</f>
        <v>0</v>
      </c>
      <c r="X32" s="740">
        <f>IF(Select2=1,Wood!$W34,"")</f>
        <v>0</v>
      </c>
      <c r="Y32" s="750">
        <f>IF(Select2=1,Textiles!$W34,"")</f>
        <v>2.8018385668032737E-3</v>
      </c>
      <c r="Z32" s="742">
        <f>Sludge!W34</f>
        <v>0</v>
      </c>
      <c r="AA32" s="742" t="str">
        <f>IF(Select2=2,MSW!$W34,"")</f>
        <v/>
      </c>
      <c r="AB32" s="751">
        <f>Industry!$W34</f>
        <v>0</v>
      </c>
      <c r="AC32" s="752">
        <f t="shared" si="0"/>
        <v>0.15053942906153364</v>
      </c>
      <c r="AD32" s="753">
        <f>Recovery_OX!R27</f>
        <v>0</v>
      </c>
      <c r="AE32" s="703"/>
      <c r="AF32" s="755">
        <f>(AC32-AD32)*(1-Recovery_OX!U27)</f>
        <v>0.15053942906153364</v>
      </c>
    </row>
    <row r="33" spans="2:32">
      <c r="B33" s="748">
        <f t="shared" si="1"/>
        <v>2016</v>
      </c>
      <c r="C33" s="749">
        <f>IF(Select2=1,Food!$K35,"")</f>
        <v>7.3796373281731234E-2</v>
      </c>
      <c r="D33" s="750">
        <f>IF(Select2=1,Paper!$K35,"")</f>
        <v>3.3431411659020922E-2</v>
      </c>
      <c r="E33" s="740">
        <f>IF(Select2=1,Nappies!$K35,"")</f>
        <v>4.430561354994917E-2</v>
      </c>
      <c r="F33" s="750">
        <f>IF(Select2=1,Garden!$K35,"")</f>
        <v>0</v>
      </c>
      <c r="G33" s="740">
        <f>IF(Select2=1,Wood!$K35,"")</f>
        <v>0</v>
      </c>
      <c r="H33" s="750">
        <f>IF(Select2=1,Textiles!$K35,"")</f>
        <v>2.383830479706129E-3</v>
      </c>
      <c r="I33" s="751">
        <f>Sludge!K35</f>
        <v>0</v>
      </c>
      <c r="J33" s="751" t="str">
        <f>IF(Select2=2,MSW!$K35,"")</f>
        <v/>
      </c>
      <c r="K33" s="751">
        <f>Industry!$K35</f>
        <v>0</v>
      </c>
      <c r="L33" s="752">
        <f t="shared" si="3"/>
        <v>0.15391722897040747</v>
      </c>
      <c r="M33" s="753">
        <f>Recovery_OX!C28</f>
        <v>0</v>
      </c>
      <c r="N33" s="703"/>
      <c r="O33" s="754">
        <f>(L33-M33)*(1-Recovery_OX!F28)</f>
        <v>0.15391722897040747</v>
      </c>
      <c r="P33" s="694"/>
      <c r="Q33" s="705"/>
      <c r="S33" s="748">
        <f t="shared" si="2"/>
        <v>2016</v>
      </c>
      <c r="T33" s="749">
        <f>IF(Select2=1,Food!$W35,"")</f>
        <v>4.9373131098392878E-2</v>
      </c>
      <c r="U33" s="750">
        <f>IF(Select2=1,Paper!$W35,"")</f>
        <v>6.9073164584753946E-2</v>
      </c>
      <c r="V33" s="740">
        <f>IF(Select2=1,Nappies!$W35,"")</f>
        <v>0</v>
      </c>
      <c r="W33" s="750">
        <f>IF(Select2=1,Garden!$W35,"")</f>
        <v>0</v>
      </c>
      <c r="X33" s="740">
        <f>IF(Select2=1,Wood!$W35,"")</f>
        <v>0</v>
      </c>
      <c r="Y33" s="750">
        <f>IF(Select2=1,Textiles!$W35,"")</f>
        <v>2.6124169640615114E-3</v>
      </c>
      <c r="Z33" s="742">
        <f>Sludge!W35</f>
        <v>0</v>
      </c>
      <c r="AA33" s="742" t="str">
        <f>IF(Select2=2,MSW!$W35,"")</f>
        <v/>
      </c>
      <c r="AB33" s="751">
        <f>Industry!$W35</f>
        <v>0</v>
      </c>
      <c r="AC33" s="752">
        <f t="shared" si="0"/>
        <v>0.12105871264720834</v>
      </c>
      <c r="AD33" s="753">
        <f>Recovery_OX!R28</f>
        <v>0</v>
      </c>
      <c r="AE33" s="703"/>
      <c r="AF33" s="755">
        <f>(AC33-AD33)*(1-Recovery_OX!U28)</f>
        <v>0.12105871264720834</v>
      </c>
    </row>
    <row r="34" spans="2:32">
      <c r="B34" s="748">
        <f t="shared" si="1"/>
        <v>2017</v>
      </c>
      <c r="C34" s="749">
        <f>IF(Select2=1,Food!$K36,"")</f>
        <v>4.9467188335473297E-2</v>
      </c>
      <c r="D34" s="750">
        <f>IF(Select2=1,Paper!$K36,"")</f>
        <v>3.1171241621602772E-2</v>
      </c>
      <c r="E34" s="740">
        <f>IF(Select2=1,Nappies!$K36,"")</f>
        <v>3.7379087329808117E-2</v>
      </c>
      <c r="F34" s="750">
        <f>IF(Select2=1,Garden!$K36,"")</f>
        <v>0</v>
      </c>
      <c r="G34" s="740">
        <f>IF(Select2=1,Wood!$K36,"")</f>
        <v>0</v>
      </c>
      <c r="H34" s="750">
        <f>IF(Select2=1,Textiles!$K36,"")</f>
        <v>2.2226688069814267E-3</v>
      </c>
      <c r="I34" s="751">
        <f>Sludge!K36</f>
        <v>0</v>
      </c>
      <c r="J34" s="751" t="str">
        <f>IF(Select2=2,MSW!$K36,"")</f>
        <v/>
      </c>
      <c r="K34" s="751">
        <f>Industry!$K36</f>
        <v>0</v>
      </c>
      <c r="L34" s="752">
        <f t="shared" si="3"/>
        <v>0.12024018609386561</v>
      </c>
      <c r="M34" s="753">
        <f>Recovery_OX!C29</f>
        <v>0</v>
      </c>
      <c r="N34" s="703"/>
      <c r="O34" s="754">
        <f>(L34-M34)*(1-Recovery_OX!F29)</f>
        <v>0.12024018609386561</v>
      </c>
      <c r="P34" s="694"/>
      <c r="Q34" s="705"/>
      <c r="S34" s="748">
        <f t="shared" si="2"/>
        <v>2017</v>
      </c>
      <c r="T34" s="749">
        <f>IF(Select2=1,Food!$W36,"")</f>
        <v>3.3095799510798371E-2</v>
      </c>
      <c r="U34" s="750">
        <f>IF(Select2=1,Paper!$W36,"")</f>
        <v>6.4403391780171002E-2</v>
      </c>
      <c r="V34" s="740">
        <f>IF(Select2=1,Nappies!$W36,"")</f>
        <v>0</v>
      </c>
      <c r="W34" s="750">
        <f>IF(Select2=1,Garden!$W36,"")</f>
        <v>0</v>
      </c>
      <c r="X34" s="740">
        <f>IF(Select2=1,Wood!$W36,"")</f>
        <v>0</v>
      </c>
      <c r="Y34" s="750">
        <f>IF(Select2=1,Textiles!$W36,"")</f>
        <v>2.4358014323084131E-3</v>
      </c>
      <c r="Z34" s="742">
        <f>Sludge!W36</f>
        <v>0</v>
      </c>
      <c r="AA34" s="742" t="str">
        <f>IF(Select2=2,MSW!$W36,"")</f>
        <v/>
      </c>
      <c r="AB34" s="751">
        <f>Industry!$W36</f>
        <v>0</v>
      </c>
      <c r="AC34" s="752">
        <f t="shared" si="0"/>
        <v>9.9934992723277785E-2</v>
      </c>
      <c r="AD34" s="753">
        <f>Recovery_OX!R29</f>
        <v>0</v>
      </c>
      <c r="AE34" s="703"/>
      <c r="AF34" s="755">
        <f>(AC34-AD34)*(1-Recovery_OX!U29)</f>
        <v>9.9934992723277785E-2</v>
      </c>
    </row>
    <row r="35" spans="2:32">
      <c r="B35" s="748">
        <f t="shared" si="1"/>
        <v>2018</v>
      </c>
      <c r="C35" s="749">
        <f>IF(Select2=1,Food!$K37,"")</f>
        <v>3.3158847962288102E-2</v>
      </c>
      <c r="D35" s="750">
        <f>IF(Select2=1,Paper!$K37,"")</f>
        <v>2.9063873046777492E-2</v>
      </c>
      <c r="E35" s="740">
        <f>IF(Select2=1,Nappies!$K37,"")</f>
        <v>3.1535420856642779E-2</v>
      </c>
      <c r="F35" s="750">
        <f>IF(Select2=1,Garden!$K37,"")</f>
        <v>0</v>
      </c>
      <c r="G35" s="740">
        <f>IF(Select2=1,Wood!$K37,"")</f>
        <v>0</v>
      </c>
      <c r="H35" s="750">
        <f>IF(Select2=1,Textiles!$K37,"")</f>
        <v>2.0724026593272092E-3</v>
      </c>
      <c r="I35" s="751">
        <f>Sludge!K37</f>
        <v>0</v>
      </c>
      <c r="J35" s="751" t="str">
        <f>IF(Select2=2,MSW!$K37,"")</f>
        <v/>
      </c>
      <c r="K35" s="751">
        <f>Industry!$K37</f>
        <v>0</v>
      </c>
      <c r="L35" s="752">
        <f t="shared" si="3"/>
        <v>9.5830544525035574E-2</v>
      </c>
      <c r="M35" s="753">
        <f>Recovery_OX!C30</f>
        <v>0</v>
      </c>
      <c r="N35" s="703"/>
      <c r="O35" s="754">
        <f>(L35-M35)*(1-Recovery_OX!F30)</f>
        <v>9.5830544525035574E-2</v>
      </c>
      <c r="P35" s="694"/>
      <c r="Q35" s="705"/>
      <c r="S35" s="748">
        <f t="shared" si="2"/>
        <v>2018</v>
      </c>
      <c r="T35" s="749">
        <f>IF(Select2=1,Food!$W37,"")</f>
        <v>2.2184777851664658E-2</v>
      </c>
      <c r="U35" s="750">
        <f>IF(Select2=1,Paper!$W37,"")</f>
        <v>6.0049324476812993E-2</v>
      </c>
      <c r="V35" s="740">
        <f>IF(Select2=1,Nappies!$W37,"")</f>
        <v>0</v>
      </c>
      <c r="W35" s="750">
        <f>IF(Select2=1,Garden!$W37,"")</f>
        <v>0</v>
      </c>
      <c r="X35" s="740">
        <f>IF(Select2=1,Wood!$W37,"")</f>
        <v>0</v>
      </c>
      <c r="Y35" s="750">
        <f>IF(Select2=1,Textiles!$W37,"")</f>
        <v>2.2711262020024213E-3</v>
      </c>
      <c r="Z35" s="742">
        <f>Sludge!W37</f>
        <v>0</v>
      </c>
      <c r="AA35" s="742" t="str">
        <f>IF(Select2=2,MSW!$W37,"")</f>
        <v/>
      </c>
      <c r="AB35" s="751">
        <f>Industry!$W37</f>
        <v>0</v>
      </c>
      <c r="AC35" s="752">
        <f t="shared" si="0"/>
        <v>8.4505228530480078E-2</v>
      </c>
      <c r="AD35" s="753">
        <f>Recovery_OX!R30</f>
        <v>0</v>
      </c>
      <c r="AE35" s="703"/>
      <c r="AF35" s="755">
        <f>(AC35-AD35)*(1-Recovery_OX!U30)</f>
        <v>8.4505228530480078E-2</v>
      </c>
    </row>
    <row r="36" spans="2:32">
      <c r="B36" s="748">
        <f t="shared" si="1"/>
        <v>2019</v>
      </c>
      <c r="C36" s="749">
        <f>IF(Select2=1,Food!$K38,"")</f>
        <v>2.2227040492569728E-2</v>
      </c>
      <c r="D36" s="750">
        <f>IF(Select2=1,Paper!$K38,"")</f>
        <v>2.7098975611346394E-2</v>
      </c>
      <c r="E36" s="740">
        <f>IF(Select2=1,Nappies!$K38,"")</f>
        <v>2.6605325053309301E-2</v>
      </c>
      <c r="F36" s="750">
        <f>IF(Select2=1,Garden!$K38,"")</f>
        <v>0</v>
      </c>
      <c r="G36" s="740">
        <f>IF(Select2=1,Wood!$K38,"")</f>
        <v>0</v>
      </c>
      <c r="H36" s="750">
        <f>IF(Select2=1,Textiles!$K38,"")</f>
        <v>1.932295431913342E-3</v>
      </c>
      <c r="I36" s="751">
        <f>Sludge!K38</f>
        <v>0</v>
      </c>
      <c r="J36" s="751" t="str">
        <f>IF(Select2=2,MSW!$K38,"")</f>
        <v/>
      </c>
      <c r="K36" s="751">
        <f>Industry!$K38</f>
        <v>0</v>
      </c>
      <c r="L36" s="752">
        <f t="shared" si="3"/>
        <v>7.7863636589138766E-2</v>
      </c>
      <c r="M36" s="753">
        <f>Recovery_OX!C31</f>
        <v>0</v>
      </c>
      <c r="N36" s="703"/>
      <c r="O36" s="754">
        <f>(L36-M36)*(1-Recovery_OX!F31)</f>
        <v>7.7863636589138766E-2</v>
      </c>
      <c r="P36" s="694"/>
      <c r="Q36" s="705"/>
      <c r="S36" s="748">
        <f t="shared" si="2"/>
        <v>2019</v>
      </c>
      <c r="T36" s="749">
        <f>IF(Select2=1,Food!$W38,"")</f>
        <v>1.4870901310818283E-2</v>
      </c>
      <c r="U36" s="750">
        <f>IF(Select2=1,Paper!$W38,"")</f>
        <v>5.5989619031707419E-2</v>
      </c>
      <c r="V36" s="740">
        <f>IF(Select2=1,Nappies!$W38,"")</f>
        <v>0</v>
      </c>
      <c r="W36" s="750">
        <f>IF(Select2=1,Garden!$W38,"")</f>
        <v>0</v>
      </c>
      <c r="X36" s="740">
        <f>IF(Select2=1,Wood!$W38,"")</f>
        <v>0</v>
      </c>
      <c r="Y36" s="750">
        <f>IF(Select2=1,Textiles!$W38,"")</f>
        <v>2.1175840349735259E-3</v>
      </c>
      <c r="Z36" s="742">
        <f>Sludge!W38</f>
        <v>0</v>
      </c>
      <c r="AA36" s="742" t="str">
        <f>IF(Select2=2,MSW!$W38,"")</f>
        <v/>
      </c>
      <c r="AB36" s="751">
        <f>Industry!$W38</f>
        <v>0</v>
      </c>
      <c r="AC36" s="752">
        <f t="shared" si="0"/>
        <v>7.2978104377499228E-2</v>
      </c>
      <c r="AD36" s="753">
        <f>Recovery_OX!R31</f>
        <v>0</v>
      </c>
      <c r="AE36" s="703"/>
      <c r="AF36" s="755">
        <f>(AC36-AD36)*(1-Recovery_OX!U31)</f>
        <v>7.2978104377499228E-2</v>
      </c>
    </row>
    <row r="37" spans="2:32">
      <c r="B37" s="748">
        <f t="shared" si="1"/>
        <v>2020</v>
      </c>
      <c r="C37" s="749">
        <f>IF(Select2=1,Food!$K39,"")</f>
        <v>1.4899230806215358E-2</v>
      </c>
      <c r="D37" s="750">
        <f>IF(Select2=1,Paper!$K39,"")</f>
        <v>2.5266917385801398E-2</v>
      </c>
      <c r="E37" s="740">
        <f>IF(Select2=1,Nappies!$K39,"")</f>
        <v>2.2445976681587366E-2</v>
      </c>
      <c r="F37" s="750">
        <f>IF(Select2=1,Garden!$K39,"")</f>
        <v>0</v>
      </c>
      <c r="G37" s="740">
        <f>IF(Select2=1,Wood!$K39,"")</f>
        <v>0</v>
      </c>
      <c r="H37" s="750">
        <f>IF(Select2=1,Textiles!$K39,"")</f>
        <v>1.8016603189484949E-3</v>
      </c>
      <c r="I37" s="751">
        <f>Sludge!K39</f>
        <v>0</v>
      </c>
      <c r="J37" s="751" t="str">
        <f>IF(Select2=2,MSW!$K39,"")</f>
        <v/>
      </c>
      <c r="K37" s="751">
        <f>Industry!$K39</f>
        <v>0</v>
      </c>
      <c r="L37" s="752">
        <f t="shared" si="3"/>
        <v>6.4413785192552614E-2</v>
      </c>
      <c r="M37" s="753">
        <f>Recovery_OX!C32</f>
        <v>0</v>
      </c>
      <c r="N37" s="703"/>
      <c r="O37" s="754">
        <f>(L37-M37)*(1-Recovery_OX!F32)</f>
        <v>6.4413785192552614E-2</v>
      </c>
      <c r="P37" s="694"/>
      <c r="Q37" s="705"/>
      <c r="S37" s="748">
        <f t="shared" si="2"/>
        <v>2020</v>
      </c>
      <c r="T37" s="749">
        <f>IF(Select2=1,Food!$W39,"")</f>
        <v>9.9682632512591608E-3</v>
      </c>
      <c r="U37" s="750">
        <f>IF(Select2=1,Paper!$W39,"")</f>
        <v>5.2204374764052465E-2</v>
      </c>
      <c r="V37" s="740">
        <f>IF(Select2=1,Nappies!$W39,"")</f>
        <v>0</v>
      </c>
      <c r="W37" s="750">
        <f>IF(Select2=1,Garden!$W39,"")</f>
        <v>0</v>
      </c>
      <c r="X37" s="740">
        <f>IF(Select2=1,Wood!$W39,"")</f>
        <v>0</v>
      </c>
      <c r="Y37" s="750">
        <f>IF(Select2=1,Textiles!$W39,"")</f>
        <v>1.974422267340817E-3</v>
      </c>
      <c r="Z37" s="742">
        <f>Sludge!W39</f>
        <v>0</v>
      </c>
      <c r="AA37" s="742" t="str">
        <f>IF(Select2=2,MSW!$W39,"")</f>
        <v/>
      </c>
      <c r="AB37" s="751">
        <f>Industry!$W39</f>
        <v>0</v>
      </c>
      <c r="AC37" s="752">
        <f t="shared" si="0"/>
        <v>6.4147060282652449E-2</v>
      </c>
      <c r="AD37" s="753">
        <f>Recovery_OX!R32</f>
        <v>0</v>
      </c>
      <c r="AE37" s="703"/>
      <c r="AF37" s="755">
        <f>(AC37-AD37)*(1-Recovery_OX!U32)</f>
        <v>6.4147060282652449E-2</v>
      </c>
    </row>
    <row r="38" spans="2:32">
      <c r="B38" s="748">
        <f t="shared" si="1"/>
        <v>2021</v>
      </c>
      <c r="C38" s="749">
        <f>IF(Select2=1,Food!$K40,"")</f>
        <v>9.987253079917895E-3</v>
      </c>
      <c r="D38" s="750">
        <f>IF(Select2=1,Paper!$K40,"")</f>
        <v>2.355871761859538E-2</v>
      </c>
      <c r="E38" s="740">
        <f>IF(Select2=1,Nappies!$K40,"")</f>
        <v>1.8936880800398112E-2</v>
      </c>
      <c r="F38" s="750">
        <f>IF(Select2=1,Garden!$K40,"")</f>
        <v>0</v>
      </c>
      <c r="G38" s="740">
        <f>IF(Select2=1,Wood!$K40,"")</f>
        <v>0</v>
      </c>
      <c r="H38" s="750">
        <f>IF(Select2=1,Textiles!$K40,"")</f>
        <v>1.6798569469573567E-3</v>
      </c>
      <c r="I38" s="751">
        <f>Sludge!K40</f>
        <v>0</v>
      </c>
      <c r="J38" s="751" t="str">
        <f>IF(Select2=2,MSW!$K40,"")</f>
        <v/>
      </c>
      <c r="K38" s="751">
        <f>Industry!$K40</f>
        <v>0</v>
      </c>
      <c r="L38" s="752">
        <f t="shared" si="3"/>
        <v>5.4162708445868749E-2</v>
      </c>
      <c r="M38" s="753">
        <f>Recovery_OX!C33</f>
        <v>0</v>
      </c>
      <c r="N38" s="703"/>
      <c r="O38" s="754">
        <f>(L38-M38)*(1-Recovery_OX!F33)</f>
        <v>5.4162708445868749E-2</v>
      </c>
      <c r="P38" s="694"/>
      <c r="Q38" s="705"/>
      <c r="S38" s="748">
        <f t="shared" si="2"/>
        <v>2021</v>
      </c>
      <c r="T38" s="749">
        <f>IF(Select2=1,Food!$W40,"")</f>
        <v>6.6819266814794132E-3</v>
      </c>
      <c r="U38" s="750">
        <f>IF(Select2=1,Paper!$W40,"")</f>
        <v>4.867503640205656E-2</v>
      </c>
      <c r="V38" s="740">
        <f>IF(Select2=1,Nappies!$W40,"")</f>
        <v>0</v>
      </c>
      <c r="W38" s="750">
        <f>IF(Select2=1,Garden!$W40,"")</f>
        <v>0</v>
      </c>
      <c r="X38" s="740">
        <f>IF(Select2=1,Wood!$W40,"")</f>
        <v>0</v>
      </c>
      <c r="Y38" s="750">
        <f>IF(Select2=1,Textiles!$W40,"")</f>
        <v>1.840939119953268E-3</v>
      </c>
      <c r="Z38" s="742">
        <f>Sludge!W40</f>
        <v>0</v>
      </c>
      <c r="AA38" s="742" t="str">
        <f>IF(Select2=2,MSW!$W40,"")</f>
        <v/>
      </c>
      <c r="AB38" s="751">
        <f>Industry!$W40</f>
        <v>0</v>
      </c>
      <c r="AC38" s="752">
        <f t="shared" si="0"/>
        <v>5.7197902203489241E-2</v>
      </c>
      <c r="AD38" s="753">
        <f>Recovery_OX!R33</f>
        <v>0</v>
      </c>
      <c r="AE38" s="703"/>
      <c r="AF38" s="755">
        <f>(AC38-AD38)*(1-Recovery_OX!U33)</f>
        <v>5.7197902203489241E-2</v>
      </c>
    </row>
    <row r="39" spans="2:32">
      <c r="B39" s="748">
        <f t="shared" si="1"/>
        <v>2022</v>
      </c>
      <c r="C39" s="749">
        <f>IF(Select2=1,Food!$K41,"")</f>
        <v>6.694655944300144E-3</v>
      </c>
      <c r="D39" s="750">
        <f>IF(Select2=1,Paper!$K41,"")</f>
        <v>2.1966002712487713E-2</v>
      </c>
      <c r="E39" s="740">
        <f>IF(Select2=1,Nappies!$K41,"")</f>
        <v>1.5976380067375451E-2</v>
      </c>
      <c r="F39" s="750">
        <f>IF(Select2=1,Garden!$K41,"")</f>
        <v>0</v>
      </c>
      <c r="G39" s="740">
        <f>IF(Select2=1,Wood!$K41,"")</f>
        <v>0</v>
      </c>
      <c r="H39" s="750">
        <f>IF(Select2=1,Textiles!$K41,"")</f>
        <v>1.5662882356691134E-3</v>
      </c>
      <c r="I39" s="751">
        <f>Sludge!K41</f>
        <v>0</v>
      </c>
      <c r="J39" s="751" t="str">
        <f>IF(Select2=2,MSW!$K41,"")</f>
        <v/>
      </c>
      <c r="K39" s="751">
        <f>Industry!$K41</f>
        <v>0</v>
      </c>
      <c r="L39" s="752">
        <f t="shared" si="3"/>
        <v>4.6203326959832425E-2</v>
      </c>
      <c r="M39" s="753">
        <f>Recovery_OX!C34</f>
        <v>0</v>
      </c>
      <c r="N39" s="703"/>
      <c r="O39" s="754">
        <f>(L39-M39)*(1-Recovery_OX!F34)</f>
        <v>4.6203326959832425E-2</v>
      </c>
      <c r="P39" s="694"/>
      <c r="Q39" s="705"/>
      <c r="S39" s="748">
        <f t="shared" si="2"/>
        <v>2022</v>
      </c>
      <c r="T39" s="749">
        <f>IF(Select2=1,Food!$W41,"")</f>
        <v>4.4790294007360475E-3</v>
      </c>
      <c r="U39" s="750">
        <f>IF(Select2=1,Paper!$W41,"")</f>
        <v>4.5384303124974601E-2</v>
      </c>
      <c r="V39" s="740">
        <f>IF(Select2=1,Nappies!$W41,"")</f>
        <v>0</v>
      </c>
      <c r="W39" s="750">
        <f>IF(Select2=1,Garden!$W41,"")</f>
        <v>0</v>
      </c>
      <c r="X39" s="740">
        <f>IF(Select2=1,Wood!$W41,"")</f>
        <v>0</v>
      </c>
      <c r="Y39" s="750">
        <f>IF(Select2=1,Textiles!$W41,"")</f>
        <v>1.7164802582675224E-3</v>
      </c>
      <c r="Z39" s="742">
        <f>Sludge!W41</f>
        <v>0</v>
      </c>
      <c r="AA39" s="742" t="str">
        <f>IF(Select2=2,MSW!$W41,"")</f>
        <v/>
      </c>
      <c r="AB39" s="751">
        <f>Industry!$W41</f>
        <v>0</v>
      </c>
      <c r="AC39" s="752">
        <f t="shared" si="0"/>
        <v>5.1579812783978177E-2</v>
      </c>
      <c r="AD39" s="753">
        <f>Recovery_OX!R34</f>
        <v>0</v>
      </c>
      <c r="AE39" s="703"/>
      <c r="AF39" s="755">
        <f>(AC39-AD39)*(1-Recovery_OX!U34)</f>
        <v>5.1579812783978177E-2</v>
      </c>
    </row>
    <row r="40" spans="2:32">
      <c r="B40" s="748">
        <f t="shared" si="1"/>
        <v>2023</v>
      </c>
      <c r="C40" s="749">
        <f>IF(Select2=1,Food!$K42,"")</f>
        <v>4.4875620807760391E-3</v>
      </c>
      <c r="D40" s="750">
        <f>IF(Select2=1,Paper!$K42,"")</f>
        <v>2.0480965177160838E-2</v>
      </c>
      <c r="E40" s="740">
        <f>IF(Select2=1,Nappies!$K42,"")</f>
        <v>1.3478709759416433E-2</v>
      </c>
      <c r="F40" s="750">
        <f>IF(Select2=1,Garden!$K42,"")</f>
        <v>0</v>
      </c>
      <c r="G40" s="740">
        <f>IF(Select2=1,Wood!$K42,"")</f>
        <v>0</v>
      </c>
      <c r="H40" s="750">
        <f>IF(Select2=1,Textiles!$K42,"")</f>
        <v>1.4603974711292727E-3</v>
      </c>
      <c r="I40" s="751">
        <f>Sludge!K42</f>
        <v>0</v>
      </c>
      <c r="J40" s="751" t="str">
        <f>IF(Select2=2,MSW!$K42,"")</f>
        <v/>
      </c>
      <c r="K40" s="751">
        <f>Industry!$K42</f>
        <v>0</v>
      </c>
      <c r="L40" s="752">
        <f t="shared" si="3"/>
        <v>3.9907634488482578E-2</v>
      </c>
      <c r="M40" s="753">
        <f>Recovery_OX!C35</f>
        <v>0</v>
      </c>
      <c r="N40" s="703"/>
      <c r="O40" s="754">
        <f>(L40-M40)*(1-Recovery_OX!F35)</f>
        <v>3.9907634488482578E-2</v>
      </c>
      <c r="P40" s="694"/>
      <c r="Q40" s="705"/>
      <c r="S40" s="748">
        <f t="shared" si="2"/>
        <v>2023</v>
      </c>
      <c r="T40" s="749">
        <f>IF(Select2=1,Food!$W42,"")</f>
        <v>3.0023831940963691E-3</v>
      </c>
      <c r="U40" s="750">
        <f>IF(Select2=1,Paper!$W42,"")</f>
        <v>4.231604375446453E-2</v>
      </c>
      <c r="V40" s="740">
        <f>IF(Select2=1,Nappies!$W42,"")</f>
        <v>0</v>
      </c>
      <c r="W40" s="750">
        <f>IF(Select2=1,Garden!$W42,"")</f>
        <v>0</v>
      </c>
      <c r="X40" s="740">
        <f>IF(Select2=1,Wood!$W42,"")</f>
        <v>0</v>
      </c>
      <c r="Y40" s="750">
        <f>IF(Select2=1,Textiles!$W42,"")</f>
        <v>1.6004355847992039E-3</v>
      </c>
      <c r="Z40" s="742">
        <f>Sludge!W42</f>
        <v>0</v>
      </c>
      <c r="AA40" s="742" t="str">
        <f>IF(Select2=2,MSW!$W42,"")</f>
        <v/>
      </c>
      <c r="AB40" s="751">
        <f>Industry!$W42</f>
        <v>0</v>
      </c>
      <c r="AC40" s="752">
        <f t="shared" si="0"/>
        <v>4.6918862533360105E-2</v>
      </c>
      <c r="AD40" s="753">
        <f>Recovery_OX!R35</f>
        <v>0</v>
      </c>
      <c r="AE40" s="703"/>
      <c r="AF40" s="755">
        <f>(AC40-AD40)*(1-Recovery_OX!U35)</f>
        <v>4.6918862533360105E-2</v>
      </c>
    </row>
    <row r="41" spans="2:32">
      <c r="B41" s="748">
        <f t="shared" si="1"/>
        <v>2024</v>
      </c>
      <c r="C41" s="749">
        <f>IF(Select2=1,Food!$K43,"")</f>
        <v>3.0081028205735838E-3</v>
      </c>
      <c r="D41" s="750">
        <f>IF(Select2=1,Paper!$K43,"")</f>
        <v>1.9096325356893699E-2</v>
      </c>
      <c r="E41" s="740">
        <f>IF(Select2=1,Nappies!$K43,"")</f>
        <v>1.1371513197133951E-2</v>
      </c>
      <c r="F41" s="750">
        <f>IF(Select2=1,Garden!$K43,"")</f>
        <v>0</v>
      </c>
      <c r="G41" s="740">
        <f>IF(Select2=1,Wood!$K43,"")</f>
        <v>0</v>
      </c>
      <c r="H41" s="750">
        <f>IF(Select2=1,Textiles!$K43,"")</f>
        <v>1.3616655766872095E-3</v>
      </c>
      <c r="I41" s="751">
        <f>Sludge!K43</f>
        <v>0</v>
      </c>
      <c r="J41" s="751" t="str">
        <f>IF(Select2=2,MSW!$K43,"")</f>
        <v/>
      </c>
      <c r="K41" s="751">
        <f>Industry!$K43</f>
        <v>0</v>
      </c>
      <c r="L41" s="752">
        <f t="shared" si="3"/>
        <v>3.4837606951288444E-2</v>
      </c>
      <c r="M41" s="753">
        <f>Recovery_OX!C36</f>
        <v>0</v>
      </c>
      <c r="N41" s="703"/>
      <c r="O41" s="754">
        <f>(L41-M41)*(1-Recovery_OX!F36)</f>
        <v>3.4837606951288444E-2</v>
      </c>
      <c r="P41" s="694"/>
      <c r="Q41" s="705"/>
      <c r="S41" s="748">
        <f t="shared" si="2"/>
        <v>2024</v>
      </c>
      <c r="T41" s="749">
        <f>IF(Select2=1,Food!$W43,"")</f>
        <v>2.0125576408833081E-3</v>
      </c>
      <c r="U41" s="750">
        <f>IF(Select2=1,Paper!$W43,"")</f>
        <v>3.9455217679532431E-2</v>
      </c>
      <c r="V41" s="740">
        <f>IF(Select2=1,Nappies!$W43,"")</f>
        <v>0</v>
      </c>
      <c r="W41" s="750">
        <f>IF(Select2=1,Garden!$W43,"")</f>
        <v>0</v>
      </c>
      <c r="X41" s="740">
        <f>IF(Select2=1,Wood!$W43,"")</f>
        <v>0</v>
      </c>
      <c r="Y41" s="750">
        <f>IF(Select2=1,Textiles!$W43,"")</f>
        <v>1.4922362484243402E-3</v>
      </c>
      <c r="Z41" s="742">
        <f>Sludge!W43</f>
        <v>0</v>
      </c>
      <c r="AA41" s="742" t="str">
        <f>IF(Select2=2,MSW!$W43,"")</f>
        <v/>
      </c>
      <c r="AB41" s="751">
        <f>Industry!$W43</f>
        <v>0</v>
      </c>
      <c r="AC41" s="752">
        <f t="shared" si="0"/>
        <v>4.2960011568840079E-2</v>
      </c>
      <c r="AD41" s="753">
        <f>Recovery_OX!R36</f>
        <v>0</v>
      </c>
      <c r="AE41" s="703"/>
      <c r="AF41" s="755">
        <f>(AC41-AD41)*(1-Recovery_OX!U36)</f>
        <v>4.2960011568840079E-2</v>
      </c>
    </row>
    <row r="42" spans="2:32">
      <c r="B42" s="748">
        <f t="shared" si="1"/>
        <v>2025</v>
      </c>
      <c r="C42" s="749">
        <f>IF(Select2=1,Food!$K44,"")</f>
        <v>2.0163916211668213E-3</v>
      </c>
      <c r="D42" s="750">
        <f>IF(Select2=1,Paper!$K44,"")</f>
        <v>1.7805295745680939E-2</v>
      </c>
      <c r="E42" s="740">
        <f>IF(Select2=1,Nappies!$K44,"")</f>
        <v>9.5937455958833712E-3</v>
      </c>
      <c r="F42" s="750">
        <f>IF(Select2=1,Garden!$K44,"")</f>
        <v>0</v>
      </c>
      <c r="G42" s="740">
        <f>IF(Select2=1,Wood!$K44,"")</f>
        <v>0</v>
      </c>
      <c r="H42" s="750">
        <f>IF(Select2=1,Textiles!$K44,"")</f>
        <v>1.2696085684818232E-3</v>
      </c>
      <c r="I42" s="751">
        <f>Sludge!K44</f>
        <v>0</v>
      </c>
      <c r="J42" s="751" t="str">
        <f>IF(Select2=2,MSW!$K44,"")</f>
        <v/>
      </c>
      <c r="K42" s="751">
        <f>Industry!$K44</f>
        <v>0</v>
      </c>
      <c r="L42" s="752">
        <f t="shared" si="3"/>
        <v>3.0685041531212955E-2</v>
      </c>
      <c r="M42" s="753">
        <f>Recovery_OX!C37</f>
        <v>0</v>
      </c>
      <c r="N42" s="703"/>
      <c r="O42" s="754">
        <f>(L42-M42)*(1-Recovery_OX!F37)</f>
        <v>3.0685041531212955E-2</v>
      </c>
      <c r="P42" s="694"/>
      <c r="Q42" s="705"/>
      <c r="S42" s="748">
        <f t="shared" si="2"/>
        <v>2025</v>
      </c>
      <c r="T42" s="749">
        <f>IF(Select2=1,Food!$W44,"")</f>
        <v>1.3490577304862766E-3</v>
      </c>
      <c r="U42" s="750">
        <f>IF(Select2=1,Paper!$W44,"")</f>
        <v>3.6787801127439949E-2</v>
      </c>
      <c r="V42" s="740">
        <f>IF(Select2=1,Nappies!$W44,"")</f>
        <v>0</v>
      </c>
      <c r="W42" s="750">
        <f>IF(Select2=1,Garden!$W44,"")</f>
        <v>0</v>
      </c>
      <c r="X42" s="740">
        <f>IF(Select2=1,Wood!$W44,"")</f>
        <v>0</v>
      </c>
      <c r="Y42" s="750">
        <f>IF(Select2=1,Textiles!$W44,"")</f>
        <v>1.391351855870492E-3</v>
      </c>
      <c r="Z42" s="742">
        <f>Sludge!W44</f>
        <v>0</v>
      </c>
      <c r="AA42" s="742" t="str">
        <f>IF(Select2=2,MSW!$W44,"")</f>
        <v/>
      </c>
      <c r="AB42" s="751">
        <f>Industry!$W44</f>
        <v>0</v>
      </c>
      <c r="AC42" s="752">
        <f t="shared" si="0"/>
        <v>3.9528210713796717E-2</v>
      </c>
      <c r="AD42" s="753">
        <f>Recovery_OX!R37</f>
        <v>0</v>
      </c>
      <c r="AE42" s="703"/>
      <c r="AF42" s="755">
        <f>(AC42-AD42)*(1-Recovery_OX!U37)</f>
        <v>3.9528210713796717E-2</v>
      </c>
    </row>
    <row r="43" spans="2:32">
      <c r="B43" s="748">
        <f t="shared" si="1"/>
        <v>2026</v>
      </c>
      <c r="C43" s="749">
        <f>IF(Select2=1,Food!$K45,"")</f>
        <v>1.3516277243264211E-3</v>
      </c>
      <c r="D43" s="750">
        <f>IF(Select2=1,Paper!$K45,"")</f>
        <v>1.6601547714870581E-2</v>
      </c>
      <c r="E43" s="740">
        <f>IF(Select2=1,Nappies!$K45,"")</f>
        <v>8.093905618623309E-3</v>
      </c>
      <c r="F43" s="750">
        <f>IF(Select2=1,Garden!$K45,"")</f>
        <v>0</v>
      </c>
      <c r="G43" s="740">
        <f>IF(Select2=1,Wood!$K45,"")</f>
        <v>0</v>
      </c>
      <c r="H43" s="750">
        <f>IF(Select2=1,Textiles!$K45,"")</f>
        <v>1.1837751829520899E-3</v>
      </c>
      <c r="I43" s="751">
        <f>Sludge!K45</f>
        <v>0</v>
      </c>
      <c r="J43" s="751" t="str">
        <f>IF(Select2=2,MSW!$K45,"")</f>
        <v/>
      </c>
      <c r="K43" s="751">
        <f>Industry!$K45</f>
        <v>0</v>
      </c>
      <c r="L43" s="752">
        <f t="shared" si="3"/>
        <v>2.72308562407724E-2</v>
      </c>
      <c r="M43" s="753">
        <f>Recovery_OX!C38</f>
        <v>0</v>
      </c>
      <c r="N43" s="703"/>
      <c r="O43" s="754">
        <f>(L43-M43)*(1-Recovery_OX!F38)</f>
        <v>2.72308562407724E-2</v>
      </c>
      <c r="P43" s="694"/>
      <c r="Q43" s="705"/>
      <c r="S43" s="748">
        <f t="shared" si="2"/>
        <v>2026</v>
      </c>
      <c r="T43" s="749">
        <f>IF(Select2=1,Food!$W45,"")</f>
        <v>9.0430044000429604E-4</v>
      </c>
      <c r="U43" s="750">
        <f>IF(Select2=1,Paper!$W45,"")</f>
        <v>3.4300718419154087E-2</v>
      </c>
      <c r="V43" s="740">
        <f>IF(Select2=1,Nappies!$W45,"")</f>
        <v>0</v>
      </c>
      <c r="W43" s="750">
        <f>IF(Select2=1,Garden!$W45,"")</f>
        <v>0</v>
      </c>
      <c r="X43" s="740">
        <f>IF(Select2=1,Wood!$W45,"")</f>
        <v>0</v>
      </c>
      <c r="Y43" s="750">
        <f>IF(Select2=1,Textiles!$W45,"")</f>
        <v>1.2972878717283185E-3</v>
      </c>
      <c r="Z43" s="742">
        <f>Sludge!W45</f>
        <v>0</v>
      </c>
      <c r="AA43" s="742" t="str">
        <f>IF(Select2=2,MSW!$W45,"")</f>
        <v/>
      </c>
      <c r="AB43" s="751">
        <f>Industry!$W45</f>
        <v>0</v>
      </c>
      <c r="AC43" s="752">
        <f t="shared" si="0"/>
        <v>3.6502306730886697E-2</v>
      </c>
      <c r="AD43" s="753">
        <f>Recovery_OX!R38</f>
        <v>0</v>
      </c>
      <c r="AE43" s="703"/>
      <c r="AF43" s="755">
        <f>(AC43-AD43)*(1-Recovery_OX!U38)</f>
        <v>3.6502306730886697E-2</v>
      </c>
    </row>
    <row r="44" spans="2:32">
      <c r="B44" s="748">
        <f t="shared" si="1"/>
        <v>2027</v>
      </c>
      <c r="C44" s="749">
        <f>IF(Select2=1,Food!$K46,"")</f>
        <v>9.0602315839353293E-4</v>
      </c>
      <c r="D44" s="750">
        <f>IF(Select2=1,Paper!$K46,"")</f>
        <v>1.547918049021905E-2</v>
      </c>
      <c r="E44" s="740">
        <f>IF(Select2=1,Nappies!$K46,"")</f>
        <v>6.8285433992842726E-3</v>
      </c>
      <c r="F44" s="750">
        <f>IF(Select2=1,Garden!$K46,"")</f>
        <v>0</v>
      </c>
      <c r="G44" s="740">
        <f>IF(Select2=1,Wood!$K46,"")</f>
        <v>0</v>
      </c>
      <c r="H44" s="750">
        <f>IF(Select2=1,Textiles!$K46,"")</f>
        <v>1.103744664742562E-3</v>
      </c>
      <c r="I44" s="751">
        <f>Sludge!K46</f>
        <v>0</v>
      </c>
      <c r="J44" s="751" t="str">
        <f>IF(Select2=2,MSW!$K46,"")</f>
        <v/>
      </c>
      <c r="K44" s="751">
        <f>Industry!$K46</f>
        <v>0</v>
      </c>
      <c r="L44" s="752">
        <f t="shared" si="3"/>
        <v>2.4317491712639416E-2</v>
      </c>
      <c r="M44" s="753">
        <f>Recovery_OX!C39</f>
        <v>0</v>
      </c>
      <c r="N44" s="703"/>
      <c r="O44" s="754">
        <f>(L44-M44)*(1-Recovery_OX!F39)</f>
        <v>2.4317491712639416E-2</v>
      </c>
      <c r="P44" s="694"/>
      <c r="Q44" s="705"/>
      <c r="S44" s="748">
        <f t="shared" si="2"/>
        <v>2027</v>
      </c>
      <c r="T44" s="749">
        <f>IF(Select2=1,Food!$W46,"")</f>
        <v>6.061707125737286E-4</v>
      </c>
      <c r="U44" s="750">
        <f>IF(Select2=1,Paper!$W46,"")</f>
        <v>3.1981777872353401E-2</v>
      </c>
      <c r="V44" s="740">
        <f>IF(Select2=1,Nappies!$W46,"")</f>
        <v>0</v>
      </c>
      <c r="W44" s="750">
        <f>IF(Select2=1,Garden!$W46,"")</f>
        <v>0</v>
      </c>
      <c r="X44" s="740">
        <f>IF(Select2=1,Wood!$W46,"")</f>
        <v>0</v>
      </c>
      <c r="Y44" s="750">
        <f>IF(Select2=1,Textiles!$W46,"")</f>
        <v>1.2095831942384248E-3</v>
      </c>
      <c r="Z44" s="742">
        <f>Sludge!W46</f>
        <v>0</v>
      </c>
      <c r="AA44" s="742" t="str">
        <f>IF(Select2=2,MSW!$W46,"")</f>
        <v/>
      </c>
      <c r="AB44" s="751">
        <f>Industry!$W46</f>
        <v>0</v>
      </c>
      <c r="AC44" s="752">
        <f t="shared" si="0"/>
        <v>3.379753177916555E-2</v>
      </c>
      <c r="AD44" s="753">
        <f>Recovery_OX!R39</f>
        <v>0</v>
      </c>
      <c r="AE44" s="703"/>
      <c r="AF44" s="755">
        <f>(AC44-AD44)*(1-Recovery_OX!U39)</f>
        <v>3.379753177916555E-2</v>
      </c>
    </row>
    <row r="45" spans="2:32">
      <c r="B45" s="748">
        <f t="shared" si="1"/>
        <v>2028</v>
      </c>
      <c r="C45" s="749">
        <f>IF(Select2=1,Food!$K47,"")</f>
        <v>6.0732548524370831E-4</v>
      </c>
      <c r="D45" s="750">
        <f>IF(Select2=1,Paper!$K47,"")</f>
        <v>1.4432692226288967E-2</v>
      </c>
      <c r="E45" s="740">
        <f>IF(Select2=1,Nappies!$K47,"")</f>
        <v>5.7610018145776128E-3</v>
      </c>
      <c r="F45" s="750">
        <f>IF(Select2=1,Garden!$K47,"")</f>
        <v>0</v>
      </c>
      <c r="G45" s="740">
        <f>IF(Select2=1,Wood!$K47,"")</f>
        <v>0</v>
      </c>
      <c r="H45" s="750">
        <f>IF(Select2=1,Textiles!$K47,"")</f>
        <v>1.0291247041601277E-3</v>
      </c>
      <c r="I45" s="751">
        <f>Sludge!K47</f>
        <v>0</v>
      </c>
      <c r="J45" s="751" t="str">
        <f>IF(Select2=2,MSW!$K47,"")</f>
        <v/>
      </c>
      <c r="K45" s="751">
        <f>Industry!$K47</f>
        <v>0</v>
      </c>
      <c r="L45" s="752">
        <f t="shared" si="3"/>
        <v>2.1830144230270417E-2</v>
      </c>
      <c r="M45" s="753">
        <f>Recovery_OX!C40</f>
        <v>0</v>
      </c>
      <c r="N45" s="703"/>
      <c r="O45" s="754">
        <f>(L45-M45)*(1-Recovery_OX!F40)</f>
        <v>2.1830144230270417E-2</v>
      </c>
      <c r="P45" s="694"/>
      <c r="Q45" s="705"/>
      <c r="S45" s="748">
        <f t="shared" si="2"/>
        <v>2028</v>
      </c>
      <c r="T45" s="749">
        <f>IF(Select2=1,Food!$W47,"")</f>
        <v>4.0632837995787806E-4</v>
      </c>
      <c r="U45" s="750">
        <f>IF(Select2=1,Paper!$W47,"")</f>
        <v>2.9819612037787119E-2</v>
      </c>
      <c r="V45" s="740">
        <f>IF(Select2=1,Nappies!$W47,"")</f>
        <v>0</v>
      </c>
      <c r="W45" s="750">
        <f>IF(Select2=1,Garden!$W47,"")</f>
        <v>0</v>
      </c>
      <c r="X45" s="740">
        <f>IF(Select2=1,Wood!$W47,"")</f>
        <v>0</v>
      </c>
      <c r="Y45" s="750">
        <f>IF(Select2=1,Textiles!$W47,"")</f>
        <v>1.1278078949700035E-3</v>
      </c>
      <c r="Z45" s="742">
        <f>Sludge!W47</f>
        <v>0</v>
      </c>
      <c r="AA45" s="742" t="str">
        <f>IF(Select2=2,MSW!$W47,"")</f>
        <v/>
      </c>
      <c r="AB45" s="751">
        <f>Industry!$W47</f>
        <v>0</v>
      </c>
      <c r="AC45" s="752">
        <f t="shared" si="0"/>
        <v>3.1353748312715E-2</v>
      </c>
      <c r="AD45" s="753">
        <f>Recovery_OX!R40</f>
        <v>0</v>
      </c>
      <c r="AE45" s="703"/>
      <c r="AF45" s="755">
        <f>(AC45-AD45)*(1-Recovery_OX!U40)</f>
        <v>3.1353748312715E-2</v>
      </c>
    </row>
    <row r="46" spans="2:32">
      <c r="B46" s="748">
        <f t="shared" si="1"/>
        <v>2029</v>
      </c>
      <c r="C46" s="749">
        <f>IF(Select2=1,Food!$K48,"")</f>
        <v>4.0710244722717956E-4</v>
      </c>
      <c r="D46" s="750">
        <f>IF(Select2=1,Paper!$K48,"")</f>
        <v>1.3456953036396456E-2</v>
      </c>
      <c r="E46" s="740">
        <f>IF(Select2=1,Nappies!$K48,"")</f>
        <v>4.8603545393070555E-3</v>
      </c>
      <c r="F46" s="750">
        <f>IF(Select2=1,Garden!$K48,"")</f>
        <v>0</v>
      </c>
      <c r="G46" s="740">
        <f>IF(Select2=1,Wood!$K48,"")</f>
        <v>0</v>
      </c>
      <c r="H46" s="750">
        <f>IF(Select2=1,Textiles!$K48,"")</f>
        <v>9.5954951407144044E-4</v>
      </c>
      <c r="I46" s="751">
        <f>Sludge!K48</f>
        <v>0</v>
      </c>
      <c r="J46" s="751" t="str">
        <f>IF(Select2=2,MSW!$K48,"")</f>
        <v/>
      </c>
      <c r="K46" s="751">
        <f>Industry!$K48</f>
        <v>0</v>
      </c>
      <c r="L46" s="752">
        <f t="shared" si="3"/>
        <v>1.9683959537002131E-2</v>
      </c>
      <c r="M46" s="753">
        <f>Recovery_OX!C41</f>
        <v>0</v>
      </c>
      <c r="N46" s="703"/>
      <c r="O46" s="754">
        <f>(L46-M46)*(1-Recovery_OX!F41)</f>
        <v>1.9683959537002131E-2</v>
      </c>
      <c r="P46" s="694"/>
      <c r="Q46" s="705"/>
      <c r="S46" s="748">
        <f t="shared" si="2"/>
        <v>2029</v>
      </c>
      <c r="T46" s="749">
        <f>IF(Select2=1,Food!$W48,"")</f>
        <v>2.7237005835895154E-4</v>
      </c>
      <c r="U46" s="750">
        <f>IF(Select2=1,Paper!$W48,"")</f>
        <v>2.7803621976025733E-2</v>
      </c>
      <c r="V46" s="740">
        <f>IF(Select2=1,Nappies!$W48,"")</f>
        <v>0</v>
      </c>
      <c r="W46" s="750">
        <f>IF(Select2=1,Garden!$W48,"")</f>
        <v>0</v>
      </c>
      <c r="X46" s="740">
        <f>IF(Select2=1,Wood!$W48,"")</f>
        <v>0</v>
      </c>
      <c r="Y46" s="750">
        <f>IF(Select2=1,Textiles!$W48,"")</f>
        <v>1.0515611113111681E-3</v>
      </c>
      <c r="Z46" s="742">
        <f>Sludge!W48</f>
        <v>0</v>
      </c>
      <c r="AA46" s="742" t="str">
        <f>IF(Select2=2,MSW!$W48,"")</f>
        <v/>
      </c>
      <c r="AB46" s="751">
        <f>Industry!$W48</f>
        <v>0</v>
      </c>
      <c r="AC46" s="752">
        <f t="shared" si="0"/>
        <v>2.9127553145695852E-2</v>
      </c>
      <c r="AD46" s="753">
        <f>Recovery_OX!R41</f>
        <v>0</v>
      </c>
      <c r="AE46" s="703"/>
      <c r="AF46" s="755">
        <f>(AC46-AD46)*(1-Recovery_OX!U41)</f>
        <v>2.9127553145695852E-2</v>
      </c>
    </row>
    <row r="47" spans="2:32">
      <c r="B47" s="748">
        <f t="shared" si="1"/>
        <v>2030</v>
      </c>
      <c r="C47" s="749">
        <f>IF(Select2=1,Food!$K49,"")</f>
        <v>2.7288893116654442E-4</v>
      </c>
      <c r="D47" s="750">
        <f>IF(Select2=1,Paper!$K49,"")</f>
        <v>1.2547179845900642E-2</v>
      </c>
      <c r="E47" s="740">
        <f>IF(Select2=1,Nappies!$K49,"")</f>
        <v>4.1005101209978878E-3</v>
      </c>
      <c r="F47" s="750">
        <f>IF(Select2=1,Garden!$K49,"")</f>
        <v>0</v>
      </c>
      <c r="G47" s="740">
        <f>IF(Select2=1,Wood!$K49,"")</f>
        <v>0</v>
      </c>
      <c r="H47" s="750">
        <f>IF(Select2=1,Textiles!$K49,"")</f>
        <v>8.9467803681396679E-4</v>
      </c>
      <c r="I47" s="751">
        <f>Sludge!K49</f>
        <v>0</v>
      </c>
      <c r="J47" s="751" t="str">
        <f>IF(Select2=2,MSW!$K49,"")</f>
        <v/>
      </c>
      <c r="K47" s="751">
        <f>Industry!$K49</f>
        <v>0</v>
      </c>
      <c r="L47" s="752">
        <f t="shared" si="3"/>
        <v>1.781525693487904E-2</v>
      </c>
      <c r="M47" s="753">
        <f>Recovery_OX!C42</f>
        <v>0</v>
      </c>
      <c r="N47" s="703"/>
      <c r="O47" s="754">
        <f>(L47-M47)*(1-Recovery_OX!F42)</f>
        <v>1.781525693487904E-2</v>
      </c>
      <c r="P47" s="694"/>
      <c r="Q47" s="705"/>
      <c r="S47" s="748">
        <f t="shared" si="2"/>
        <v>2030</v>
      </c>
      <c r="T47" s="749">
        <f>IF(Select2=1,Food!$W49,"")</f>
        <v>1.825751100579022E-4</v>
      </c>
      <c r="U47" s="750">
        <f>IF(Select2=1,Paper!$W49,"")</f>
        <v>2.5923925301447603E-2</v>
      </c>
      <c r="V47" s="740">
        <f>IF(Select2=1,Nappies!$W49,"")</f>
        <v>0</v>
      </c>
      <c r="W47" s="750">
        <f>IF(Select2=1,Garden!$W49,"")</f>
        <v>0</v>
      </c>
      <c r="X47" s="740">
        <f>IF(Select2=1,Wood!$W49,"")</f>
        <v>0</v>
      </c>
      <c r="Y47" s="750">
        <f>IF(Select2=1,Textiles!$W49,"")</f>
        <v>9.8046908143996402E-4</v>
      </c>
      <c r="Z47" s="742">
        <f>Sludge!W49</f>
        <v>0</v>
      </c>
      <c r="AA47" s="742" t="str">
        <f>IF(Select2=2,MSW!$W49,"")</f>
        <v/>
      </c>
      <c r="AB47" s="751">
        <f>Industry!$W49</f>
        <v>0</v>
      </c>
      <c r="AC47" s="752">
        <f t="shared" si="0"/>
        <v>2.7086969492945468E-2</v>
      </c>
      <c r="AD47" s="753">
        <f>Recovery_OX!R42</f>
        <v>0</v>
      </c>
      <c r="AE47" s="703"/>
      <c r="AF47" s="755">
        <f>(AC47-AD47)*(1-Recovery_OX!U42)</f>
        <v>2.7086969492945468E-2</v>
      </c>
    </row>
    <row r="48" spans="2:32">
      <c r="B48" s="748">
        <f t="shared" si="1"/>
        <v>2031</v>
      </c>
      <c r="C48" s="749">
        <f>IF(Select2=1,Food!$K50,"")</f>
        <v>1.8292292090217447E-4</v>
      </c>
      <c r="D48" s="750">
        <f>IF(Select2=1,Paper!$K50,"")</f>
        <v>1.1698912945566228E-2</v>
      </c>
      <c r="E48" s="740">
        <f>IF(Select2=1,Nappies!$K50,"")</f>
        <v>3.4594561191832983E-3</v>
      </c>
      <c r="F48" s="750">
        <f>IF(Select2=1,Garden!$K50,"")</f>
        <v>0</v>
      </c>
      <c r="G48" s="740">
        <f>IF(Select2=1,Wood!$K50,"")</f>
        <v>0</v>
      </c>
      <c r="H48" s="750">
        <f>IF(Select2=1,Textiles!$K50,"")</f>
        <v>8.3419227233092917E-4</v>
      </c>
      <c r="I48" s="751">
        <f>Sludge!K50</f>
        <v>0</v>
      </c>
      <c r="J48" s="751" t="str">
        <f>IF(Select2=2,MSW!$K50,"")</f>
        <v/>
      </c>
      <c r="K48" s="751">
        <f>Industry!$K50</f>
        <v>0</v>
      </c>
      <c r="L48" s="752">
        <f t="shared" si="3"/>
        <v>1.6175484257982629E-2</v>
      </c>
      <c r="M48" s="753">
        <f>Recovery_OX!C43</f>
        <v>0</v>
      </c>
      <c r="N48" s="703"/>
      <c r="O48" s="754">
        <f>(L48-M48)*(1-Recovery_OX!F43)</f>
        <v>1.6175484257982629E-2</v>
      </c>
      <c r="P48" s="694"/>
      <c r="Q48" s="705"/>
      <c r="S48" s="748">
        <f t="shared" si="2"/>
        <v>2031</v>
      </c>
      <c r="T48" s="749">
        <f>IF(Select2=1,Food!$W50,"")</f>
        <v>1.223837561789749E-4</v>
      </c>
      <c r="U48" s="750">
        <f>IF(Select2=1,Paper!$W50,"")</f>
        <v>2.4171307738773188E-2</v>
      </c>
      <c r="V48" s="740">
        <f>IF(Select2=1,Nappies!$W50,"")</f>
        <v>0</v>
      </c>
      <c r="W48" s="750">
        <f>IF(Select2=1,Garden!$W50,"")</f>
        <v>0</v>
      </c>
      <c r="X48" s="740">
        <f>IF(Select2=1,Wood!$W50,"")</f>
        <v>0</v>
      </c>
      <c r="Y48" s="750">
        <f>IF(Select2=1,Textiles!$W50,"")</f>
        <v>9.1418331214348429E-4</v>
      </c>
      <c r="Z48" s="742">
        <f>Sludge!W50</f>
        <v>0</v>
      </c>
      <c r="AA48" s="742" t="str">
        <f>IF(Select2=2,MSW!$W50,"")</f>
        <v/>
      </c>
      <c r="AB48" s="751">
        <f>Industry!$W50</f>
        <v>0</v>
      </c>
      <c r="AC48" s="752">
        <f t="shared" si="0"/>
        <v>2.5207874807095645E-2</v>
      </c>
      <c r="AD48" s="753">
        <f>Recovery_OX!R43</f>
        <v>0</v>
      </c>
      <c r="AE48" s="703"/>
      <c r="AF48" s="755">
        <f>(AC48-AD48)*(1-Recovery_OX!U43)</f>
        <v>2.5207874807095645E-2</v>
      </c>
    </row>
    <row r="49" spans="2:32">
      <c r="B49" s="748">
        <f t="shared" si="1"/>
        <v>2032</v>
      </c>
      <c r="C49" s="749">
        <f>IF(Select2=1,Food!$K51,"")</f>
        <v>1.226169007601192E-4</v>
      </c>
      <c r="D49" s="750">
        <f>IF(Select2=1,Paper!$K51,"")</f>
        <v>1.0907994130063645E-2</v>
      </c>
      <c r="E49" s="740">
        <f>IF(Select2=1,Nappies!$K51,"")</f>
        <v>2.9186214123140147E-3</v>
      </c>
      <c r="F49" s="750">
        <f>IF(Select2=1,Garden!$K51,"")</f>
        <v>0</v>
      </c>
      <c r="G49" s="740">
        <f>IF(Select2=1,Wood!$K51,"")</f>
        <v>0</v>
      </c>
      <c r="H49" s="750">
        <f>IF(Select2=1,Textiles!$K51,"")</f>
        <v>7.7779571933465821E-4</v>
      </c>
      <c r="I49" s="751">
        <f>Sludge!K51</f>
        <v>0</v>
      </c>
      <c r="J49" s="751" t="str">
        <f>IF(Select2=2,MSW!$K51,"")</f>
        <v/>
      </c>
      <c r="K49" s="751">
        <f>Industry!$K51</f>
        <v>0</v>
      </c>
      <c r="L49" s="752">
        <f t="shared" si="3"/>
        <v>1.4727028162472438E-2</v>
      </c>
      <c r="M49" s="753">
        <f>Recovery_OX!C44</f>
        <v>0</v>
      </c>
      <c r="N49" s="703"/>
      <c r="O49" s="754">
        <f>(L49-M49)*(1-Recovery_OX!F44)</f>
        <v>1.4727028162472438E-2</v>
      </c>
      <c r="P49" s="694"/>
      <c r="Q49" s="705"/>
      <c r="S49" s="748">
        <f t="shared" si="2"/>
        <v>2032</v>
      </c>
      <c r="T49" s="749">
        <f>IF(Select2=1,Food!$W51,"")</f>
        <v>8.2036285075904911E-5</v>
      </c>
      <c r="U49" s="750">
        <f>IF(Select2=1,Paper!$W51,"")</f>
        <v>2.253717795467694E-2</v>
      </c>
      <c r="V49" s="740">
        <f>IF(Select2=1,Nappies!$W51,"")</f>
        <v>0</v>
      </c>
      <c r="W49" s="750">
        <f>IF(Select2=1,Garden!$W51,"")</f>
        <v>0</v>
      </c>
      <c r="X49" s="740">
        <f>IF(Select2=1,Wood!$W51,"")</f>
        <v>0</v>
      </c>
      <c r="Y49" s="750">
        <f>IF(Select2=1,Textiles!$W51,"")</f>
        <v>8.5237887050373527E-4</v>
      </c>
      <c r="Z49" s="742">
        <f>Sludge!W51</f>
        <v>0</v>
      </c>
      <c r="AA49" s="742" t="str">
        <f>IF(Select2=2,MSW!$W51,"")</f>
        <v/>
      </c>
      <c r="AB49" s="751">
        <f>Industry!$W51</f>
        <v>0</v>
      </c>
      <c r="AC49" s="752">
        <f t="shared" ref="AC49:AC80" si="4">SUM(T49:AA49)</f>
        <v>2.3471593110256581E-2</v>
      </c>
      <c r="AD49" s="753">
        <f>Recovery_OX!R44</f>
        <v>0</v>
      </c>
      <c r="AE49" s="703"/>
      <c r="AF49" s="755">
        <f>(AC49-AD49)*(1-Recovery_OX!U44)</f>
        <v>2.3471593110256581E-2</v>
      </c>
    </row>
    <row r="50" spans="2:32">
      <c r="B50" s="748">
        <f t="shared" si="1"/>
        <v>2033</v>
      </c>
      <c r="C50" s="749">
        <f>IF(Select2=1,Food!$K52,"")</f>
        <v>8.2192566562270516E-5</v>
      </c>
      <c r="D50" s="750">
        <f>IF(Select2=1,Paper!$K52,"")</f>
        <v>1.0170546314441703E-2</v>
      </c>
      <c r="E50" s="740">
        <f>IF(Select2=1,Nappies!$K52,"")</f>
        <v>2.4623381985341814E-3</v>
      </c>
      <c r="F50" s="750">
        <f>IF(Select2=1,Garden!$K52,"")</f>
        <v>0</v>
      </c>
      <c r="G50" s="740">
        <f>IF(Select2=1,Wood!$K52,"")</f>
        <v>0</v>
      </c>
      <c r="H50" s="750">
        <f>IF(Select2=1,Textiles!$K52,"")</f>
        <v>7.2521192185693673E-4</v>
      </c>
      <c r="I50" s="751">
        <f>Sludge!K52</f>
        <v>0</v>
      </c>
      <c r="J50" s="751" t="str">
        <f>IF(Select2=2,MSW!$K52,"")</f>
        <v/>
      </c>
      <c r="K50" s="751">
        <f>Industry!$K52</f>
        <v>0</v>
      </c>
      <c r="L50" s="752">
        <f t="shared" si="3"/>
        <v>1.3440289001395092E-2</v>
      </c>
      <c r="M50" s="753">
        <f>Recovery_OX!C45</f>
        <v>0</v>
      </c>
      <c r="N50" s="703"/>
      <c r="O50" s="754">
        <f>(L50-M50)*(1-Recovery_OX!F45)</f>
        <v>1.3440289001395092E-2</v>
      </c>
      <c r="P50" s="694"/>
      <c r="Q50" s="705"/>
      <c r="S50" s="748">
        <f t="shared" si="2"/>
        <v>2033</v>
      </c>
      <c r="T50" s="749">
        <f>IF(Select2=1,Food!$W52,"")</f>
        <v>5.4990566388673416E-5</v>
      </c>
      <c r="U50" s="750">
        <f>IF(Select2=1,Paper!$W52,"")</f>
        <v>2.101352544306136E-2</v>
      </c>
      <c r="V50" s="740">
        <f>IF(Select2=1,Nappies!$W52,"")</f>
        <v>0</v>
      </c>
      <c r="W50" s="750">
        <f>IF(Select2=1,Garden!$W52,"")</f>
        <v>0</v>
      </c>
      <c r="X50" s="740">
        <f>IF(Select2=1,Wood!$W52,"")</f>
        <v>0</v>
      </c>
      <c r="Y50" s="750">
        <f>IF(Select2=1,Textiles!$W52,"")</f>
        <v>7.947527910760955E-4</v>
      </c>
      <c r="Z50" s="742">
        <f>Sludge!W52</f>
        <v>0</v>
      </c>
      <c r="AA50" s="742" t="str">
        <f>IF(Select2=2,MSW!$W52,"")</f>
        <v/>
      </c>
      <c r="AB50" s="751">
        <f>Industry!$W52</f>
        <v>0</v>
      </c>
      <c r="AC50" s="752">
        <f t="shared" si="4"/>
        <v>2.186326880052613E-2</v>
      </c>
      <c r="AD50" s="753">
        <f>Recovery_OX!R45</f>
        <v>0</v>
      </c>
      <c r="AE50" s="703"/>
      <c r="AF50" s="755">
        <f>(AC50-AD50)*(1-Recovery_OX!U45)</f>
        <v>2.186326880052613E-2</v>
      </c>
    </row>
    <row r="51" spans="2:32">
      <c r="B51" s="748">
        <f t="shared" si="1"/>
        <v>2034</v>
      </c>
      <c r="C51" s="749">
        <f>IF(Select2=1,Food!$K53,"")</f>
        <v>5.5095325001808526E-5</v>
      </c>
      <c r="D51" s="750">
        <f>IF(Select2=1,Paper!$K53,"")</f>
        <v>9.4829545286526633E-3</v>
      </c>
      <c r="E51" s="740">
        <f>IF(Select2=1,Nappies!$K53,"")</f>
        <v>2.0773881046646098E-3</v>
      </c>
      <c r="F51" s="750">
        <f>IF(Select2=1,Garden!$K53,"")</f>
        <v>0</v>
      </c>
      <c r="G51" s="740">
        <f>IF(Select2=1,Wood!$K53,"")</f>
        <v>0</v>
      </c>
      <c r="H51" s="750">
        <f>IF(Select2=1,Textiles!$K53,"")</f>
        <v>6.7618311406152326E-4</v>
      </c>
      <c r="I51" s="751">
        <f>Sludge!K53</f>
        <v>0</v>
      </c>
      <c r="J51" s="751" t="str">
        <f>IF(Select2=2,MSW!$K53,"")</f>
        <v/>
      </c>
      <c r="K51" s="751">
        <f>Industry!$K53</f>
        <v>0</v>
      </c>
      <c r="L51" s="752">
        <f t="shared" si="3"/>
        <v>1.2291621072380604E-2</v>
      </c>
      <c r="M51" s="753">
        <f>Recovery_OX!C46</f>
        <v>0</v>
      </c>
      <c r="N51" s="703"/>
      <c r="O51" s="754">
        <f>(L51-M51)*(1-Recovery_OX!F46)</f>
        <v>1.2291621072380604E-2</v>
      </c>
      <c r="P51" s="694"/>
      <c r="Q51" s="705"/>
      <c r="S51" s="748">
        <f t="shared" si="2"/>
        <v>2034</v>
      </c>
      <c r="T51" s="749">
        <f>IF(Select2=1,Food!$W53,"")</f>
        <v>3.686127899318144E-5</v>
      </c>
      <c r="U51" s="750">
        <f>IF(Select2=1,Paper!$W53,"")</f>
        <v>1.9592881257546817E-2</v>
      </c>
      <c r="V51" s="740">
        <f>IF(Select2=1,Nappies!$W53,"")</f>
        <v>0</v>
      </c>
      <c r="W51" s="750">
        <f>IF(Select2=1,Garden!$W53,"")</f>
        <v>0</v>
      </c>
      <c r="X51" s="740">
        <f>IF(Select2=1,Wood!$W53,"")</f>
        <v>0</v>
      </c>
      <c r="Y51" s="750">
        <f>IF(Select2=1,Textiles!$W53,"")</f>
        <v>7.4102259075235462E-4</v>
      </c>
      <c r="Z51" s="742">
        <f>Sludge!W53</f>
        <v>0</v>
      </c>
      <c r="AA51" s="742" t="str">
        <f>IF(Select2=2,MSW!$W53,"")</f>
        <v/>
      </c>
      <c r="AB51" s="751">
        <f>Industry!$W53</f>
        <v>0</v>
      </c>
      <c r="AC51" s="752">
        <f t="shared" si="4"/>
        <v>2.0370765127292353E-2</v>
      </c>
      <c r="AD51" s="753">
        <f>Recovery_OX!R46</f>
        <v>0</v>
      </c>
      <c r="AE51" s="703"/>
      <c r="AF51" s="755">
        <f>(AC51-AD51)*(1-Recovery_OX!U46)</f>
        <v>2.0370765127292353E-2</v>
      </c>
    </row>
    <row r="52" spans="2:32">
      <c r="B52" s="748">
        <f t="shared" si="1"/>
        <v>2035</v>
      </c>
      <c r="C52" s="749">
        <f>IF(Select2=1,Food!$K54,"")</f>
        <v>3.6931500791560797E-5</v>
      </c>
      <c r="D52" s="750">
        <f>IF(Select2=1,Paper!$K54,"")</f>
        <v>8.8418481969648674E-3</v>
      </c>
      <c r="E52" s="740">
        <f>IF(Select2=1,Nappies!$K54,"")</f>
        <v>1.7526192543213773E-3</v>
      </c>
      <c r="F52" s="750">
        <f>IF(Select2=1,Garden!$K54,"")</f>
        <v>0</v>
      </c>
      <c r="G52" s="740">
        <f>IF(Select2=1,Wood!$K54,"")</f>
        <v>0</v>
      </c>
      <c r="H52" s="750">
        <f>IF(Select2=1,Textiles!$K54,"")</f>
        <v>6.3046895667572315E-4</v>
      </c>
      <c r="I52" s="751">
        <f>Sludge!K54</f>
        <v>0</v>
      </c>
      <c r="J52" s="751" t="str">
        <f>IF(Select2=2,MSW!$K54,"")</f>
        <v/>
      </c>
      <c r="K52" s="751">
        <f>Industry!$K54</f>
        <v>0</v>
      </c>
      <c r="L52" s="752">
        <f t="shared" si="3"/>
        <v>1.1261867908753529E-2</v>
      </c>
      <c r="M52" s="753">
        <f>Recovery_OX!C47</f>
        <v>0</v>
      </c>
      <c r="N52" s="703"/>
      <c r="O52" s="754">
        <f>(L52-M52)*(1-Recovery_OX!F47)</f>
        <v>1.1261867908753529E-2</v>
      </c>
      <c r="P52" s="694"/>
      <c r="Q52" s="705"/>
      <c r="S52" s="748">
        <f t="shared" si="2"/>
        <v>2035</v>
      </c>
      <c r="T52" s="749">
        <f>IF(Select2=1,Food!$W54,"")</f>
        <v>2.4708854231641933E-5</v>
      </c>
      <c r="U52" s="750">
        <f>IF(Select2=1,Paper!$W54,"")</f>
        <v>1.8268281398687736E-2</v>
      </c>
      <c r="V52" s="740">
        <f>IF(Select2=1,Nappies!$W54,"")</f>
        <v>0</v>
      </c>
      <c r="W52" s="750">
        <f>IF(Select2=1,Garden!$W54,"")</f>
        <v>0</v>
      </c>
      <c r="X52" s="740">
        <f>IF(Select2=1,Wood!$W54,"")</f>
        <v>0</v>
      </c>
      <c r="Y52" s="750">
        <f>IF(Select2=1,Textiles!$W54,"")</f>
        <v>6.9092488402819016E-4</v>
      </c>
      <c r="Z52" s="742">
        <f>Sludge!W54</f>
        <v>0</v>
      </c>
      <c r="AA52" s="742" t="str">
        <f>IF(Select2=2,MSW!$W54,"")</f>
        <v/>
      </c>
      <c r="AB52" s="751">
        <f>Industry!$W54</f>
        <v>0</v>
      </c>
      <c r="AC52" s="752">
        <f t="shared" si="4"/>
        <v>1.8983915136947568E-2</v>
      </c>
      <c r="AD52" s="753">
        <f>Recovery_OX!R47</f>
        <v>0</v>
      </c>
      <c r="AE52" s="703"/>
      <c r="AF52" s="755">
        <f>(AC52-AD52)*(1-Recovery_OX!U47)</f>
        <v>1.8983915136947568E-2</v>
      </c>
    </row>
    <row r="53" spans="2:32">
      <c r="B53" s="748">
        <f t="shared" si="1"/>
        <v>2036</v>
      </c>
      <c r="C53" s="749">
        <f>IF(Select2=1,Food!$K55,"")</f>
        <v>2.4755925310764286E-5</v>
      </c>
      <c r="D53" s="750">
        <f>IF(Select2=1,Paper!$K55,"")</f>
        <v>8.2440846153965935E-3</v>
      </c>
      <c r="E53" s="740">
        <f>IF(Select2=1,Nappies!$K55,"")</f>
        <v>1.4786232017603355E-3</v>
      </c>
      <c r="F53" s="750">
        <f>IF(Select2=1,Garden!$K55,"")</f>
        <v>0</v>
      </c>
      <c r="G53" s="740">
        <f>IF(Select2=1,Wood!$K55,"")</f>
        <v>0</v>
      </c>
      <c r="H53" s="750">
        <f>IF(Select2=1,Textiles!$K55,"")</f>
        <v>5.8784535884699534E-4</v>
      </c>
      <c r="I53" s="751">
        <f>Sludge!K55</f>
        <v>0</v>
      </c>
      <c r="J53" s="751" t="str">
        <f>IF(Select2=2,MSW!$K55,"")</f>
        <v/>
      </c>
      <c r="K53" s="751">
        <f>Industry!$K55</f>
        <v>0</v>
      </c>
      <c r="L53" s="752">
        <f t="shared" si="3"/>
        <v>1.033530910131469E-2</v>
      </c>
      <c r="M53" s="753">
        <f>Recovery_OX!C48</f>
        <v>0</v>
      </c>
      <c r="N53" s="703"/>
      <c r="O53" s="754">
        <f>(L53-M53)*(1-Recovery_OX!F48)</f>
        <v>1.033530910131469E-2</v>
      </c>
      <c r="P53" s="694"/>
      <c r="Q53" s="705"/>
      <c r="S53" s="748">
        <f t="shared" si="2"/>
        <v>2036</v>
      </c>
      <c r="T53" s="749">
        <f>IF(Select2=1,Food!$W55,"")</f>
        <v>1.6562840306042121E-5</v>
      </c>
      <c r="U53" s="750">
        <f>IF(Select2=1,Paper!$W55,"")</f>
        <v>1.7033232676439237E-2</v>
      </c>
      <c r="V53" s="740">
        <f>IF(Select2=1,Nappies!$W55,"")</f>
        <v>0</v>
      </c>
      <c r="W53" s="750">
        <f>IF(Select2=1,Garden!$W55,"")</f>
        <v>0</v>
      </c>
      <c r="X53" s="740">
        <f>IF(Select2=1,Wood!$W55,"")</f>
        <v>0</v>
      </c>
      <c r="Y53" s="750">
        <f>IF(Select2=1,Textiles!$W55,"")</f>
        <v>6.4421409188711851E-4</v>
      </c>
      <c r="Z53" s="742">
        <f>Sludge!W55</f>
        <v>0</v>
      </c>
      <c r="AA53" s="742" t="str">
        <f>IF(Select2=2,MSW!$W55,"")</f>
        <v/>
      </c>
      <c r="AB53" s="751">
        <f>Industry!$W55</f>
        <v>0</v>
      </c>
      <c r="AC53" s="752">
        <f t="shared" si="4"/>
        <v>1.7694009608632398E-2</v>
      </c>
      <c r="AD53" s="753">
        <f>Recovery_OX!R48</f>
        <v>0</v>
      </c>
      <c r="AE53" s="703"/>
      <c r="AF53" s="755">
        <f>(AC53-AD53)*(1-Recovery_OX!U48)</f>
        <v>1.7694009608632398E-2</v>
      </c>
    </row>
    <row r="54" spans="2:32">
      <c r="B54" s="748">
        <f t="shared" si="1"/>
        <v>2037</v>
      </c>
      <c r="C54" s="749">
        <f>IF(Select2=1,Food!$K56,"")</f>
        <v>1.6594392993966363E-5</v>
      </c>
      <c r="D54" s="750">
        <f>IF(Select2=1,Paper!$K56,"")</f>
        <v>7.6867335461774907E-3</v>
      </c>
      <c r="E54" s="740">
        <f>IF(Select2=1,Nappies!$K56,"")</f>
        <v>1.247462372328291E-3</v>
      </c>
      <c r="F54" s="750">
        <f>IF(Select2=1,Garden!$K56,"")</f>
        <v>0</v>
      </c>
      <c r="G54" s="740">
        <f>IF(Select2=1,Wood!$K56,"")</f>
        <v>0</v>
      </c>
      <c r="H54" s="750">
        <f>IF(Select2=1,Textiles!$K56,"")</f>
        <v>5.4810337964933289E-4</v>
      </c>
      <c r="I54" s="751">
        <f>Sludge!K56</f>
        <v>0</v>
      </c>
      <c r="J54" s="751" t="str">
        <f>IF(Select2=2,MSW!$K56,"")</f>
        <v/>
      </c>
      <c r="K54" s="751">
        <f>Industry!$K56</f>
        <v>0</v>
      </c>
      <c r="L54" s="752">
        <f t="shared" si="3"/>
        <v>9.4988936911490802E-3</v>
      </c>
      <c r="M54" s="753">
        <f>Recovery_OX!C49</f>
        <v>0</v>
      </c>
      <c r="N54" s="703"/>
      <c r="O54" s="754">
        <f>(L54-M54)*(1-Recovery_OX!F49)</f>
        <v>9.4988936911490802E-3</v>
      </c>
      <c r="P54" s="694"/>
      <c r="Q54" s="705"/>
      <c r="S54" s="748">
        <f t="shared" si="2"/>
        <v>2037</v>
      </c>
      <c r="T54" s="749">
        <f>IF(Select2=1,Food!$W56,"")</f>
        <v>1.1102403876427097E-5</v>
      </c>
      <c r="U54" s="750">
        <f>IF(Select2=1,Paper!$W56,"")</f>
        <v>1.5881680880532E-2</v>
      </c>
      <c r="V54" s="740">
        <f>IF(Select2=1,Nappies!$W56,"")</f>
        <v>0</v>
      </c>
      <c r="W54" s="750">
        <f>IF(Select2=1,Garden!$W56,"")</f>
        <v>0</v>
      </c>
      <c r="X54" s="740">
        <f>IF(Select2=1,Wood!$W56,"")</f>
        <v>0</v>
      </c>
      <c r="Y54" s="750">
        <f>IF(Select2=1,Textiles!$W56,"")</f>
        <v>6.0066123797187197E-4</v>
      </c>
      <c r="Z54" s="742">
        <f>Sludge!W56</f>
        <v>0</v>
      </c>
      <c r="AA54" s="742" t="str">
        <f>IF(Select2=2,MSW!$W56,"")</f>
        <v/>
      </c>
      <c r="AB54" s="751">
        <f>Industry!$W56</f>
        <v>0</v>
      </c>
      <c r="AC54" s="752">
        <f t="shared" si="4"/>
        <v>1.6493444522380302E-2</v>
      </c>
      <c r="AD54" s="753">
        <f>Recovery_OX!R49</f>
        <v>0</v>
      </c>
      <c r="AE54" s="703"/>
      <c r="AF54" s="755">
        <f>(AC54-AD54)*(1-Recovery_OX!U49)</f>
        <v>1.6493444522380302E-2</v>
      </c>
    </row>
    <row r="55" spans="2:32">
      <c r="B55" s="748">
        <f t="shared" si="1"/>
        <v>2038</v>
      </c>
      <c r="C55" s="749">
        <f>IF(Select2=1,Food!$K57,"")</f>
        <v>1.1123554275649025E-5</v>
      </c>
      <c r="D55" s="750">
        <f>IF(Select2=1,Paper!$K57,"")</f>
        <v>7.1670628537196263E-3</v>
      </c>
      <c r="E55" s="740">
        <f>IF(Select2=1,Nappies!$K57,"")</f>
        <v>1.0524401135612374E-3</v>
      </c>
      <c r="F55" s="750">
        <f>IF(Select2=1,Garden!$K57,"")</f>
        <v>0</v>
      </c>
      <c r="G55" s="740">
        <f>IF(Select2=1,Wood!$K57,"")</f>
        <v>0</v>
      </c>
      <c r="H55" s="750">
        <f>IF(Select2=1,Textiles!$K57,"")</f>
        <v>5.1104820385460177E-4</v>
      </c>
      <c r="I55" s="751">
        <f>Sludge!K57</f>
        <v>0</v>
      </c>
      <c r="J55" s="751" t="str">
        <f>IF(Select2=2,MSW!$K57,"")</f>
        <v/>
      </c>
      <c r="K55" s="751">
        <f>Industry!$K57</f>
        <v>0</v>
      </c>
      <c r="L55" s="752">
        <f t="shared" si="3"/>
        <v>8.7416747254111145E-3</v>
      </c>
      <c r="M55" s="753">
        <f>Recovery_OX!C50</f>
        <v>0</v>
      </c>
      <c r="N55" s="703"/>
      <c r="O55" s="754">
        <f>(L55-M55)*(1-Recovery_OX!F50)</f>
        <v>8.7416747254111145E-3</v>
      </c>
      <c r="P55" s="694"/>
      <c r="Q55" s="705"/>
      <c r="S55" s="748">
        <f t="shared" si="2"/>
        <v>2038</v>
      </c>
      <c r="T55" s="749">
        <f>IF(Select2=1,Food!$W57,"")</f>
        <v>7.4421638775528726E-6</v>
      </c>
      <c r="U55" s="750">
        <f>IF(Select2=1,Paper!$W57,"")</f>
        <v>1.4807981102726495E-2</v>
      </c>
      <c r="V55" s="740">
        <f>IF(Select2=1,Nappies!$W57,"")</f>
        <v>0</v>
      </c>
      <c r="W55" s="750">
        <f>IF(Select2=1,Garden!$W57,"")</f>
        <v>0</v>
      </c>
      <c r="X55" s="740">
        <f>IF(Select2=1,Wood!$W57,"")</f>
        <v>0</v>
      </c>
      <c r="Y55" s="750">
        <f>IF(Select2=1,Textiles!$W57,"")</f>
        <v>5.6005282614202947E-4</v>
      </c>
      <c r="Z55" s="742">
        <f>Sludge!W57</f>
        <v>0</v>
      </c>
      <c r="AA55" s="742" t="str">
        <f>IF(Select2=2,MSW!$W57,"")</f>
        <v/>
      </c>
      <c r="AB55" s="751">
        <f>Industry!$W57</f>
        <v>0</v>
      </c>
      <c r="AC55" s="752">
        <f t="shared" si="4"/>
        <v>1.5375476092746077E-2</v>
      </c>
      <c r="AD55" s="753">
        <f>Recovery_OX!R50</f>
        <v>0</v>
      </c>
      <c r="AE55" s="703"/>
      <c r="AF55" s="755">
        <f>(AC55-AD55)*(1-Recovery_OX!U50)</f>
        <v>1.5375476092746077E-2</v>
      </c>
    </row>
    <row r="56" spans="2:32">
      <c r="B56" s="748">
        <f t="shared" si="1"/>
        <v>2039</v>
      </c>
      <c r="C56" s="749">
        <f>IF(Select2=1,Food!$K58,"")</f>
        <v>7.4563414141329865E-6</v>
      </c>
      <c r="D56" s="750">
        <f>IF(Select2=1,Paper!$K58,"")</f>
        <v>6.6825251116856693E-3</v>
      </c>
      <c r="E56" s="740">
        <f>IF(Select2=1,Nappies!$K58,"")</f>
        <v>8.8790669538631878E-4</v>
      </c>
      <c r="F56" s="750">
        <f>IF(Select2=1,Garden!$K58,"")</f>
        <v>0</v>
      </c>
      <c r="G56" s="740">
        <f>IF(Select2=1,Wood!$K58,"")</f>
        <v>0</v>
      </c>
      <c r="H56" s="750">
        <f>IF(Select2=1,Textiles!$K58,"")</f>
        <v>4.7649818694806586E-4</v>
      </c>
      <c r="I56" s="751">
        <f>Sludge!K58</f>
        <v>0</v>
      </c>
      <c r="J56" s="751" t="str">
        <f>IF(Select2=2,MSW!$K58,"")</f>
        <v/>
      </c>
      <c r="K56" s="751">
        <f>Industry!$K58</f>
        <v>0</v>
      </c>
      <c r="L56" s="752">
        <f t="shared" si="3"/>
        <v>8.0543863354341876E-3</v>
      </c>
      <c r="M56" s="753">
        <f>Recovery_OX!C51</f>
        <v>0</v>
      </c>
      <c r="N56" s="703"/>
      <c r="O56" s="754">
        <f>(L56-M56)*(1-Recovery_OX!F51)</f>
        <v>8.0543863354341876E-3</v>
      </c>
      <c r="P56" s="694"/>
      <c r="Q56" s="705"/>
      <c r="S56" s="748">
        <f t="shared" si="2"/>
        <v>2039</v>
      </c>
      <c r="T56" s="749">
        <f>IF(Select2=1,Food!$W58,"")</f>
        <v>4.9886316330060138E-6</v>
      </c>
      <c r="U56" s="750">
        <f>IF(Select2=1,Paper!$W58,"")</f>
        <v>1.3806870065466256E-2</v>
      </c>
      <c r="V56" s="740">
        <f>IF(Select2=1,Nappies!$W58,"")</f>
        <v>0</v>
      </c>
      <c r="W56" s="750">
        <f>IF(Select2=1,Garden!$W58,"")</f>
        <v>0</v>
      </c>
      <c r="X56" s="740">
        <f>IF(Select2=1,Wood!$W58,"")</f>
        <v>0</v>
      </c>
      <c r="Y56" s="750">
        <f>IF(Select2=1,Textiles!$W58,"")</f>
        <v>5.2218979391568878E-4</v>
      </c>
      <c r="Z56" s="742">
        <f>Sludge!W58</f>
        <v>0</v>
      </c>
      <c r="AA56" s="742" t="str">
        <f>IF(Select2=2,MSW!$W58,"")</f>
        <v/>
      </c>
      <c r="AB56" s="751">
        <f>Industry!$W58</f>
        <v>0</v>
      </c>
      <c r="AC56" s="752">
        <f t="shared" si="4"/>
        <v>1.4334048491014951E-2</v>
      </c>
      <c r="AD56" s="753">
        <f>Recovery_OX!R51</f>
        <v>0</v>
      </c>
      <c r="AE56" s="703"/>
      <c r="AF56" s="755">
        <f>(AC56-AD56)*(1-Recovery_OX!U51)</f>
        <v>1.4334048491014951E-2</v>
      </c>
    </row>
    <row r="57" spans="2:32">
      <c r="B57" s="748">
        <f t="shared" si="1"/>
        <v>2040</v>
      </c>
      <c r="C57" s="749">
        <f>IF(Select2=1,Food!$K59,"")</f>
        <v>4.9981351199790672E-6</v>
      </c>
      <c r="D57" s="750">
        <f>IF(Select2=1,Paper!$K59,"")</f>
        <v>6.230745115502024E-3</v>
      </c>
      <c r="E57" s="740">
        <f>IF(Select2=1,Nappies!$K59,"")</f>
        <v>7.4909563931779973E-4</v>
      </c>
      <c r="F57" s="750">
        <f>IF(Select2=1,Garden!$K59,"")</f>
        <v>0</v>
      </c>
      <c r="G57" s="740">
        <f>IF(Select2=1,Wood!$K59,"")</f>
        <v>0</v>
      </c>
      <c r="H57" s="750">
        <f>IF(Select2=1,Textiles!$K59,"")</f>
        <v>4.4428396470676582E-4</v>
      </c>
      <c r="I57" s="751">
        <f>Sludge!K59</f>
        <v>0</v>
      </c>
      <c r="J57" s="751" t="str">
        <f>IF(Select2=2,MSW!$K59,"")</f>
        <v/>
      </c>
      <c r="K57" s="751">
        <f>Industry!$K59</f>
        <v>0</v>
      </c>
      <c r="L57" s="752">
        <f t="shared" si="3"/>
        <v>7.4291228546465695E-3</v>
      </c>
      <c r="M57" s="753">
        <f>Recovery_OX!C52</f>
        <v>0</v>
      </c>
      <c r="N57" s="703"/>
      <c r="O57" s="754">
        <f>(L57-M57)*(1-Recovery_OX!F52)</f>
        <v>7.4291228546465695E-3</v>
      </c>
      <c r="P57" s="694"/>
      <c r="Q57" s="705"/>
      <c r="S57" s="748">
        <f t="shared" si="2"/>
        <v>2040</v>
      </c>
      <c r="T57" s="749">
        <f>IF(Select2=1,Food!$W59,"")</f>
        <v>3.3439797858914377E-6</v>
      </c>
      <c r="U57" s="750">
        <f>IF(Select2=1,Paper!$W59,"")</f>
        <v>1.2873440321285172E-2</v>
      </c>
      <c r="V57" s="740">
        <f>IF(Select2=1,Nappies!$W59,"")</f>
        <v>0</v>
      </c>
      <c r="W57" s="750">
        <f>IF(Select2=1,Garden!$W59,"")</f>
        <v>0</v>
      </c>
      <c r="X57" s="740">
        <f>IF(Select2=1,Wood!$W59,"")</f>
        <v>0</v>
      </c>
      <c r="Y57" s="750">
        <f>IF(Select2=1,Textiles!$W59,"")</f>
        <v>4.8688653666494904E-4</v>
      </c>
      <c r="Z57" s="742">
        <f>Sludge!W59</f>
        <v>0</v>
      </c>
      <c r="AA57" s="742" t="str">
        <f>IF(Select2=2,MSW!$W59,"")</f>
        <v/>
      </c>
      <c r="AB57" s="751">
        <f>Industry!$W59</f>
        <v>0</v>
      </c>
      <c r="AC57" s="752">
        <f t="shared" si="4"/>
        <v>1.3363670837736012E-2</v>
      </c>
      <c r="AD57" s="753">
        <f>Recovery_OX!R52</f>
        <v>0</v>
      </c>
      <c r="AE57" s="703"/>
      <c r="AF57" s="755">
        <f>(AC57-AD57)*(1-Recovery_OX!U52)</f>
        <v>1.3363670837736012E-2</v>
      </c>
    </row>
    <row r="58" spans="2:32">
      <c r="B58" s="748">
        <f t="shared" si="1"/>
        <v>2041</v>
      </c>
      <c r="C58" s="749">
        <f>IF(Select2=1,Food!$K60,"")</f>
        <v>3.3503501637167143E-6</v>
      </c>
      <c r="D58" s="750">
        <f>IF(Select2=1,Paper!$K60,"")</f>
        <v>5.8095082391032612E-3</v>
      </c>
      <c r="E58" s="740">
        <f>IF(Select2=1,Nappies!$K60,"")</f>
        <v>6.3198563515820235E-4</v>
      </c>
      <c r="F58" s="750">
        <f>IF(Select2=1,Garden!$K60,"")</f>
        <v>0</v>
      </c>
      <c r="G58" s="740">
        <f>IF(Select2=1,Wood!$K60,"")</f>
        <v>0</v>
      </c>
      <c r="H58" s="750">
        <f>IF(Select2=1,Textiles!$K60,"")</f>
        <v>4.1424762297590087E-4</v>
      </c>
      <c r="I58" s="751">
        <f>Sludge!K60</f>
        <v>0</v>
      </c>
      <c r="J58" s="751" t="str">
        <f>IF(Select2=2,MSW!$K60,"")</f>
        <v/>
      </c>
      <c r="K58" s="751">
        <f>Industry!$K60</f>
        <v>0</v>
      </c>
      <c r="L58" s="752">
        <f t="shared" si="3"/>
        <v>6.859091847401081E-3</v>
      </c>
      <c r="M58" s="753">
        <f>Recovery_OX!C53</f>
        <v>0</v>
      </c>
      <c r="N58" s="703"/>
      <c r="O58" s="754">
        <f>(L58-M58)*(1-Recovery_OX!F53)</f>
        <v>6.859091847401081E-3</v>
      </c>
      <c r="P58" s="694"/>
      <c r="Q58" s="705"/>
      <c r="S58" s="748">
        <f t="shared" si="2"/>
        <v>2041</v>
      </c>
      <c r="T58" s="749">
        <f>IF(Select2=1,Food!$W60,"")</f>
        <v>2.2415366840209955E-6</v>
      </c>
      <c r="U58" s="750">
        <f>IF(Select2=1,Paper!$W60,"")</f>
        <v>1.2003116196494339E-2</v>
      </c>
      <c r="V58" s="740">
        <f>IF(Select2=1,Nappies!$W60,"")</f>
        <v>0</v>
      </c>
      <c r="W58" s="750">
        <f>IF(Select2=1,Garden!$W60,"")</f>
        <v>0</v>
      </c>
      <c r="X58" s="740">
        <f>IF(Select2=1,Wood!$W60,"")</f>
        <v>0</v>
      </c>
      <c r="Y58" s="750">
        <f>IF(Select2=1,Textiles!$W60,"")</f>
        <v>4.5396999778180935E-4</v>
      </c>
      <c r="Z58" s="742">
        <f>Sludge!W60</f>
        <v>0</v>
      </c>
      <c r="AA58" s="742" t="str">
        <f>IF(Select2=2,MSW!$W60,"")</f>
        <v/>
      </c>
      <c r="AB58" s="751">
        <f>Industry!$W60</f>
        <v>0</v>
      </c>
      <c r="AC58" s="752">
        <f t="shared" si="4"/>
        <v>1.2459327730960168E-2</v>
      </c>
      <c r="AD58" s="753">
        <f>Recovery_OX!R53</f>
        <v>0</v>
      </c>
      <c r="AE58" s="703"/>
      <c r="AF58" s="755">
        <f>(AC58-AD58)*(1-Recovery_OX!U53)</f>
        <v>1.2459327730960168E-2</v>
      </c>
    </row>
    <row r="59" spans="2:32">
      <c r="B59" s="748">
        <f t="shared" si="1"/>
        <v>2042</v>
      </c>
      <c r="C59" s="749">
        <f>IF(Select2=1,Food!$K61,"")</f>
        <v>2.2458068759780997E-6</v>
      </c>
      <c r="D59" s="750">
        <f>IF(Select2=1,Paper!$K61,"")</f>
        <v>5.4167495788325689E-3</v>
      </c>
      <c r="E59" s="740">
        <f>IF(Select2=1,Nappies!$K61,"")</f>
        <v>5.3318404497729372E-4</v>
      </c>
      <c r="F59" s="750">
        <f>IF(Select2=1,Garden!$K61,"")</f>
        <v>0</v>
      </c>
      <c r="G59" s="740">
        <f>IF(Select2=1,Wood!$K61,"")</f>
        <v>0</v>
      </c>
      <c r="H59" s="750">
        <f>IF(Select2=1,Textiles!$K61,"")</f>
        <v>3.8624192357345931E-4</v>
      </c>
      <c r="I59" s="751">
        <f>Sludge!K61</f>
        <v>0</v>
      </c>
      <c r="J59" s="751" t="str">
        <f>IF(Select2=2,MSW!$K61,"")</f>
        <v/>
      </c>
      <c r="K59" s="751">
        <f>Industry!$K61</f>
        <v>0</v>
      </c>
      <c r="L59" s="752">
        <f t="shared" si="3"/>
        <v>6.3384213542592993E-3</v>
      </c>
      <c r="M59" s="753">
        <f>Recovery_OX!C54</f>
        <v>0</v>
      </c>
      <c r="N59" s="703"/>
      <c r="O59" s="754">
        <f>(L59-M59)*(1-Recovery_OX!F54)</f>
        <v>6.3384213542592993E-3</v>
      </c>
      <c r="P59" s="694"/>
      <c r="Q59" s="705"/>
      <c r="S59" s="748">
        <f t="shared" si="2"/>
        <v>2042</v>
      </c>
      <c r="T59" s="749">
        <f>IF(Select2=1,Food!$W61,"")</f>
        <v>1.5025469732235282E-6</v>
      </c>
      <c r="U59" s="750">
        <f>IF(Select2=1,Paper!$W61,"")</f>
        <v>1.1191631361224315E-2</v>
      </c>
      <c r="V59" s="740">
        <f>IF(Select2=1,Nappies!$W61,"")</f>
        <v>0</v>
      </c>
      <c r="W59" s="750">
        <f>IF(Select2=1,Garden!$W61,"")</f>
        <v>0</v>
      </c>
      <c r="X59" s="740">
        <f>IF(Select2=1,Wood!$W61,"")</f>
        <v>0</v>
      </c>
      <c r="Y59" s="750">
        <f>IF(Select2=1,Textiles!$W61,"")</f>
        <v>4.232788203544761E-4</v>
      </c>
      <c r="Z59" s="742">
        <f>Sludge!W61</f>
        <v>0</v>
      </c>
      <c r="AA59" s="742" t="str">
        <f>IF(Select2=2,MSW!$W61,"")</f>
        <v/>
      </c>
      <c r="AB59" s="751">
        <f>Industry!$W61</f>
        <v>0</v>
      </c>
      <c r="AC59" s="752">
        <f t="shared" si="4"/>
        <v>1.1616412728552015E-2</v>
      </c>
      <c r="AD59" s="753">
        <f>Recovery_OX!R54</f>
        <v>0</v>
      </c>
      <c r="AE59" s="703"/>
      <c r="AF59" s="755">
        <f>(AC59-AD59)*(1-Recovery_OX!U54)</f>
        <v>1.1616412728552015E-2</v>
      </c>
    </row>
    <row r="60" spans="2:32">
      <c r="B60" s="748">
        <f t="shared" si="1"/>
        <v>2043</v>
      </c>
      <c r="C60" s="749">
        <f>IF(Select2=1,Food!$K62,"")</f>
        <v>1.505409368492795E-6</v>
      </c>
      <c r="D60" s="750">
        <f>IF(Select2=1,Paper!$K62,"")</f>
        <v>5.0505438312816349E-3</v>
      </c>
      <c r="E60" s="740">
        <f>IF(Select2=1,Nappies!$K62,"")</f>
        <v>4.4982861951788653E-4</v>
      </c>
      <c r="F60" s="750">
        <f>IF(Select2=1,Garden!$K62,"")</f>
        <v>0</v>
      </c>
      <c r="G60" s="740">
        <f>IF(Select2=1,Wood!$K62,"")</f>
        <v>0</v>
      </c>
      <c r="H60" s="750">
        <f>IF(Select2=1,Textiles!$K62,"")</f>
        <v>3.6012958252847895E-4</v>
      </c>
      <c r="I60" s="751">
        <f>Sludge!K62</f>
        <v>0</v>
      </c>
      <c r="J60" s="751" t="str">
        <f>IF(Select2=2,MSW!$K62,"")</f>
        <v/>
      </c>
      <c r="K60" s="751">
        <f>Industry!$K62</f>
        <v>0</v>
      </c>
      <c r="L60" s="752">
        <f t="shared" si="3"/>
        <v>5.8620074426964939E-3</v>
      </c>
      <c r="M60" s="753">
        <f>Recovery_OX!C55</f>
        <v>0</v>
      </c>
      <c r="N60" s="703"/>
      <c r="O60" s="754">
        <f>(L60-M60)*(1-Recovery_OX!F55)</f>
        <v>5.8620074426964939E-3</v>
      </c>
      <c r="P60" s="694"/>
      <c r="Q60" s="705"/>
      <c r="S60" s="748">
        <f t="shared" si="2"/>
        <v>2043</v>
      </c>
      <c r="T60" s="749">
        <f>IF(Select2=1,Food!$W62,"")</f>
        <v>1.0071873562619057E-6</v>
      </c>
      <c r="U60" s="750">
        <f>IF(Select2=1,Paper!$W62,"")</f>
        <v>1.0435007915871148E-2</v>
      </c>
      <c r="V60" s="740">
        <f>IF(Select2=1,Nappies!$W62,"")</f>
        <v>0</v>
      </c>
      <c r="W60" s="750">
        <f>IF(Select2=1,Garden!$W62,"")</f>
        <v>0</v>
      </c>
      <c r="X60" s="740">
        <f>IF(Select2=1,Wood!$W62,"")</f>
        <v>0</v>
      </c>
      <c r="Y60" s="750">
        <f>IF(Select2=1,Textiles!$W62,"")</f>
        <v>3.9466255619559365E-4</v>
      </c>
      <c r="Z60" s="742">
        <f>Sludge!W62</f>
        <v>0</v>
      </c>
      <c r="AA60" s="742" t="str">
        <f>IF(Select2=2,MSW!$W62,"")</f>
        <v/>
      </c>
      <c r="AB60" s="751">
        <f>Industry!$W62</f>
        <v>0</v>
      </c>
      <c r="AC60" s="752">
        <f t="shared" si="4"/>
        <v>1.0830677659423003E-2</v>
      </c>
      <c r="AD60" s="753">
        <f>Recovery_OX!R55</f>
        <v>0</v>
      </c>
      <c r="AE60" s="703"/>
      <c r="AF60" s="755">
        <f>(AC60-AD60)*(1-Recovery_OX!U55)</f>
        <v>1.0830677659423003E-2</v>
      </c>
    </row>
    <row r="61" spans="2:32">
      <c r="B61" s="748">
        <f t="shared" si="1"/>
        <v>2044</v>
      </c>
      <c r="C61" s="749">
        <f>IF(Select2=1,Food!$K63,"")</f>
        <v>1.009106077190573E-6</v>
      </c>
      <c r="D61" s="750">
        <f>IF(Select2=1,Paper!$K63,"")</f>
        <v>4.7090958554511066E-3</v>
      </c>
      <c r="E61" s="740">
        <f>IF(Select2=1,Nappies!$K63,"")</f>
        <v>3.7950457978536221E-4</v>
      </c>
      <c r="F61" s="750">
        <f>IF(Select2=1,Garden!$K63,"")</f>
        <v>0</v>
      </c>
      <c r="G61" s="740">
        <f>IF(Select2=1,Wood!$K63,"")</f>
        <v>0</v>
      </c>
      <c r="H61" s="750">
        <f>IF(Select2=1,Textiles!$K63,"")</f>
        <v>3.3578259711486294E-4</v>
      </c>
      <c r="I61" s="751">
        <f>Sludge!K63</f>
        <v>0</v>
      </c>
      <c r="J61" s="751" t="str">
        <f>IF(Select2=2,MSW!$K63,"")</f>
        <v/>
      </c>
      <c r="K61" s="751">
        <f>Industry!$K63</f>
        <v>0</v>
      </c>
      <c r="L61" s="752">
        <f t="shared" si="3"/>
        <v>5.4253921384285215E-3</v>
      </c>
      <c r="M61" s="753">
        <f>Recovery_OX!C56</f>
        <v>0</v>
      </c>
      <c r="N61" s="703"/>
      <c r="O61" s="754">
        <f>(L61-M61)*(1-Recovery_OX!F56)</f>
        <v>5.4253921384285215E-3</v>
      </c>
      <c r="P61" s="694"/>
      <c r="Q61" s="705"/>
      <c r="S61" s="748">
        <f t="shared" si="2"/>
        <v>2044</v>
      </c>
      <c r="T61" s="749">
        <f>IF(Select2=1,Food!$W63,"")</f>
        <v>6.7513787501599459E-7</v>
      </c>
      <c r="U61" s="750">
        <f>IF(Select2=1,Paper!$W63,"")</f>
        <v>9.7295368914279076E-3</v>
      </c>
      <c r="V61" s="740">
        <f>IF(Select2=1,Nappies!$W63,"")</f>
        <v>0</v>
      </c>
      <c r="W61" s="750">
        <f>IF(Select2=1,Garden!$W63,"")</f>
        <v>0</v>
      </c>
      <c r="X61" s="740">
        <f>IF(Select2=1,Wood!$W63,"")</f>
        <v>0</v>
      </c>
      <c r="Y61" s="750">
        <f>IF(Select2=1,Textiles!$W63,"")</f>
        <v>3.6798092834505557E-4</v>
      </c>
      <c r="Z61" s="742">
        <f>Sludge!W63</f>
        <v>0</v>
      </c>
      <c r="AA61" s="742" t="str">
        <f>IF(Select2=2,MSW!$W63,"")</f>
        <v/>
      </c>
      <c r="AB61" s="751">
        <f>Industry!$W63</f>
        <v>0</v>
      </c>
      <c r="AC61" s="752">
        <f t="shared" si="4"/>
        <v>1.0098192957647979E-2</v>
      </c>
      <c r="AD61" s="753">
        <f>Recovery_OX!R56</f>
        <v>0</v>
      </c>
      <c r="AE61" s="703"/>
      <c r="AF61" s="755">
        <f>(AC61-AD61)*(1-Recovery_OX!U56)</f>
        <v>1.0098192957647979E-2</v>
      </c>
    </row>
    <row r="62" spans="2:32">
      <c r="B62" s="748">
        <f t="shared" si="1"/>
        <v>2045</v>
      </c>
      <c r="C62" s="749">
        <f>IF(Select2=1,Food!$K64,"")</f>
        <v>6.7642403211722823E-7</v>
      </c>
      <c r="D62" s="750">
        <f>IF(Select2=1,Paper!$K64,"")</f>
        <v>4.390731872967327E-3</v>
      </c>
      <c r="E62" s="740">
        <f>IF(Select2=1,Nappies!$K64,"")</f>
        <v>3.2017466170210527E-4</v>
      </c>
      <c r="F62" s="750">
        <f>IF(Select2=1,Garden!$K64,"")</f>
        <v>0</v>
      </c>
      <c r="G62" s="740">
        <f>IF(Select2=1,Wood!$K64,"")</f>
        <v>0</v>
      </c>
      <c r="H62" s="750">
        <f>IF(Select2=1,Textiles!$K64,"")</f>
        <v>3.1308161838186708E-4</v>
      </c>
      <c r="I62" s="751">
        <f>Sludge!K64</f>
        <v>0</v>
      </c>
      <c r="J62" s="751" t="str">
        <f>IF(Select2=2,MSW!$K64,"")</f>
        <v/>
      </c>
      <c r="K62" s="751">
        <f>Industry!$K64</f>
        <v>0</v>
      </c>
      <c r="L62" s="752">
        <f t="shared" si="3"/>
        <v>5.0246645770834165E-3</v>
      </c>
      <c r="M62" s="753">
        <f>Recovery_OX!C57</f>
        <v>0</v>
      </c>
      <c r="N62" s="703"/>
      <c r="O62" s="754">
        <f>(L62-M62)*(1-Recovery_OX!F57)</f>
        <v>5.0246645770834165E-3</v>
      </c>
      <c r="P62" s="694"/>
      <c r="Q62" s="705"/>
      <c r="S62" s="748">
        <f t="shared" si="2"/>
        <v>2045</v>
      </c>
      <c r="T62" s="749">
        <f>IF(Select2=1,Food!$W64,"")</f>
        <v>4.5255845146112523E-7</v>
      </c>
      <c r="U62" s="750">
        <f>IF(Select2=1,Paper!$W64,"")</f>
        <v>9.071760068114311E-3</v>
      </c>
      <c r="V62" s="740">
        <f>IF(Select2=1,Nappies!$W64,"")</f>
        <v>0</v>
      </c>
      <c r="W62" s="750">
        <f>IF(Select2=1,Garden!$W64,"")</f>
        <v>0</v>
      </c>
      <c r="X62" s="740">
        <f>IF(Select2=1,Wood!$W64,"")</f>
        <v>0</v>
      </c>
      <c r="Y62" s="750">
        <f>IF(Select2=1,Textiles!$W64,"")</f>
        <v>3.4310314343218332E-4</v>
      </c>
      <c r="Z62" s="742">
        <f>Sludge!W64</f>
        <v>0</v>
      </c>
      <c r="AA62" s="742" t="str">
        <f>IF(Select2=2,MSW!$W64,"")</f>
        <v/>
      </c>
      <c r="AB62" s="751">
        <f>Industry!$W64</f>
        <v>0</v>
      </c>
      <c r="AC62" s="752">
        <f t="shared" si="4"/>
        <v>9.4153157699979565E-3</v>
      </c>
      <c r="AD62" s="753">
        <f>Recovery_OX!R57</f>
        <v>0</v>
      </c>
      <c r="AE62" s="703"/>
      <c r="AF62" s="755">
        <f>(AC62-AD62)*(1-Recovery_OX!U57)</f>
        <v>9.4153157699979565E-3</v>
      </c>
    </row>
    <row r="63" spans="2:32">
      <c r="B63" s="748">
        <f t="shared" si="1"/>
        <v>2046</v>
      </c>
      <c r="C63" s="749">
        <f>IF(Select2=1,Food!$K65,"")</f>
        <v>4.5342058834843326E-7</v>
      </c>
      <c r="D63" s="750">
        <f>IF(Select2=1,Paper!$K65,"")</f>
        <v>4.0938912632188049E-3</v>
      </c>
      <c r="E63" s="740">
        <f>IF(Select2=1,Nappies!$K65,"")</f>
        <v>2.7012009724371584E-4</v>
      </c>
      <c r="F63" s="750">
        <f>IF(Select2=1,Garden!$K65,"")</f>
        <v>0</v>
      </c>
      <c r="G63" s="740">
        <f>IF(Select2=1,Wood!$K65,"")</f>
        <v>0</v>
      </c>
      <c r="H63" s="750">
        <f>IF(Select2=1,Textiles!$K65,"")</f>
        <v>2.9191536610540544E-4</v>
      </c>
      <c r="I63" s="751">
        <f>Sludge!K65</f>
        <v>0</v>
      </c>
      <c r="J63" s="751" t="str">
        <f>IF(Select2=2,MSW!$K65,"")</f>
        <v/>
      </c>
      <c r="K63" s="751">
        <f>Industry!$K65</f>
        <v>0</v>
      </c>
      <c r="L63" s="752">
        <f t="shared" si="3"/>
        <v>4.6563801471562749E-3</v>
      </c>
      <c r="M63" s="753">
        <f>Recovery_OX!C58</f>
        <v>0</v>
      </c>
      <c r="N63" s="703"/>
      <c r="O63" s="754">
        <f>(L63-M63)*(1-Recovery_OX!F58)</f>
        <v>4.6563801471562749E-3</v>
      </c>
      <c r="P63" s="694"/>
      <c r="Q63" s="705"/>
      <c r="S63" s="748">
        <f t="shared" si="2"/>
        <v>2046</v>
      </c>
      <c r="T63" s="749">
        <f>IF(Select2=1,Food!$W65,"")</f>
        <v>3.033590020172391E-7</v>
      </c>
      <c r="U63" s="750">
        <f>IF(Select2=1,Paper!$W65,"")</f>
        <v>8.4584530231793485E-3</v>
      </c>
      <c r="V63" s="740">
        <f>IF(Select2=1,Nappies!$W65,"")</f>
        <v>0</v>
      </c>
      <c r="W63" s="750">
        <f>IF(Select2=1,Garden!$W65,"")</f>
        <v>0</v>
      </c>
      <c r="X63" s="740">
        <f>IF(Select2=1,Wood!$W65,"")</f>
        <v>0</v>
      </c>
      <c r="Y63" s="750">
        <f>IF(Select2=1,Textiles!$W65,"")</f>
        <v>3.1990725052647188E-4</v>
      </c>
      <c r="Z63" s="742">
        <f>Sludge!W65</f>
        <v>0</v>
      </c>
      <c r="AA63" s="742" t="str">
        <f>IF(Select2=2,MSW!$W65,"")</f>
        <v/>
      </c>
      <c r="AB63" s="751">
        <f>Industry!$W65</f>
        <v>0</v>
      </c>
      <c r="AC63" s="752">
        <f t="shared" si="4"/>
        <v>8.7786636327078383E-3</v>
      </c>
      <c r="AD63" s="753">
        <f>Recovery_OX!R58</f>
        <v>0</v>
      </c>
      <c r="AE63" s="703"/>
      <c r="AF63" s="755">
        <f>(AC63-AD63)*(1-Recovery_OX!U58)</f>
        <v>8.7786636327078383E-3</v>
      </c>
    </row>
    <row r="64" spans="2:32">
      <c r="B64" s="748">
        <f t="shared" si="1"/>
        <v>2047</v>
      </c>
      <c r="C64" s="749">
        <f>IF(Select2=1,Food!$K66,"")</f>
        <v>3.0393690965522844E-7</v>
      </c>
      <c r="D64" s="750">
        <f>IF(Select2=1,Paper!$K66,"")</f>
        <v>3.8171189131921694E-3</v>
      </c>
      <c r="E64" s="740">
        <f>IF(Select2=1,Nappies!$K66,"")</f>
        <v>2.278908223001169E-4</v>
      </c>
      <c r="F64" s="750">
        <f>IF(Select2=1,Garden!$K66,"")</f>
        <v>0</v>
      </c>
      <c r="G64" s="740">
        <f>IF(Select2=1,Wood!$K66,"")</f>
        <v>0</v>
      </c>
      <c r="H64" s="750">
        <f>IF(Select2=1,Textiles!$K66,"")</f>
        <v>2.7218008329226237E-4</v>
      </c>
      <c r="I64" s="751">
        <f>Sludge!K66</f>
        <v>0</v>
      </c>
      <c r="J64" s="751" t="str">
        <f>IF(Select2=2,MSW!$K66,"")</f>
        <v/>
      </c>
      <c r="K64" s="751">
        <f>Industry!$K66</f>
        <v>0</v>
      </c>
      <c r="L64" s="752">
        <f t="shared" si="3"/>
        <v>4.3174937556942038E-3</v>
      </c>
      <c r="M64" s="753">
        <f>Recovery_OX!C59</f>
        <v>0</v>
      </c>
      <c r="N64" s="703"/>
      <c r="O64" s="754">
        <f>(L64-M64)*(1-Recovery_OX!F59)</f>
        <v>4.3174937556942038E-3</v>
      </c>
      <c r="P64" s="694"/>
      <c r="Q64" s="705"/>
      <c r="S64" s="748">
        <f t="shared" si="2"/>
        <v>2047</v>
      </c>
      <c r="T64" s="749">
        <f>IF(Select2=1,Food!$W66,"")</f>
        <v>2.0334762019752133E-7</v>
      </c>
      <c r="U64" s="750">
        <f>IF(Select2=1,Paper!$W66,"")</f>
        <v>7.8866093247772079E-3</v>
      </c>
      <c r="V64" s="740">
        <f>IF(Select2=1,Nappies!$W66,"")</f>
        <v>0</v>
      </c>
      <c r="W64" s="750">
        <f>IF(Select2=1,Garden!$W66,"")</f>
        <v>0</v>
      </c>
      <c r="X64" s="740">
        <f>IF(Select2=1,Wood!$W66,"")</f>
        <v>0</v>
      </c>
      <c r="Y64" s="750">
        <f>IF(Select2=1,Textiles!$W66,"")</f>
        <v>2.9827954333398634E-4</v>
      </c>
      <c r="Z64" s="742">
        <f>Sludge!W66</f>
        <v>0</v>
      </c>
      <c r="AA64" s="742" t="str">
        <f>IF(Select2=2,MSW!$W66,"")</f>
        <v/>
      </c>
      <c r="AB64" s="751">
        <f>Industry!$W66</f>
        <v>0</v>
      </c>
      <c r="AC64" s="752">
        <f t="shared" si="4"/>
        <v>8.1850922157313908E-3</v>
      </c>
      <c r="AD64" s="753">
        <f>Recovery_OX!R59</f>
        <v>0</v>
      </c>
      <c r="AE64" s="703"/>
      <c r="AF64" s="755">
        <f>(AC64-AD64)*(1-Recovery_OX!U59)</f>
        <v>8.1850922157313908E-3</v>
      </c>
    </row>
    <row r="65" spans="2:32">
      <c r="B65" s="748">
        <f t="shared" si="1"/>
        <v>2048</v>
      </c>
      <c r="C65" s="749">
        <f>IF(Select2=1,Food!$K67,"")</f>
        <v>2.037350032720227E-7</v>
      </c>
      <c r="D65" s="750">
        <f>IF(Select2=1,Paper!$K67,"")</f>
        <v>3.5590580845064881E-3</v>
      </c>
      <c r="E65" s="740">
        <f>IF(Select2=1,Nappies!$K67,"")</f>
        <v>1.9226346879982716E-4</v>
      </c>
      <c r="F65" s="750">
        <f>IF(Select2=1,Garden!$K67,"")</f>
        <v>0</v>
      </c>
      <c r="G65" s="740">
        <f>IF(Select2=1,Wood!$K67,"")</f>
        <v>0</v>
      </c>
      <c r="H65" s="750">
        <f>IF(Select2=1,Textiles!$K67,"")</f>
        <v>2.5377902756319168E-4</v>
      </c>
      <c r="I65" s="751">
        <f>Sludge!K67</f>
        <v>0</v>
      </c>
      <c r="J65" s="751" t="str">
        <f>IF(Select2=2,MSW!$K67,"")</f>
        <v/>
      </c>
      <c r="K65" s="751">
        <f>Industry!$K67</f>
        <v>0</v>
      </c>
      <c r="L65" s="752">
        <f t="shared" si="3"/>
        <v>4.0053043158727788E-3</v>
      </c>
      <c r="M65" s="753">
        <f>Recovery_OX!C60</f>
        <v>0</v>
      </c>
      <c r="N65" s="703"/>
      <c r="O65" s="754">
        <f>(L65-M65)*(1-Recovery_OX!F60)</f>
        <v>4.0053043158727788E-3</v>
      </c>
      <c r="P65" s="694"/>
      <c r="Q65" s="705"/>
      <c r="S65" s="748">
        <f t="shared" si="2"/>
        <v>2048</v>
      </c>
      <c r="T65" s="749">
        <f>IF(Select2=1,Food!$W67,"")</f>
        <v>1.3630798613204019E-7</v>
      </c>
      <c r="U65" s="750">
        <f>IF(Select2=1,Paper!$W67,"")</f>
        <v>7.3534257944348931E-3</v>
      </c>
      <c r="V65" s="740">
        <f>IF(Select2=1,Nappies!$W67,"")</f>
        <v>0</v>
      </c>
      <c r="W65" s="750">
        <f>IF(Select2=1,Garden!$W67,"")</f>
        <v>0</v>
      </c>
      <c r="X65" s="740">
        <f>IF(Select2=1,Wood!$W67,"")</f>
        <v>0</v>
      </c>
      <c r="Y65" s="750">
        <f>IF(Select2=1,Textiles!$W67,"")</f>
        <v>2.7811400280897732E-4</v>
      </c>
      <c r="Z65" s="742">
        <f>Sludge!W67</f>
        <v>0</v>
      </c>
      <c r="AA65" s="742" t="str">
        <f>IF(Select2=2,MSW!$W67,"")</f>
        <v/>
      </c>
      <c r="AB65" s="751">
        <f>Industry!$W67</f>
        <v>0</v>
      </c>
      <c r="AC65" s="752">
        <f t="shared" si="4"/>
        <v>7.6316761052300022E-3</v>
      </c>
      <c r="AD65" s="753">
        <f>Recovery_OX!R60</f>
        <v>0</v>
      </c>
      <c r="AE65" s="703"/>
      <c r="AF65" s="755">
        <f>(AC65-AD65)*(1-Recovery_OX!U60)</f>
        <v>7.6316761052300022E-3</v>
      </c>
    </row>
    <row r="66" spans="2:32">
      <c r="B66" s="748">
        <f t="shared" si="1"/>
        <v>2049</v>
      </c>
      <c r="C66" s="749">
        <f>IF(Select2=1,Food!$K68,"")</f>
        <v>1.3656765677237338E-7</v>
      </c>
      <c r="D66" s="750">
        <f>IF(Select2=1,Paper!$K68,"")</f>
        <v>3.3184437626801516E-3</v>
      </c>
      <c r="E66" s="740">
        <f>IF(Select2=1,Nappies!$K68,"")</f>
        <v>1.6220592414319075E-4</v>
      </c>
      <c r="F66" s="750">
        <f>IF(Select2=1,Garden!$K68,"")</f>
        <v>0</v>
      </c>
      <c r="G66" s="740">
        <f>IF(Select2=1,Wood!$K68,"")</f>
        <v>0</v>
      </c>
      <c r="H66" s="750">
        <f>IF(Select2=1,Textiles!$K68,"")</f>
        <v>2.3662199692166123E-4</v>
      </c>
      <c r="I66" s="751">
        <f>Sludge!K68</f>
        <v>0</v>
      </c>
      <c r="J66" s="751" t="str">
        <f>IF(Select2=2,MSW!$K68,"")</f>
        <v/>
      </c>
      <c r="K66" s="751">
        <f>Industry!$K68</f>
        <v>0</v>
      </c>
      <c r="L66" s="752">
        <f t="shared" si="3"/>
        <v>3.7174082514017759E-3</v>
      </c>
      <c r="M66" s="753">
        <f>Recovery_OX!C61</f>
        <v>0</v>
      </c>
      <c r="N66" s="703"/>
      <c r="O66" s="754">
        <f>(L66-M66)*(1-Recovery_OX!F61)</f>
        <v>3.7174082514017759E-3</v>
      </c>
      <c r="P66" s="694"/>
      <c r="Q66" s="705"/>
      <c r="S66" s="748">
        <f t="shared" si="2"/>
        <v>2049</v>
      </c>
      <c r="T66" s="749">
        <f>IF(Select2=1,Food!$W68,"")</f>
        <v>9.136997553905446E-8</v>
      </c>
      <c r="U66" s="750">
        <f>IF(Select2=1,Paper!$W68,"")</f>
        <v>6.8562887658680828E-3</v>
      </c>
      <c r="V66" s="740">
        <f>IF(Select2=1,Nappies!$W68,"")</f>
        <v>0</v>
      </c>
      <c r="W66" s="750">
        <f>IF(Select2=1,Garden!$W68,"")</f>
        <v>0</v>
      </c>
      <c r="X66" s="740">
        <f>IF(Select2=1,Wood!$W68,"")</f>
        <v>0</v>
      </c>
      <c r="Y66" s="750">
        <f>IF(Select2=1,Textiles!$W68,"")</f>
        <v>2.59311777448396E-4</v>
      </c>
      <c r="Z66" s="742">
        <f>Sludge!W68</f>
        <v>0</v>
      </c>
      <c r="AA66" s="742" t="str">
        <f>IF(Select2=2,MSW!$W68,"")</f>
        <v/>
      </c>
      <c r="AB66" s="751">
        <f>Industry!$W68</f>
        <v>0</v>
      </c>
      <c r="AC66" s="752">
        <f t="shared" si="4"/>
        <v>7.1156919132920179E-3</v>
      </c>
      <c r="AD66" s="753">
        <f>Recovery_OX!R61</f>
        <v>0</v>
      </c>
      <c r="AE66" s="703"/>
      <c r="AF66" s="755">
        <f>(AC66-AD66)*(1-Recovery_OX!U61)</f>
        <v>7.1156919132920179E-3</v>
      </c>
    </row>
    <row r="67" spans="2:32">
      <c r="B67" s="748">
        <f t="shared" si="1"/>
        <v>2050</v>
      </c>
      <c r="C67" s="749">
        <f>IF(Select2=1,Food!$K69,"")</f>
        <v>9.1544037974636705E-8</v>
      </c>
      <c r="D67" s="750">
        <f>IF(Select2=1,Paper!$K69,"")</f>
        <v>3.0940964560284149E-3</v>
      </c>
      <c r="E67" s="740">
        <f>IF(Select2=1,Nappies!$K69,"")</f>
        <v>1.3684743124311194E-4</v>
      </c>
      <c r="F67" s="750">
        <f>IF(Select2=1,Garden!$K69,"")</f>
        <v>0</v>
      </c>
      <c r="G67" s="740">
        <f>IF(Select2=1,Wood!$K69,"")</f>
        <v>0</v>
      </c>
      <c r="H67" s="750">
        <f>IF(Select2=1,Textiles!$K69,"")</f>
        <v>2.2062488758356125E-4</v>
      </c>
      <c r="I67" s="751">
        <f>Sludge!K69</f>
        <v>0</v>
      </c>
      <c r="J67" s="751" t="str">
        <f>IF(Select2=2,MSW!$K69,"")</f>
        <v/>
      </c>
      <c r="K67" s="751">
        <f>Industry!$K69</f>
        <v>0</v>
      </c>
      <c r="L67" s="752">
        <f t="shared" si="3"/>
        <v>3.4516603188930626E-3</v>
      </c>
      <c r="M67" s="753">
        <f>Recovery_OX!C62</f>
        <v>0</v>
      </c>
      <c r="N67" s="703"/>
      <c r="O67" s="754">
        <f>(L67-M67)*(1-Recovery_OX!F62)</f>
        <v>3.4516603188930626E-3</v>
      </c>
      <c r="P67" s="694"/>
      <c r="Q67" s="705"/>
      <c r="S67" s="748">
        <f t="shared" si="2"/>
        <v>2050</v>
      </c>
      <c r="T67" s="749">
        <f>IF(Select2=1,Food!$W69,"")</f>
        <v>6.1247126209614237E-8</v>
      </c>
      <c r="U67" s="750">
        <f>IF(Select2=1,Paper!$W69,"")</f>
        <v>6.3927612727859816E-3</v>
      </c>
      <c r="V67" s="740">
        <f>IF(Select2=1,Nappies!$W69,"")</f>
        <v>0</v>
      </c>
      <c r="W67" s="750">
        <f>IF(Select2=1,Garden!$W69,"")</f>
        <v>0</v>
      </c>
      <c r="X67" s="740">
        <f>IF(Select2=1,Wood!$W69,"")</f>
        <v>0</v>
      </c>
      <c r="Y67" s="750">
        <f>IF(Select2=1,Textiles!$W69,"")</f>
        <v>2.4178069872171108E-4</v>
      </c>
      <c r="Z67" s="742">
        <f>Sludge!W69</f>
        <v>0</v>
      </c>
      <c r="AA67" s="742" t="str">
        <f>IF(Select2=2,MSW!$W69,"")</f>
        <v/>
      </c>
      <c r="AB67" s="751">
        <f>Industry!$W69</f>
        <v>0</v>
      </c>
      <c r="AC67" s="752">
        <f t="shared" si="4"/>
        <v>6.634603218633902E-3</v>
      </c>
      <c r="AD67" s="753">
        <f>Recovery_OX!R62</f>
        <v>0</v>
      </c>
      <c r="AE67" s="703"/>
      <c r="AF67" s="755">
        <f>(AC67-AD67)*(1-Recovery_OX!U62)</f>
        <v>6.634603218633902E-3</v>
      </c>
    </row>
    <row r="68" spans="2:32">
      <c r="B68" s="748">
        <f t="shared" si="1"/>
        <v>2051</v>
      </c>
      <c r="C68" s="749">
        <f>IF(Select2=1,Food!$K70,"")</f>
        <v>6.1363803749446804E-8</v>
      </c>
      <c r="D68" s="750">
        <f>IF(Select2=1,Paper!$K70,"")</f>
        <v>2.8849164137937904E-3</v>
      </c>
      <c r="E68" s="740">
        <f>IF(Select2=1,Nappies!$K70,"")</f>
        <v>1.1545336298140628E-4</v>
      </c>
      <c r="F68" s="750">
        <f>IF(Select2=1,Garden!$K70,"")</f>
        <v>0</v>
      </c>
      <c r="G68" s="740">
        <f>IF(Select2=1,Wood!$K70,"")</f>
        <v>0</v>
      </c>
      <c r="H68" s="750">
        <f>IF(Select2=1,Textiles!$K70,"")</f>
        <v>2.0570928170035707E-4</v>
      </c>
      <c r="I68" s="751">
        <f>Sludge!K70</f>
        <v>0</v>
      </c>
      <c r="J68" s="751" t="str">
        <f>IF(Select2=2,MSW!$K70,"")</f>
        <v/>
      </c>
      <c r="K68" s="751">
        <f>Industry!$K70</f>
        <v>0</v>
      </c>
      <c r="L68" s="752">
        <f t="shared" si="3"/>
        <v>3.2061404222793032E-3</v>
      </c>
      <c r="M68" s="753">
        <f>Recovery_OX!C63</f>
        <v>0</v>
      </c>
      <c r="N68" s="703"/>
      <c r="O68" s="754">
        <f>(L68-M68)*(1-Recovery_OX!F63)</f>
        <v>3.2061404222793032E-3</v>
      </c>
      <c r="P68" s="694"/>
      <c r="Q68" s="705"/>
      <c r="S68" s="748">
        <f t="shared" si="2"/>
        <v>2051</v>
      </c>
      <c r="T68" s="749">
        <f>IF(Select2=1,Food!$W70,"")</f>
        <v>4.1055176460379224E-8</v>
      </c>
      <c r="U68" s="750">
        <f>IF(Select2=1,Paper!$W70,"")</f>
        <v>5.9605711028797321E-3</v>
      </c>
      <c r="V68" s="740">
        <f>IF(Select2=1,Nappies!$W70,"")</f>
        <v>0</v>
      </c>
      <c r="W68" s="750">
        <f>IF(Select2=1,Garden!$W70,"")</f>
        <v>0</v>
      </c>
      <c r="X68" s="740">
        <f>IF(Select2=1,Wood!$W70,"")</f>
        <v>0</v>
      </c>
      <c r="Y68" s="750">
        <f>IF(Select2=1,Textiles!$W70,"")</f>
        <v>2.2543482926066542E-4</v>
      </c>
      <c r="Z68" s="742">
        <f>Sludge!W70</f>
        <v>0</v>
      </c>
      <c r="AA68" s="742" t="str">
        <f>IF(Select2=2,MSW!$W70,"")</f>
        <v/>
      </c>
      <c r="AB68" s="751">
        <f>Industry!$W70</f>
        <v>0</v>
      </c>
      <c r="AC68" s="752">
        <f t="shared" si="4"/>
        <v>6.1860469873168582E-3</v>
      </c>
      <c r="AD68" s="753">
        <f>Recovery_OX!R63</f>
        <v>0</v>
      </c>
      <c r="AE68" s="703"/>
      <c r="AF68" s="755">
        <f>(AC68-AD68)*(1-Recovery_OX!U63)</f>
        <v>6.1860469873168582E-3</v>
      </c>
    </row>
    <row r="69" spans="2:32">
      <c r="B69" s="748">
        <f t="shared" si="1"/>
        <v>2052</v>
      </c>
      <c r="C69" s="749">
        <f>IF(Select2=1,Food!$K71,"")</f>
        <v>4.1133387754251112E-8</v>
      </c>
      <c r="D69" s="750">
        <f>IF(Select2=1,Paper!$K71,"")</f>
        <v>2.6898782351665613E-3</v>
      </c>
      <c r="E69" s="740">
        <f>IF(Select2=1,Nappies!$K71,"")</f>
        <v>9.740394030514385E-5</v>
      </c>
      <c r="F69" s="750">
        <f>IF(Select2=1,Garden!$K71,"")</f>
        <v>0</v>
      </c>
      <c r="G69" s="740">
        <f>IF(Select2=1,Wood!$K71,"")</f>
        <v>0</v>
      </c>
      <c r="H69" s="750">
        <f>IF(Select2=1,Textiles!$K71,"")</f>
        <v>1.9180206295470474E-4</v>
      </c>
      <c r="I69" s="751">
        <f>Sludge!K71</f>
        <v>0</v>
      </c>
      <c r="J69" s="751" t="str">
        <f>IF(Select2=2,MSW!$K71,"")</f>
        <v/>
      </c>
      <c r="K69" s="751">
        <f>Industry!$K71</f>
        <v>0</v>
      </c>
      <c r="L69" s="752">
        <f t="shared" si="3"/>
        <v>2.9791253718141641E-3</v>
      </c>
      <c r="M69" s="753">
        <f>Recovery_OX!C64</f>
        <v>0</v>
      </c>
      <c r="N69" s="703"/>
      <c r="O69" s="754">
        <f>(L69-M69)*(1-Recovery_OX!F64)</f>
        <v>2.9791253718141641E-3</v>
      </c>
      <c r="P69" s="694"/>
      <c r="Q69" s="705"/>
      <c r="S69" s="748">
        <f t="shared" si="2"/>
        <v>2052</v>
      </c>
      <c r="T69" s="749">
        <f>IF(Select2=1,Food!$W71,"")</f>
        <v>2.7520107774922698E-8</v>
      </c>
      <c r="U69" s="750">
        <f>IF(Select2=1,Paper!$W71,"")</f>
        <v>5.5575996594350446E-3</v>
      </c>
      <c r="V69" s="740">
        <f>IF(Select2=1,Nappies!$W71,"")</f>
        <v>0</v>
      </c>
      <c r="W69" s="750">
        <f>IF(Select2=1,Garden!$W71,"")</f>
        <v>0</v>
      </c>
      <c r="X69" s="740">
        <f>IF(Select2=1,Wood!$W71,"")</f>
        <v>0</v>
      </c>
      <c r="Y69" s="750">
        <f>IF(Select2=1,Textiles!$W71,"")</f>
        <v>2.1019404159419708E-4</v>
      </c>
      <c r="Z69" s="742">
        <f>Sludge!W71</f>
        <v>0</v>
      </c>
      <c r="AA69" s="742" t="str">
        <f>IF(Select2=2,MSW!$W71,"")</f>
        <v/>
      </c>
      <c r="AB69" s="751">
        <f>Industry!$W71</f>
        <v>0</v>
      </c>
      <c r="AC69" s="752">
        <f t="shared" si="4"/>
        <v>5.7678212211370169E-3</v>
      </c>
      <c r="AD69" s="753">
        <f>Recovery_OX!R64</f>
        <v>0</v>
      </c>
      <c r="AE69" s="703"/>
      <c r="AF69" s="755">
        <f>(AC69-AD69)*(1-Recovery_OX!U64)</f>
        <v>5.7678212211370169E-3</v>
      </c>
    </row>
    <row r="70" spans="2:32">
      <c r="B70" s="748">
        <f t="shared" si="1"/>
        <v>2053</v>
      </c>
      <c r="C70" s="749">
        <f>IF(Select2=1,Food!$K72,"")</f>
        <v>2.7572534373031413E-8</v>
      </c>
      <c r="D70" s="750">
        <f>IF(Select2=1,Paper!$K72,"")</f>
        <v>2.508025842768821E-3</v>
      </c>
      <c r="E70" s="740">
        <f>IF(Select2=1,Nappies!$K72,"")</f>
        <v>8.2176277433304297E-5</v>
      </c>
      <c r="F70" s="750">
        <f>IF(Select2=1,Garden!$K72,"")</f>
        <v>0</v>
      </c>
      <c r="G70" s="740">
        <f>IF(Select2=1,Wood!$K72,"")</f>
        <v>0</v>
      </c>
      <c r="H70" s="750">
        <f>IF(Select2=1,Textiles!$K72,"")</f>
        <v>1.7883505814417829E-4</v>
      </c>
      <c r="I70" s="751">
        <f>Sludge!K72</f>
        <v>0</v>
      </c>
      <c r="J70" s="751" t="str">
        <f>IF(Select2=2,MSW!$K72,"")</f>
        <v/>
      </c>
      <c r="K70" s="751">
        <f>Industry!$K72</f>
        <v>0</v>
      </c>
      <c r="L70" s="752">
        <f t="shared" si="3"/>
        <v>2.7690647508806765E-3</v>
      </c>
      <c r="M70" s="753">
        <f>Recovery_OX!C65</f>
        <v>0</v>
      </c>
      <c r="N70" s="703"/>
      <c r="O70" s="754">
        <f>(L70-M70)*(1-Recovery_OX!F65)</f>
        <v>2.7690647508806765E-3</v>
      </c>
      <c r="P70" s="694"/>
      <c r="Q70" s="705"/>
      <c r="S70" s="748">
        <f t="shared" si="2"/>
        <v>2053</v>
      </c>
      <c r="T70" s="749">
        <f>IF(Select2=1,Food!$W72,"")</f>
        <v>1.844727991059194E-8</v>
      </c>
      <c r="U70" s="750">
        <f>IF(Select2=1,Paper!$W72,"")</f>
        <v>5.1818715759686385E-3</v>
      </c>
      <c r="V70" s="740">
        <f>IF(Select2=1,Nappies!$W72,"")</f>
        <v>0</v>
      </c>
      <c r="W70" s="750">
        <f>IF(Select2=1,Garden!$W72,"")</f>
        <v>0</v>
      </c>
      <c r="X70" s="740">
        <f>IF(Select2=1,Wood!$W72,"")</f>
        <v>0</v>
      </c>
      <c r="Y70" s="750">
        <f>IF(Select2=1,Textiles!$W72,"")</f>
        <v>1.9598362536348316E-4</v>
      </c>
      <c r="Z70" s="742">
        <f>Sludge!W72</f>
        <v>0</v>
      </c>
      <c r="AA70" s="742" t="str">
        <f>IF(Select2=2,MSW!$W72,"")</f>
        <v/>
      </c>
      <c r="AB70" s="751">
        <f>Industry!$W72</f>
        <v>0</v>
      </c>
      <c r="AC70" s="752">
        <f t="shared" si="4"/>
        <v>5.3778736486120322E-3</v>
      </c>
      <c r="AD70" s="753">
        <f>Recovery_OX!R65</f>
        <v>0</v>
      </c>
      <c r="AE70" s="703"/>
      <c r="AF70" s="755">
        <f>(AC70-AD70)*(1-Recovery_OX!U65)</f>
        <v>5.3778736486120322E-3</v>
      </c>
    </row>
    <row r="71" spans="2:32">
      <c r="B71" s="748">
        <f t="shared" si="1"/>
        <v>2054</v>
      </c>
      <c r="C71" s="749">
        <f>IF(Select2=1,Food!$K73,"")</f>
        <v>1.8482422510249661E-8</v>
      </c>
      <c r="D71" s="750">
        <f>IF(Select2=1,Paper!$K73,"")</f>
        <v>2.3384677959620561E-3</v>
      </c>
      <c r="E71" s="740">
        <f>IF(Select2=1,Nappies!$K73,"")</f>
        <v>6.9329234029342211E-5</v>
      </c>
      <c r="F71" s="750">
        <f>IF(Select2=1,Garden!$K73,"")</f>
        <v>0</v>
      </c>
      <c r="G71" s="740">
        <f>IF(Select2=1,Wood!$K73,"")</f>
        <v>0</v>
      </c>
      <c r="H71" s="750">
        <f>IF(Select2=1,Textiles!$K73,"")</f>
        <v>1.6674470299615277E-4</v>
      </c>
      <c r="I71" s="751">
        <f>Sludge!K73</f>
        <v>0</v>
      </c>
      <c r="J71" s="751" t="str">
        <f>IF(Select2=2,MSW!$K73,"")</f>
        <v/>
      </c>
      <c r="K71" s="751">
        <f>Industry!$K73</f>
        <v>0</v>
      </c>
      <c r="L71" s="752">
        <f t="shared" si="3"/>
        <v>2.5745602154100618E-3</v>
      </c>
      <c r="M71" s="753">
        <f>Recovery_OX!C66</f>
        <v>0</v>
      </c>
      <c r="N71" s="703"/>
      <c r="O71" s="754">
        <f>(L71-M71)*(1-Recovery_OX!F66)</f>
        <v>2.5745602154100618E-3</v>
      </c>
      <c r="P71" s="694"/>
      <c r="Q71" s="705"/>
      <c r="S71" s="748">
        <f t="shared" si="2"/>
        <v>2054</v>
      </c>
      <c r="T71" s="749">
        <f>IF(Select2=1,Food!$W73,"")</f>
        <v>1.2365581518900315E-8</v>
      </c>
      <c r="U71" s="750">
        <f>IF(Select2=1,Paper!$W73,"")</f>
        <v>4.8315450329794556E-3</v>
      </c>
      <c r="V71" s="740">
        <f>IF(Select2=1,Nappies!$W73,"")</f>
        <v>0</v>
      </c>
      <c r="W71" s="750">
        <f>IF(Select2=1,Garden!$W73,"")</f>
        <v>0</v>
      </c>
      <c r="X71" s="740">
        <f>IF(Select2=1,Wood!$W73,"")</f>
        <v>0</v>
      </c>
      <c r="Y71" s="750">
        <f>IF(Select2=1,Textiles!$W73,"")</f>
        <v>1.8273392109167437E-4</v>
      </c>
      <c r="Z71" s="742">
        <f>Sludge!W73</f>
        <v>0</v>
      </c>
      <c r="AA71" s="742" t="str">
        <f>IF(Select2=2,MSW!$W73,"")</f>
        <v/>
      </c>
      <c r="AB71" s="751">
        <f>Industry!$W73</f>
        <v>0</v>
      </c>
      <c r="AC71" s="752">
        <f t="shared" si="4"/>
        <v>5.0142913196526487E-3</v>
      </c>
      <c r="AD71" s="753">
        <f>Recovery_OX!R66</f>
        <v>0</v>
      </c>
      <c r="AE71" s="703"/>
      <c r="AF71" s="755">
        <f>(AC71-AD71)*(1-Recovery_OX!U66)</f>
        <v>5.0142913196526487E-3</v>
      </c>
    </row>
    <row r="72" spans="2:32">
      <c r="B72" s="748">
        <f t="shared" si="1"/>
        <v>2055</v>
      </c>
      <c r="C72" s="749">
        <f>IF(Select2=1,Food!$K74,"")</f>
        <v>1.238913830792069E-8</v>
      </c>
      <c r="D72" s="750">
        <f>IF(Select2=1,Paper!$K74,"")</f>
        <v>2.1803729210041053E-3</v>
      </c>
      <c r="E72" s="740">
        <f>IF(Select2=1,Nappies!$K74,"")</f>
        <v>5.849063551213277E-5</v>
      </c>
      <c r="F72" s="750">
        <f>IF(Select2=1,Garden!$K74,"")</f>
        <v>0</v>
      </c>
      <c r="G72" s="740">
        <f>IF(Select2=1,Wood!$K74,"")</f>
        <v>0</v>
      </c>
      <c r="H72" s="750">
        <f>IF(Select2=1,Textiles!$K74,"")</f>
        <v>1.5547173057566568E-4</v>
      </c>
      <c r="I72" s="751">
        <f>Sludge!K74</f>
        <v>0</v>
      </c>
      <c r="J72" s="751" t="str">
        <f>IF(Select2=2,MSW!$K74,"")</f>
        <v/>
      </c>
      <c r="K72" s="751">
        <f>Industry!$K74</f>
        <v>0</v>
      </c>
      <c r="L72" s="752">
        <f t="shared" si="3"/>
        <v>2.3943476762302122E-3</v>
      </c>
      <c r="M72" s="753">
        <f>Recovery_OX!C67</f>
        <v>0</v>
      </c>
      <c r="N72" s="703"/>
      <c r="O72" s="754">
        <f>(L72-M72)*(1-Recovery_OX!F67)</f>
        <v>2.3943476762302122E-3</v>
      </c>
      <c r="P72" s="694"/>
      <c r="Q72" s="705"/>
      <c r="S72" s="748">
        <f t="shared" si="2"/>
        <v>2055</v>
      </c>
      <c r="T72" s="749">
        <f>IF(Select2=1,Food!$W74,"")</f>
        <v>8.2888971730067087E-9</v>
      </c>
      <c r="U72" s="750">
        <f>IF(Select2=1,Paper!$W74,"")</f>
        <v>4.5049027293473255E-3</v>
      </c>
      <c r="V72" s="740">
        <f>IF(Select2=1,Nappies!$W74,"")</f>
        <v>0</v>
      </c>
      <c r="W72" s="750">
        <f>IF(Select2=1,Garden!$W74,"")</f>
        <v>0</v>
      </c>
      <c r="X72" s="740">
        <f>IF(Select2=1,Wood!$W74,"")</f>
        <v>0</v>
      </c>
      <c r="Y72" s="750">
        <f>IF(Select2=1,Textiles!$W74,"")</f>
        <v>1.7037997871305842E-4</v>
      </c>
      <c r="Z72" s="742">
        <f>Sludge!W74</f>
        <v>0</v>
      </c>
      <c r="AA72" s="742" t="str">
        <f>IF(Select2=2,MSW!$W74,"")</f>
        <v/>
      </c>
      <c r="AB72" s="751">
        <f>Industry!$W74</f>
        <v>0</v>
      </c>
      <c r="AC72" s="752">
        <f t="shared" si="4"/>
        <v>4.6752909969575568E-3</v>
      </c>
      <c r="AD72" s="753">
        <f>Recovery_OX!R67</f>
        <v>0</v>
      </c>
      <c r="AE72" s="703"/>
      <c r="AF72" s="755">
        <f>(AC72-AD72)*(1-Recovery_OX!U67)</f>
        <v>4.6752909969575568E-3</v>
      </c>
    </row>
    <row r="73" spans="2:32">
      <c r="B73" s="748">
        <f t="shared" si="1"/>
        <v>2056</v>
      </c>
      <c r="C73" s="749">
        <f>IF(Select2=1,Food!$K75,"")</f>
        <v>8.3046877609073006E-9</v>
      </c>
      <c r="D73" s="750">
        <f>IF(Select2=1,Paper!$K75,"")</f>
        <v>2.0329662366345078E-3</v>
      </c>
      <c r="E73" s="740">
        <f>IF(Select2=1,Nappies!$K75,"")</f>
        <v>4.9346491281949419E-5</v>
      </c>
      <c r="F73" s="750">
        <f>IF(Select2=1,Garden!$K75,"")</f>
        <v>0</v>
      </c>
      <c r="G73" s="740">
        <f>IF(Select2=1,Wood!$K75,"")</f>
        <v>0</v>
      </c>
      <c r="H73" s="750">
        <f>IF(Select2=1,Textiles!$K75,"")</f>
        <v>1.4496088075883335E-4</v>
      </c>
      <c r="I73" s="751">
        <f>Sludge!K75</f>
        <v>0</v>
      </c>
      <c r="J73" s="751" t="str">
        <f>IF(Select2=2,MSW!$K75,"")</f>
        <v/>
      </c>
      <c r="K73" s="751">
        <f>Industry!$K75</f>
        <v>0</v>
      </c>
      <c r="L73" s="752">
        <f t="shared" si="3"/>
        <v>2.2272819133630516E-3</v>
      </c>
      <c r="M73" s="753">
        <f>Recovery_OX!C68</f>
        <v>0</v>
      </c>
      <c r="N73" s="703"/>
      <c r="O73" s="754">
        <f>(L73-M73)*(1-Recovery_OX!F68)</f>
        <v>2.2272819133630516E-3</v>
      </c>
      <c r="P73" s="694"/>
      <c r="Q73" s="705"/>
      <c r="S73" s="748">
        <f t="shared" si="2"/>
        <v>2056</v>
      </c>
      <c r="T73" s="749">
        <f>IF(Select2=1,Food!$W75,"")</f>
        <v>5.5562139345945376E-9</v>
      </c>
      <c r="U73" s="750">
        <f>IF(Select2=1,Paper!$W75,"")</f>
        <v>4.2003434641208846E-3</v>
      </c>
      <c r="V73" s="740">
        <f>IF(Select2=1,Nappies!$W75,"")</f>
        <v>0</v>
      </c>
      <c r="W73" s="750">
        <f>IF(Select2=1,Garden!$W75,"")</f>
        <v>0</v>
      </c>
      <c r="X73" s="740">
        <f>IF(Select2=1,Wood!$W75,"")</f>
        <v>0</v>
      </c>
      <c r="Y73" s="750">
        <f>IF(Select2=1,Textiles!$W75,"")</f>
        <v>1.5886123918776266E-4</v>
      </c>
      <c r="Z73" s="742">
        <f>Sludge!W75</f>
        <v>0</v>
      </c>
      <c r="AA73" s="742" t="str">
        <f>IF(Select2=2,MSW!$W75,"")</f>
        <v/>
      </c>
      <c r="AB73" s="751">
        <f>Industry!$W75</f>
        <v>0</v>
      </c>
      <c r="AC73" s="752">
        <f t="shared" si="4"/>
        <v>4.3592102595225819E-3</v>
      </c>
      <c r="AD73" s="753">
        <f>Recovery_OX!R68</f>
        <v>0</v>
      </c>
      <c r="AE73" s="703"/>
      <c r="AF73" s="755">
        <f>(AC73-AD73)*(1-Recovery_OX!U68)</f>
        <v>4.3592102595225819E-3</v>
      </c>
    </row>
    <row r="74" spans="2:32">
      <c r="B74" s="748">
        <f t="shared" si="1"/>
        <v>2057</v>
      </c>
      <c r="C74" s="749">
        <f>IF(Select2=1,Food!$K76,"")</f>
        <v>5.5667986822029922E-9</v>
      </c>
      <c r="D74" s="750">
        <f>IF(Select2=1,Paper!$K76,"")</f>
        <v>1.8955251551154688E-3</v>
      </c>
      <c r="E74" s="740">
        <f>IF(Select2=1,Nappies!$K76,"")</f>
        <v>4.16318985170609E-5</v>
      </c>
      <c r="F74" s="750">
        <f>IF(Select2=1,Garden!$K76,"")</f>
        <v>0</v>
      </c>
      <c r="G74" s="740">
        <f>IF(Select2=1,Wood!$K76,"")</f>
        <v>0</v>
      </c>
      <c r="H74" s="750">
        <f>IF(Select2=1,Textiles!$K76,"")</f>
        <v>1.351606293476593E-4</v>
      </c>
      <c r="I74" s="751">
        <f>Sludge!K76</f>
        <v>0</v>
      </c>
      <c r="J74" s="751" t="str">
        <f>IF(Select2=2,MSW!$K76,"")</f>
        <v/>
      </c>
      <c r="K74" s="751">
        <f>Industry!$K76</f>
        <v>0</v>
      </c>
      <c r="L74" s="752">
        <f t="shared" si="3"/>
        <v>2.0723232497788712E-3</v>
      </c>
      <c r="M74" s="753">
        <f>Recovery_OX!C69</f>
        <v>0</v>
      </c>
      <c r="N74" s="703"/>
      <c r="O74" s="754">
        <f>(L74-M74)*(1-Recovery_OX!F69)</f>
        <v>2.0723232497788712E-3</v>
      </c>
      <c r="P74" s="694"/>
      <c r="Q74" s="705"/>
      <c r="S74" s="748">
        <f t="shared" si="2"/>
        <v>2057</v>
      </c>
      <c r="T74" s="749">
        <f>IF(Select2=1,Food!$W76,"")</f>
        <v>3.7244415804212711E-9</v>
      </c>
      <c r="U74" s="750">
        <f>IF(Select2=1,Paper!$W76,"")</f>
        <v>3.9163742874286549E-3</v>
      </c>
      <c r="V74" s="740">
        <f>IF(Select2=1,Nappies!$W76,"")</f>
        <v>0</v>
      </c>
      <c r="W74" s="750">
        <f>IF(Select2=1,Garden!$W76,"")</f>
        <v>0</v>
      </c>
      <c r="X74" s="740">
        <f>IF(Select2=1,Wood!$W76,"")</f>
        <v>0</v>
      </c>
      <c r="Y74" s="750">
        <f>IF(Select2=1,Textiles!$W76,"")</f>
        <v>1.4812123764127057E-4</v>
      </c>
      <c r="Z74" s="742">
        <f>Sludge!W76</f>
        <v>0</v>
      </c>
      <c r="AA74" s="742" t="str">
        <f>IF(Select2=2,MSW!$W76,"")</f>
        <v/>
      </c>
      <c r="AB74" s="751">
        <f>Industry!$W76</f>
        <v>0</v>
      </c>
      <c r="AC74" s="752">
        <f t="shared" si="4"/>
        <v>4.0644992495115061E-3</v>
      </c>
      <c r="AD74" s="753">
        <f>Recovery_OX!R69</f>
        <v>0</v>
      </c>
      <c r="AE74" s="703"/>
      <c r="AF74" s="755">
        <f>(AC74-AD74)*(1-Recovery_OX!U69)</f>
        <v>4.0644992495115061E-3</v>
      </c>
    </row>
    <row r="75" spans="2:32">
      <c r="B75" s="748">
        <f t="shared" si="1"/>
        <v>2058</v>
      </c>
      <c r="C75" s="749">
        <f>IF(Select2=1,Food!$K77,"")</f>
        <v>3.7315367489254464E-9</v>
      </c>
      <c r="D75" s="750">
        <f>IF(Select2=1,Paper!$K77,"")</f>
        <v>1.7673759401059272E-3</v>
      </c>
      <c r="E75" s="740">
        <f>IF(Select2=1,Nappies!$K77,"")</f>
        <v>3.5123368026955444E-5</v>
      </c>
      <c r="F75" s="750">
        <f>IF(Select2=1,Garden!$K77,"")</f>
        <v>0</v>
      </c>
      <c r="G75" s="740">
        <f>IF(Select2=1,Wood!$K77,"")</f>
        <v>0</v>
      </c>
      <c r="H75" s="750">
        <f>IF(Select2=1,Textiles!$K77,"")</f>
        <v>1.2602293549835607E-4</v>
      </c>
      <c r="I75" s="751">
        <f>Sludge!K77</f>
        <v>0</v>
      </c>
      <c r="J75" s="751" t="str">
        <f>IF(Select2=2,MSW!$K77,"")</f>
        <v/>
      </c>
      <c r="K75" s="751">
        <f>Industry!$K77</f>
        <v>0</v>
      </c>
      <c r="L75" s="752">
        <f t="shared" si="3"/>
        <v>1.9285259751679875E-3</v>
      </c>
      <c r="M75" s="753">
        <f>Recovery_OX!C70</f>
        <v>0</v>
      </c>
      <c r="N75" s="703"/>
      <c r="O75" s="754">
        <f>(L75-M75)*(1-Recovery_OX!F70)</f>
        <v>1.9285259751679875E-3</v>
      </c>
      <c r="P75" s="694"/>
      <c r="Q75" s="705"/>
      <c r="S75" s="748">
        <f t="shared" si="2"/>
        <v>2058</v>
      </c>
      <c r="T75" s="749">
        <f>IF(Select2=1,Food!$W77,"")</f>
        <v>2.4965678516450355E-9</v>
      </c>
      <c r="U75" s="750">
        <f>IF(Select2=1,Paper!$W77,"")</f>
        <v>3.6516031820370397E-3</v>
      </c>
      <c r="V75" s="740">
        <f>IF(Select2=1,Nappies!$W77,"")</f>
        <v>0</v>
      </c>
      <c r="W75" s="750">
        <f>IF(Select2=1,Garden!$W77,"")</f>
        <v>0</v>
      </c>
      <c r="X75" s="740">
        <f>IF(Select2=1,Wood!$W77,"")</f>
        <v>0</v>
      </c>
      <c r="Y75" s="750">
        <f>IF(Select2=1,Textiles!$W77,"")</f>
        <v>1.3810732657354099E-4</v>
      </c>
      <c r="Z75" s="742">
        <f>Sludge!W77</f>
        <v>0</v>
      </c>
      <c r="AA75" s="742" t="str">
        <f>IF(Select2=2,MSW!$W77,"")</f>
        <v/>
      </c>
      <c r="AB75" s="751">
        <f>Industry!$W77</f>
        <v>0</v>
      </c>
      <c r="AC75" s="752">
        <f t="shared" si="4"/>
        <v>3.7897130051784324E-3</v>
      </c>
      <c r="AD75" s="753">
        <f>Recovery_OX!R70</f>
        <v>0</v>
      </c>
      <c r="AE75" s="703"/>
      <c r="AF75" s="755">
        <f>(AC75-AD75)*(1-Recovery_OX!U70)</f>
        <v>3.7897130051784324E-3</v>
      </c>
    </row>
    <row r="76" spans="2:32">
      <c r="B76" s="748">
        <f t="shared" si="1"/>
        <v>2059</v>
      </c>
      <c r="C76" s="749">
        <f>IF(Select2=1,Food!$K78,"")</f>
        <v>2.5013238853233851E-9</v>
      </c>
      <c r="D76" s="750">
        <f>IF(Select2=1,Paper!$K78,"")</f>
        <v>1.647890404005232E-3</v>
      </c>
      <c r="E76" s="740">
        <f>IF(Select2=1,Nappies!$K78,"")</f>
        <v>2.9632349844708653E-5</v>
      </c>
      <c r="F76" s="750">
        <f>IF(Select2=1,Garden!$K78,"")</f>
        <v>0</v>
      </c>
      <c r="G76" s="740">
        <f>IF(Select2=1,Wood!$K78,"")</f>
        <v>0</v>
      </c>
      <c r="H76" s="750">
        <f>IF(Select2=1,Textiles!$K78,"")</f>
        <v>1.1750300622507314E-4</v>
      </c>
      <c r="I76" s="751">
        <f>Sludge!K78</f>
        <v>0</v>
      </c>
      <c r="J76" s="751" t="str">
        <f>IF(Select2=2,MSW!$K78,"")</f>
        <v/>
      </c>
      <c r="K76" s="751">
        <f>Industry!$K78</f>
        <v>0</v>
      </c>
      <c r="L76" s="752">
        <f t="shared" si="3"/>
        <v>1.7950282613988992E-3</v>
      </c>
      <c r="M76" s="753">
        <f>Recovery_OX!C71</f>
        <v>0</v>
      </c>
      <c r="N76" s="703"/>
      <c r="O76" s="754">
        <f>(L76-M76)*(1-Recovery_OX!F71)</f>
        <v>1.7950282613988992E-3</v>
      </c>
      <c r="P76" s="694"/>
      <c r="Q76" s="705"/>
      <c r="S76" s="748">
        <f t="shared" si="2"/>
        <v>2059</v>
      </c>
      <c r="T76" s="749">
        <f>IF(Select2=1,Food!$W78,"")</f>
        <v>1.6734994772457973E-9</v>
      </c>
      <c r="U76" s="750">
        <f>IF(Select2=1,Paper!$W78,"")</f>
        <v>3.4047322396802315E-3</v>
      </c>
      <c r="V76" s="740">
        <f>IF(Select2=1,Nappies!$W78,"")</f>
        <v>0</v>
      </c>
      <c r="W76" s="750">
        <f>IF(Select2=1,Garden!$W78,"")</f>
        <v>0</v>
      </c>
      <c r="X76" s="740">
        <f>IF(Select2=1,Wood!$W78,"")</f>
        <v>0</v>
      </c>
      <c r="Y76" s="750">
        <f>IF(Select2=1,Textiles!$W78,"")</f>
        <v>1.2877041778090216E-4</v>
      </c>
      <c r="Z76" s="742">
        <f>Sludge!W78</f>
        <v>0</v>
      </c>
      <c r="AA76" s="742" t="str">
        <f>IF(Select2=2,MSW!$W78,"")</f>
        <v/>
      </c>
      <c r="AB76" s="751">
        <f>Industry!$W78</f>
        <v>0</v>
      </c>
      <c r="AC76" s="752">
        <f t="shared" si="4"/>
        <v>3.5335043309606112E-3</v>
      </c>
      <c r="AD76" s="753">
        <f>Recovery_OX!R71</f>
        <v>0</v>
      </c>
      <c r="AE76" s="703"/>
      <c r="AF76" s="755">
        <f>(AC76-AD76)*(1-Recovery_OX!U71)</f>
        <v>3.5335043309606112E-3</v>
      </c>
    </row>
    <row r="77" spans="2:32">
      <c r="B77" s="748">
        <f t="shared" si="1"/>
        <v>2060</v>
      </c>
      <c r="C77" s="749">
        <f>IF(Select2=1,Food!$K79,"")</f>
        <v>1.6766875419600158E-9</v>
      </c>
      <c r="D77" s="750">
        <f>IF(Select2=1,Paper!$K79,"")</f>
        <v>1.5364828285767947E-3</v>
      </c>
      <c r="E77" s="740">
        <f>IF(Select2=1,Nappies!$K79,"")</f>
        <v>2.4999770997056003E-5</v>
      </c>
      <c r="F77" s="750">
        <f>IF(Select2=1,Garden!$K79,"")</f>
        <v>0</v>
      </c>
      <c r="G77" s="740">
        <f>IF(Select2=1,Wood!$K79,"")</f>
        <v>0</v>
      </c>
      <c r="H77" s="750">
        <f>IF(Select2=1,Textiles!$K79,"")</f>
        <v>1.0955907682462838E-4</v>
      </c>
      <c r="I77" s="751">
        <f>Sludge!K79</f>
        <v>0</v>
      </c>
      <c r="J77" s="751" t="str">
        <f>IF(Select2=2,MSW!$K79,"")</f>
        <v/>
      </c>
      <c r="K77" s="751">
        <f>Industry!$K79</f>
        <v>0</v>
      </c>
      <c r="L77" s="752">
        <f t="shared" si="3"/>
        <v>1.6710433530860212E-3</v>
      </c>
      <c r="M77" s="753">
        <f>Recovery_OX!C72</f>
        <v>0</v>
      </c>
      <c r="N77" s="703"/>
      <c r="O77" s="754">
        <f>(L77-M77)*(1-Recovery_OX!F72)</f>
        <v>1.6710433530860212E-3</v>
      </c>
      <c r="P77" s="694"/>
      <c r="Q77" s="705"/>
      <c r="S77" s="748">
        <f t="shared" si="2"/>
        <v>2060</v>
      </c>
      <c r="T77" s="749">
        <f>IF(Select2=1,Food!$W79,"")</f>
        <v>1.1217802466280211E-9</v>
      </c>
      <c r="U77" s="750">
        <f>IF(Select2=1,Paper!$W79,"")</f>
        <v>3.1745512987123858E-3</v>
      </c>
      <c r="V77" s="740">
        <f>IF(Select2=1,Nappies!$W79,"")</f>
        <v>0</v>
      </c>
      <c r="W77" s="750">
        <f>IF(Select2=1,Garden!$W79,"")</f>
        <v>0</v>
      </c>
      <c r="X77" s="740">
        <f>IF(Select2=1,Wood!$W79,"")</f>
        <v>0</v>
      </c>
      <c r="Y77" s="750">
        <f>IF(Select2=1,Textiles!$W79,"")</f>
        <v>1.2006474172562021E-4</v>
      </c>
      <c r="Z77" s="742">
        <f>Sludge!W79</f>
        <v>0</v>
      </c>
      <c r="AA77" s="742" t="str">
        <f>IF(Select2=2,MSW!$W79,"")</f>
        <v/>
      </c>
      <c r="AB77" s="751">
        <f>Industry!$W79</f>
        <v>0</v>
      </c>
      <c r="AC77" s="752">
        <f t="shared" si="4"/>
        <v>3.2946171622182528E-3</v>
      </c>
      <c r="AD77" s="753">
        <f>Recovery_OX!R72</f>
        <v>0</v>
      </c>
      <c r="AE77" s="703"/>
      <c r="AF77" s="755">
        <f>(AC77-AD77)*(1-Recovery_OX!U72)</f>
        <v>3.2946171622182528E-3</v>
      </c>
    </row>
    <row r="78" spans="2:32">
      <c r="B78" s="748">
        <f t="shared" si="1"/>
        <v>2061</v>
      </c>
      <c r="C78" s="749">
        <f>IF(Select2=1,Food!$K80,"")</f>
        <v>1.1239172703140207E-9</v>
      </c>
      <c r="D78" s="750">
        <f>IF(Select2=1,Paper!$K80,"")</f>
        <v>1.4326070937566138E-3</v>
      </c>
      <c r="E78" s="740">
        <f>IF(Select2=1,Nappies!$K80,"")</f>
        <v>2.1091427213182848E-5</v>
      </c>
      <c r="F78" s="750">
        <f>IF(Select2=1,Garden!$K80,"")</f>
        <v>0</v>
      </c>
      <c r="G78" s="740">
        <f>IF(Select2=1,Wood!$K80,"")</f>
        <v>0</v>
      </c>
      <c r="H78" s="750">
        <f>IF(Select2=1,Textiles!$K80,"")</f>
        <v>1.021522061458845E-4</v>
      </c>
      <c r="I78" s="751">
        <f>Sludge!K80</f>
        <v>0</v>
      </c>
      <c r="J78" s="751" t="str">
        <f>IF(Select2=2,MSW!$K80,"")</f>
        <v/>
      </c>
      <c r="K78" s="751">
        <f>Industry!$K80</f>
        <v>0</v>
      </c>
      <c r="L78" s="752">
        <f t="shared" si="3"/>
        <v>1.5558518510329514E-3</v>
      </c>
      <c r="M78" s="753">
        <f>Recovery_OX!C73</f>
        <v>0</v>
      </c>
      <c r="N78" s="703"/>
      <c r="O78" s="754">
        <f>(L78-M78)*(1-Recovery_OX!F73)</f>
        <v>1.5558518510329514E-3</v>
      </c>
      <c r="P78" s="694"/>
      <c r="Q78" s="705"/>
      <c r="S78" s="748">
        <f t="shared" si="2"/>
        <v>2061</v>
      </c>
      <c r="T78" s="749">
        <f>IF(Select2=1,Food!$W80,"")</f>
        <v>7.519517865615661E-10</v>
      </c>
      <c r="U78" s="750">
        <f>IF(Select2=1,Paper!$W80,"")</f>
        <v>2.9599320118938303E-3</v>
      </c>
      <c r="V78" s="740">
        <f>IF(Select2=1,Nappies!$W80,"")</f>
        <v>0</v>
      </c>
      <c r="W78" s="750">
        <f>IF(Select2=1,Garden!$W80,"")</f>
        <v>0</v>
      </c>
      <c r="X78" s="740">
        <f>IF(Select2=1,Wood!$W80,"")</f>
        <v>0</v>
      </c>
      <c r="Y78" s="750">
        <f>IF(Select2=1,Textiles!$W80,"")</f>
        <v>1.1194762317357212E-4</v>
      </c>
      <c r="Z78" s="742">
        <f>Sludge!W80</f>
        <v>0</v>
      </c>
      <c r="AA78" s="742" t="str">
        <f>IF(Select2=2,MSW!$W80,"")</f>
        <v/>
      </c>
      <c r="AB78" s="751">
        <f>Industry!$W80</f>
        <v>0</v>
      </c>
      <c r="AC78" s="752">
        <f t="shared" si="4"/>
        <v>3.0718803870191888E-3</v>
      </c>
      <c r="AD78" s="753">
        <f>Recovery_OX!R73</f>
        <v>0</v>
      </c>
      <c r="AE78" s="703"/>
      <c r="AF78" s="755">
        <f>(AC78-AD78)*(1-Recovery_OX!U73)</f>
        <v>3.0718803870191888E-3</v>
      </c>
    </row>
    <row r="79" spans="2:32">
      <c r="B79" s="748">
        <f t="shared" si="1"/>
        <v>2062</v>
      </c>
      <c r="C79" s="749">
        <f>IF(Select2=1,Food!$K81,"")</f>
        <v>7.5338427637714442E-10</v>
      </c>
      <c r="D79" s="750">
        <f>IF(Select2=1,Paper!$K81,"")</f>
        <v>1.3357540005720881E-3</v>
      </c>
      <c r="E79" s="740">
        <f>IF(Select2=1,Nappies!$K81,"")</f>
        <v>1.7794095071565884E-5</v>
      </c>
      <c r="F79" s="750">
        <f>IF(Select2=1,Garden!$K81,"")</f>
        <v>0</v>
      </c>
      <c r="G79" s="740">
        <f>IF(Select2=1,Wood!$K81,"")</f>
        <v>0</v>
      </c>
      <c r="H79" s="750">
        <f>IF(Select2=1,Textiles!$K81,"")</f>
        <v>9.5246085700181126E-5</v>
      </c>
      <c r="I79" s="751">
        <f>Sludge!K81</f>
        <v>0</v>
      </c>
      <c r="J79" s="751" t="str">
        <f>IF(Select2=2,MSW!$K81,"")</f>
        <v/>
      </c>
      <c r="K79" s="751">
        <f>Industry!$K81</f>
        <v>0</v>
      </c>
      <c r="L79" s="752">
        <f t="shared" si="3"/>
        <v>1.4487949347281115E-3</v>
      </c>
      <c r="M79" s="753">
        <f>Recovery_OX!C74</f>
        <v>0</v>
      </c>
      <c r="N79" s="703"/>
      <c r="O79" s="754">
        <f>(L79-M79)*(1-Recovery_OX!F74)</f>
        <v>1.4487949347281115E-3</v>
      </c>
      <c r="P79" s="694"/>
      <c r="Q79" s="705"/>
      <c r="S79" s="748">
        <f t="shared" si="2"/>
        <v>2062</v>
      </c>
      <c r="T79" s="749">
        <f>IF(Select2=1,Food!$W81,"")</f>
        <v>5.0404835618453013E-10</v>
      </c>
      <c r="U79" s="750">
        <f>IF(Select2=1,Paper!$W81,"")</f>
        <v>2.7598223152315868E-3</v>
      </c>
      <c r="V79" s="740">
        <f>IF(Select2=1,Nappies!$W81,"")</f>
        <v>0</v>
      </c>
      <c r="W79" s="750">
        <f>IF(Select2=1,Garden!$W81,"")</f>
        <v>0</v>
      </c>
      <c r="X79" s="740">
        <f>IF(Select2=1,Wood!$W81,"")</f>
        <v>0</v>
      </c>
      <c r="Y79" s="750">
        <f>IF(Select2=1,Textiles!$W81,"")</f>
        <v>1.0437927200019857E-4</v>
      </c>
      <c r="Z79" s="742">
        <f>Sludge!W81</f>
        <v>0</v>
      </c>
      <c r="AA79" s="742" t="str">
        <f>IF(Select2=2,MSW!$W81,"")</f>
        <v/>
      </c>
      <c r="AB79" s="751">
        <f>Industry!$W81</f>
        <v>0</v>
      </c>
      <c r="AC79" s="752">
        <f t="shared" si="4"/>
        <v>2.8642020912801416E-3</v>
      </c>
      <c r="AD79" s="753">
        <f>Recovery_OX!R74</f>
        <v>0</v>
      </c>
      <c r="AE79" s="703"/>
      <c r="AF79" s="755">
        <f>(AC79-AD79)*(1-Recovery_OX!U74)</f>
        <v>2.8642020912801416E-3</v>
      </c>
    </row>
    <row r="80" spans="2:32">
      <c r="B80" s="748">
        <f t="shared" si="1"/>
        <v>2063</v>
      </c>
      <c r="C80" s="749">
        <f>IF(Select2=1,Food!$K82,"")</f>
        <v>5.0500858282365431E-10</v>
      </c>
      <c r="D80" s="750">
        <f>IF(Select2=1,Paper!$K82,"")</f>
        <v>1.2454487750480614E-3</v>
      </c>
      <c r="E80" s="740">
        <f>IF(Select2=1,Nappies!$K82,"")</f>
        <v>1.5012251955051245E-5</v>
      </c>
      <c r="F80" s="750">
        <f>IF(Select2=1,Garden!$K82,"")</f>
        <v>0</v>
      </c>
      <c r="G80" s="740">
        <f>IF(Select2=1,Wood!$K82,"")</f>
        <v>0</v>
      </c>
      <c r="H80" s="750">
        <f>IF(Select2=1,Textiles!$K82,"")</f>
        <v>8.8806861677081185E-5</v>
      </c>
      <c r="I80" s="751">
        <f>Sludge!K82</f>
        <v>0</v>
      </c>
      <c r="J80" s="751" t="str">
        <f>IF(Select2=2,MSW!$K82,"")</f>
        <v/>
      </c>
      <c r="K80" s="751">
        <f>Industry!$K82</f>
        <v>0</v>
      </c>
      <c r="L80" s="752">
        <f t="shared" si="3"/>
        <v>1.3492683936887767E-3</v>
      </c>
      <c r="M80" s="753">
        <f>Recovery_OX!C75</f>
        <v>0</v>
      </c>
      <c r="N80" s="703"/>
      <c r="O80" s="754">
        <f>(L80-M80)*(1-Recovery_OX!F75)</f>
        <v>1.3492683936887767E-3</v>
      </c>
      <c r="P80" s="694"/>
      <c r="Q80" s="705"/>
      <c r="S80" s="748">
        <f t="shared" si="2"/>
        <v>2063</v>
      </c>
      <c r="T80" s="749">
        <f>IF(Select2=1,Food!$W82,"")</f>
        <v>3.3787371732180261E-10</v>
      </c>
      <c r="U80" s="750">
        <f>IF(Select2=1,Paper!$W82,"")</f>
        <v>2.5732412707604574E-3</v>
      </c>
      <c r="V80" s="740">
        <f>IF(Select2=1,Nappies!$W82,"")</f>
        <v>0</v>
      </c>
      <c r="W80" s="750">
        <f>IF(Select2=1,Garden!$W82,"")</f>
        <v>0</v>
      </c>
      <c r="X80" s="740">
        <f>IF(Select2=1,Wood!$W82,"")</f>
        <v>0</v>
      </c>
      <c r="Y80" s="750">
        <f>IF(Select2=1,Textiles!$W82,"")</f>
        <v>9.732258813926712E-5</v>
      </c>
      <c r="Z80" s="742">
        <f>Sludge!W82</f>
        <v>0</v>
      </c>
      <c r="AA80" s="742" t="str">
        <f>IF(Select2=2,MSW!$W82,"")</f>
        <v/>
      </c>
      <c r="AB80" s="751">
        <f>Industry!$W82</f>
        <v>0</v>
      </c>
      <c r="AC80" s="752">
        <f t="shared" si="4"/>
        <v>2.670564196773442E-3</v>
      </c>
      <c r="AD80" s="753">
        <f>Recovery_OX!R75</f>
        <v>0</v>
      </c>
      <c r="AE80" s="703"/>
      <c r="AF80" s="755">
        <f>(AC80-AD80)*(1-Recovery_OX!U75)</f>
        <v>2.670564196773442E-3</v>
      </c>
    </row>
    <row r="81" spans="2:32">
      <c r="B81" s="748">
        <f t="shared" si="1"/>
        <v>2064</v>
      </c>
      <c r="C81" s="749">
        <f>IF(Select2=1,Food!$K83,"")</f>
        <v>3.3851737648674494E-10</v>
      </c>
      <c r="D81" s="750">
        <f>IF(Select2=1,Paper!$K83,"")</f>
        <v>1.1612487408642462E-3</v>
      </c>
      <c r="E81" s="740">
        <f>IF(Select2=1,Nappies!$K83,"")</f>
        <v>1.2665308792357012E-5</v>
      </c>
      <c r="F81" s="750">
        <f>IF(Select2=1,Garden!$K83,"")</f>
        <v>0</v>
      </c>
      <c r="G81" s="740">
        <f>IF(Select2=1,Wood!$K83,"")</f>
        <v>0</v>
      </c>
      <c r="H81" s="750">
        <f>IF(Select2=1,Textiles!$K83,"")</f>
        <v>8.2802968992952891E-5</v>
      </c>
      <c r="I81" s="751">
        <f>Sludge!K83</f>
        <v>0</v>
      </c>
      <c r="J81" s="751" t="str">
        <f>IF(Select2=2,MSW!$K83,"")</f>
        <v/>
      </c>
      <c r="K81" s="751">
        <f>Industry!$K83</f>
        <v>0</v>
      </c>
      <c r="L81" s="752">
        <f t="shared" si="3"/>
        <v>1.2567173571669324E-3</v>
      </c>
      <c r="M81" s="753">
        <f>Recovery_OX!C76</f>
        <v>0</v>
      </c>
      <c r="N81" s="703"/>
      <c r="O81" s="754">
        <f>(L81-M81)*(1-Recovery_OX!F76)</f>
        <v>1.2567173571669324E-3</v>
      </c>
      <c r="P81" s="694"/>
      <c r="Q81" s="705"/>
      <c r="S81" s="748">
        <f t="shared" si="2"/>
        <v>2064</v>
      </c>
      <c r="T81" s="749">
        <f>IF(Select2=1,Food!$W83,"")</f>
        <v>2.2648352574938331E-10</v>
      </c>
      <c r="U81" s="750">
        <f>IF(Select2=1,Paper!$W83,"")</f>
        <v>2.3992742579839795E-3</v>
      </c>
      <c r="V81" s="740">
        <f>IF(Select2=1,Nappies!$W83,"")</f>
        <v>0</v>
      </c>
      <c r="W81" s="750">
        <f>IF(Select2=1,Garden!$W83,"")</f>
        <v>0</v>
      </c>
      <c r="X81" s="740">
        <f>IF(Select2=1,Wood!$W83,"")</f>
        <v>0</v>
      </c>
      <c r="Y81" s="750">
        <f>IF(Select2=1,Textiles!$W83,"")</f>
        <v>9.0742979718304604E-5</v>
      </c>
      <c r="Z81" s="742">
        <f>Sludge!W83</f>
        <v>0</v>
      </c>
      <c r="AA81" s="742" t="str">
        <f>IF(Select2=2,MSW!$W83,"")</f>
        <v/>
      </c>
      <c r="AB81" s="751">
        <f>Industry!$W83</f>
        <v>0</v>
      </c>
      <c r="AC81" s="752">
        <f t="shared" ref="AC81:AC97" si="5">SUM(T81:AA81)</f>
        <v>2.4900174641858102E-3</v>
      </c>
      <c r="AD81" s="753">
        <f>Recovery_OX!R76</f>
        <v>0</v>
      </c>
      <c r="AE81" s="703"/>
      <c r="AF81" s="755">
        <f>(AC81-AD81)*(1-Recovery_OX!U76)</f>
        <v>2.4900174641858102E-3</v>
      </c>
    </row>
    <row r="82" spans="2:32">
      <c r="B82" s="748">
        <f t="shared" ref="B82:B97" si="6">B81+1</f>
        <v>2065</v>
      </c>
      <c r="C82" s="749">
        <f>IF(Select2=1,Food!$K84,"")</f>
        <v>2.2691498339045873E-10</v>
      </c>
      <c r="D82" s="750">
        <f>IF(Select2=1,Paper!$K84,"")</f>
        <v>1.0827411493553871E-3</v>
      </c>
      <c r="E82" s="740">
        <f>IF(Select2=1,Nappies!$K84,"")</f>
        <v>1.0685275419440445E-5</v>
      </c>
      <c r="F82" s="750">
        <f>IF(Select2=1,Garden!$K84,"")</f>
        <v>0</v>
      </c>
      <c r="G82" s="740">
        <f>IF(Select2=1,Wood!$K84,"")</f>
        <v>0</v>
      </c>
      <c r="H82" s="750">
        <f>IF(Select2=1,Textiles!$K84,"")</f>
        <v>7.7204976558893146E-5</v>
      </c>
      <c r="I82" s="751">
        <f>Sludge!K84</f>
        <v>0</v>
      </c>
      <c r="J82" s="751" t="str">
        <f>IF(Select2=2,MSW!$K84,"")</f>
        <v/>
      </c>
      <c r="K82" s="751">
        <f>Industry!$K84</f>
        <v>0</v>
      </c>
      <c r="L82" s="752">
        <f t="shared" si="3"/>
        <v>1.170631628248704E-3</v>
      </c>
      <c r="M82" s="753">
        <f>Recovery_OX!C77</f>
        <v>0</v>
      </c>
      <c r="N82" s="703"/>
      <c r="O82" s="754">
        <f>(L82-M82)*(1-Recovery_OX!F77)</f>
        <v>1.170631628248704E-3</v>
      </c>
      <c r="P82" s="694"/>
      <c r="Q82" s="705"/>
      <c r="S82" s="748">
        <f t="shared" ref="S82:S97" si="7">S81+1</f>
        <v>2065</v>
      </c>
      <c r="T82" s="749">
        <f>IF(Select2=1,Food!$W84,"")</f>
        <v>1.5181644740664051E-10</v>
      </c>
      <c r="U82" s="750">
        <f>IF(Select2=1,Paper!$W84,"")</f>
        <v>2.2370684904036921E-3</v>
      </c>
      <c r="V82" s="740">
        <f>IF(Select2=1,Nappies!$W84,"")</f>
        <v>0</v>
      </c>
      <c r="W82" s="750">
        <f>IF(Select2=1,Garden!$W84,"")</f>
        <v>0</v>
      </c>
      <c r="X82" s="740">
        <f>IF(Select2=1,Wood!$W84,"")</f>
        <v>0</v>
      </c>
      <c r="Y82" s="750">
        <f>IF(Select2=1,Textiles!$W84,"")</f>
        <v>8.4608193489198039E-5</v>
      </c>
      <c r="Z82" s="742">
        <f>Sludge!W84</f>
        <v>0</v>
      </c>
      <c r="AA82" s="742" t="str">
        <f>IF(Select2=2,MSW!$W84,"")</f>
        <v/>
      </c>
      <c r="AB82" s="751">
        <f>Industry!$W84</f>
        <v>0</v>
      </c>
      <c r="AC82" s="752">
        <f t="shared" si="5"/>
        <v>2.3216768357093376E-3</v>
      </c>
      <c r="AD82" s="753">
        <f>Recovery_OX!R77</f>
        <v>0</v>
      </c>
      <c r="AE82" s="703"/>
      <c r="AF82" s="755">
        <f>(AC82-AD82)*(1-Recovery_OX!U77)</f>
        <v>2.3216768357093376E-3</v>
      </c>
    </row>
    <row r="83" spans="2:32">
      <c r="B83" s="748">
        <f t="shared" si="6"/>
        <v>2066</v>
      </c>
      <c r="C83" s="749">
        <f>IF(Select2=1,Food!$K85,"")</f>
        <v>1.5210566211246864E-10</v>
      </c>
      <c r="D83" s="750">
        <f>IF(Select2=1,Paper!$K85,"")</f>
        <v>1.0095411562168262E-3</v>
      </c>
      <c r="E83" s="740">
        <f>IF(Select2=1,Nappies!$K85,"")</f>
        <v>9.0147909270240704E-6</v>
      </c>
      <c r="F83" s="750">
        <f>IF(Select2=1,Garden!$K85,"")</f>
        <v>0</v>
      </c>
      <c r="G83" s="740">
        <f>IF(Select2=1,Wood!$K85,"")</f>
        <v>0</v>
      </c>
      <c r="H83" s="750">
        <f>IF(Select2=1,Textiles!$K85,"")</f>
        <v>7.1985443009495566E-5</v>
      </c>
      <c r="I83" s="751">
        <f>Sludge!K85</f>
        <v>0</v>
      </c>
      <c r="J83" s="751" t="str">
        <f>IF(Select2=2,MSW!$K85,"")</f>
        <v/>
      </c>
      <c r="K83" s="751">
        <f>Industry!$K85</f>
        <v>0</v>
      </c>
      <c r="L83" s="752">
        <f t="shared" ref="L83:L97" si="8">SUM(C83:K83)</f>
        <v>1.0905415422590079E-3</v>
      </c>
      <c r="M83" s="753">
        <f>Recovery_OX!C78</f>
        <v>0</v>
      </c>
      <c r="N83" s="703"/>
      <c r="O83" s="754">
        <f>(L83-M83)*(1-Recovery_OX!F78)</f>
        <v>1.0905415422590079E-3</v>
      </c>
      <c r="P83" s="694"/>
      <c r="Q83" s="705"/>
      <c r="S83" s="748">
        <f t="shared" si="7"/>
        <v>2066</v>
      </c>
      <c r="T83" s="749">
        <f>IF(Select2=1,Food!$W85,"")</f>
        <v>1.017656080145865E-10</v>
      </c>
      <c r="U83" s="750">
        <f>IF(Select2=1,Paper!$W85,"")</f>
        <v>2.0858288351587317E-3</v>
      </c>
      <c r="V83" s="740">
        <f>IF(Select2=1,Nappies!$W85,"")</f>
        <v>0</v>
      </c>
      <c r="W83" s="750">
        <f>IF(Select2=1,Garden!$W85,"")</f>
        <v>0</v>
      </c>
      <c r="X83" s="740">
        <f>IF(Select2=1,Wood!$W85,"")</f>
        <v>0</v>
      </c>
      <c r="Y83" s="750">
        <f>IF(Select2=1,Textiles!$W85,"")</f>
        <v>7.8888156722734922E-5</v>
      </c>
      <c r="Z83" s="742">
        <f>Sludge!W85</f>
        <v>0</v>
      </c>
      <c r="AA83" s="742" t="str">
        <f>IF(Select2=2,MSW!$W85,"")</f>
        <v/>
      </c>
      <c r="AB83" s="751">
        <f>Industry!$W85</f>
        <v>0</v>
      </c>
      <c r="AC83" s="752">
        <f t="shared" si="5"/>
        <v>2.1647170936470749E-3</v>
      </c>
      <c r="AD83" s="753">
        <f>Recovery_OX!R78</f>
        <v>0</v>
      </c>
      <c r="AE83" s="703"/>
      <c r="AF83" s="755">
        <f>(AC83-AD83)*(1-Recovery_OX!U78)</f>
        <v>2.1647170936470749E-3</v>
      </c>
    </row>
    <row r="84" spans="2:32">
      <c r="B84" s="748">
        <f t="shared" si="6"/>
        <v>2067</v>
      </c>
      <c r="C84" s="749">
        <f>IF(Select2=1,Food!$K86,"")</f>
        <v>1.0195947442951138E-10</v>
      </c>
      <c r="D84" s="750">
        <f>IF(Select2=1,Paper!$K86,"")</f>
        <v>9.4128993499727426E-4</v>
      </c>
      <c r="E84" s="740">
        <f>IF(Select2=1,Nappies!$K86,"")</f>
        <v>7.6054619341025067E-6</v>
      </c>
      <c r="F84" s="750">
        <f>IF(Select2=1,Garden!$K86,"")</f>
        <v>0</v>
      </c>
      <c r="G84" s="740">
        <f>IF(Select2=1,Wood!$K86,"")</f>
        <v>0</v>
      </c>
      <c r="H84" s="750">
        <f>IF(Select2=1,Textiles!$K86,"")</f>
        <v>6.7118782185245519E-5</v>
      </c>
      <c r="I84" s="751">
        <f>Sludge!K86</f>
        <v>0</v>
      </c>
      <c r="J84" s="751" t="str">
        <f>IF(Select2=2,MSW!$K86,"")</f>
        <v/>
      </c>
      <c r="K84" s="751">
        <f>Industry!$K86</f>
        <v>0</v>
      </c>
      <c r="L84" s="752">
        <f t="shared" si="8"/>
        <v>1.0160142810760966E-3</v>
      </c>
      <c r="M84" s="753">
        <f>Recovery_OX!C79</f>
        <v>0</v>
      </c>
      <c r="N84" s="703"/>
      <c r="O84" s="754">
        <f>(L84-M84)*(1-Recovery_OX!F79)</f>
        <v>1.0160142810760966E-3</v>
      </c>
      <c r="P84" s="694"/>
      <c r="Q84" s="705"/>
      <c r="S84" s="748">
        <f t="shared" si="7"/>
        <v>2067</v>
      </c>
      <c r="T84" s="749">
        <f>IF(Select2=1,Food!$W86,"")</f>
        <v>6.8215527049182448E-11</v>
      </c>
      <c r="U84" s="750">
        <f>IF(Select2=1,Paper!$W86,"")</f>
        <v>1.9448139152836244E-3</v>
      </c>
      <c r="V84" s="740">
        <f>IF(Select2=1,Nappies!$W86,"")</f>
        <v>0</v>
      </c>
      <c r="W84" s="750">
        <f>IF(Select2=1,Garden!$W86,"")</f>
        <v>0</v>
      </c>
      <c r="X84" s="740">
        <f>IF(Select2=1,Wood!$W86,"")</f>
        <v>0</v>
      </c>
      <c r="Y84" s="750">
        <f>IF(Select2=1,Textiles!$W86,"")</f>
        <v>7.3554829792049926E-5</v>
      </c>
      <c r="Z84" s="742">
        <f>Sludge!W86</f>
        <v>0</v>
      </c>
      <c r="AA84" s="742" t="str">
        <f>IF(Select2=2,MSW!$W86,"")</f>
        <v/>
      </c>
      <c r="AB84" s="751">
        <f>Industry!$W86</f>
        <v>0</v>
      </c>
      <c r="AC84" s="752">
        <f t="shared" si="5"/>
        <v>2.0183688132912013E-3</v>
      </c>
      <c r="AD84" s="753">
        <f>Recovery_OX!R79</f>
        <v>0</v>
      </c>
      <c r="AE84" s="703"/>
      <c r="AF84" s="755">
        <f>(AC84-AD84)*(1-Recovery_OX!U79)</f>
        <v>2.0183688132912013E-3</v>
      </c>
    </row>
    <row r="85" spans="2:32">
      <c r="B85" s="748">
        <f t="shared" si="6"/>
        <v>2068</v>
      </c>
      <c r="C85" s="749">
        <f>IF(Select2=1,Food!$K87,"")</f>
        <v>6.8345479593359656E-11</v>
      </c>
      <c r="D85" s="750">
        <f>IF(Select2=1,Paper!$K87,"")</f>
        <v>8.7765291813113029E-4</v>
      </c>
      <c r="E85" s="740">
        <f>IF(Select2=1,Nappies!$K87,"")</f>
        <v>6.4164606477653675E-6</v>
      </c>
      <c r="F85" s="750">
        <f>IF(Select2=1,Garden!$K87,"")</f>
        <v>0</v>
      </c>
      <c r="G85" s="740">
        <f>IF(Select2=1,Wood!$K87,"")</f>
        <v>0</v>
      </c>
      <c r="H85" s="750">
        <f>IF(Select2=1,Textiles!$K87,"")</f>
        <v>6.2581137709136374E-5</v>
      </c>
      <c r="I85" s="751">
        <f>Sludge!K87</f>
        <v>0</v>
      </c>
      <c r="J85" s="751" t="str">
        <f>IF(Select2=2,MSW!$K87,"")</f>
        <v/>
      </c>
      <c r="K85" s="751">
        <f>Industry!$K87</f>
        <v>0</v>
      </c>
      <c r="L85" s="752">
        <f t="shared" si="8"/>
        <v>9.4665058483351153E-4</v>
      </c>
      <c r="M85" s="753">
        <f>Recovery_OX!C80</f>
        <v>0</v>
      </c>
      <c r="N85" s="703"/>
      <c r="O85" s="754">
        <f>(L85-M85)*(1-Recovery_OX!F80)</f>
        <v>9.4665058483351153E-4</v>
      </c>
      <c r="P85" s="694"/>
      <c r="Q85" s="705"/>
      <c r="S85" s="748">
        <f t="shared" si="7"/>
        <v>2068</v>
      </c>
      <c r="T85" s="749">
        <f>IF(Select2=1,Food!$W87,"")</f>
        <v>4.5726235231953378E-11</v>
      </c>
      <c r="U85" s="750">
        <f>IF(Select2=1,Paper!$W87,"")</f>
        <v>1.8133324754775419E-3</v>
      </c>
      <c r="V85" s="740">
        <f>IF(Select2=1,Nappies!$W87,"")</f>
        <v>0</v>
      </c>
      <c r="W85" s="750">
        <f>IF(Select2=1,Garden!$W87,"")</f>
        <v>0</v>
      </c>
      <c r="X85" s="740">
        <f>IF(Select2=1,Wood!$W87,"")</f>
        <v>0</v>
      </c>
      <c r="Y85" s="750">
        <f>IF(Select2=1,Textiles!$W87,"")</f>
        <v>6.8582068722341282E-5</v>
      </c>
      <c r="Z85" s="742">
        <f>Sludge!W87</f>
        <v>0</v>
      </c>
      <c r="AA85" s="742" t="str">
        <f>IF(Select2=2,MSW!$W87,"")</f>
        <v/>
      </c>
      <c r="AB85" s="751">
        <f>Industry!$W87</f>
        <v>0</v>
      </c>
      <c r="AC85" s="752">
        <f t="shared" si="5"/>
        <v>1.8819145899261185E-3</v>
      </c>
      <c r="AD85" s="753">
        <f>Recovery_OX!R80</f>
        <v>0</v>
      </c>
      <c r="AE85" s="703"/>
      <c r="AF85" s="755">
        <f>(AC85-AD85)*(1-Recovery_OX!U80)</f>
        <v>1.8819145899261185E-3</v>
      </c>
    </row>
    <row r="86" spans="2:32">
      <c r="B86" s="748">
        <f t="shared" si="6"/>
        <v>2069</v>
      </c>
      <c r="C86" s="749">
        <f>IF(Select2=1,Food!$K88,"")</f>
        <v>4.5813345027348698E-11</v>
      </c>
      <c r="D86" s="750">
        <f>IF(Select2=1,Paper!$K88,"")</f>
        <v>8.1831815688788708E-4</v>
      </c>
      <c r="E86" s="740">
        <f>IF(Select2=1,Nappies!$K88,"")</f>
        <v>5.4133420955948825E-6</v>
      </c>
      <c r="F86" s="750">
        <f>IF(Select2=1,Garden!$K88,"")</f>
        <v>0</v>
      </c>
      <c r="G86" s="740">
        <f>IF(Select2=1,Wood!$K88,"")</f>
        <v>0</v>
      </c>
      <c r="H86" s="750">
        <f>IF(Select2=1,Textiles!$K88,"")</f>
        <v>5.8350266042681851E-5</v>
      </c>
      <c r="I86" s="751">
        <f>Sludge!K88</f>
        <v>0</v>
      </c>
      <c r="J86" s="751" t="str">
        <f>IF(Select2=2,MSW!$K88,"")</f>
        <v/>
      </c>
      <c r="K86" s="751">
        <f>Industry!$K88</f>
        <v>0</v>
      </c>
      <c r="L86" s="752">
        <f t="shared" si="8"/>
        <v>8.8208181083950887E-4</v>
      </c>
      <c r="M86" s="753">
        <f>Recovery_OX!C81</f>
        <v>0</v>
      </c>
      <c r="N86" s="703"/>
      <c r="O86" s="754">
        <f>(L86-M86)*(1-Recovery_OX!F81)</f>
        <v>8.8208181083950887E-4</v>
      </c>
      <c r="P86" s="694"/>
      <c r="Q86" s="705"/>
      <c r="S86" s="748">
        <f t="shared" si="7"/>
        <v>2069</v>
      </c>
      <c r="T86" s="749">
        <f>IF(Select2=1,Food!$W88,"")</f>
        <v>3.065121210571946E-11</v>
      </c>
      <c r="U86" s="750">
        <f>IF(Select2=1,Paper!$W88,"")</f>
        <v>1.6907399935700142E-3</v>
      </c>
      <c r="V86" s="740">
        <f>IF(Select2=1,Nappies!$W88,"")</f>
        <v>0</v>
      </c>
      <c r="W86" s="750">
        <f>IF(Select2=1,Garden!$W88,"")</f>
        <v>0</v>
      </c>
      <c r="X86" s="740">
        <f>IF(Select2=1,Wood!$W88,"")</f>
        <v>0</v>
      </c>
      <c r="Y86" s="750">
        <f>IF(Select2=1,Textiles!$W88,"")</f>
        <v>6.3945497033076059E-5</v>
      </c>
      <c r="Z86" s="742">
        <f>Sludge!W88</f>
        <v>0</v>
      </c>
      <c r="AA86" s="742" t="str">
        <f>IF(Select2=2,MSW!$W88,"")</f>
        <v/>
      </c>
      <c r="AB86" s="751">
        <f>Industry!$W88</f>
        <v>0</v>
      </c>
      <c r="AC86" s="752">
        <f t="shared" si="5"/>
        <v>1.7546855212543023E-3</v>
      </c>
      <c r="AD86" s="753">
        <f>Recovery_OX!R81</f>
        <v>0</v>
      </c>
      <c r="AE86" s="703"/>
      <c r="AF86" s="755">
        <f>(AC86-AD86)*(1-Recovery_OX!U81)</f>
        <v>1.7546855212543023E-3</v>
      </c>
    </row>
    <row r="87" spans="2:32">
      <c r="B87" s="748">
        <f t="shared" si="6"/>
        <v>2070</v>
      </c>
      <c r="C87" s="749">
        <f>IF(Select2=1,Food!$K89,"")</f>
        <v>3.0709603547779009E-11</v>
      </c>
      <c r="D87" s="750">
        <f>IF(Select2=1,Paper!$K89,"")</f>
        <v>7.6299479219909204E-4</v>
      </c>
      <c r="E87" s="740">
        <f>IF(Select2=1,Nappies!$K89,"")</f>
        <v>4.5670462662535411E-6</v>
      </c>
      <c r="F87" s="750">
        <f>IF(Select2=1,Garden!$K89,"")</f>
        <v>0</v>
      </c>
      <c r="G87" s="740">
        <f>IF(Select2=1,Wood!$K89,"")</f>
        <v>0</v>
      </c>
      <c r="H87" s="750">
        <f>IF(Select2=1,Textiles!$K89,"")</f>
        <v>5.4405427448064471E-5</v>
      </c>
      <c r="I87" s="751">
        <f>Sludge!K89</f>
        <v>0</v>
      </c>
      <c r="J87" s="751" t="str">
        <f>IF(Select2=2,MSW!$K89,"")</f>
        <v/>
      </c>
      <c r="K87" s="751">
        <f>Industry!$K89</f>
        <v>0</v>
      </c>
      <c r="L87" s="752">
        <f t="shared" si="8"/>
        <v>8.2196729662301364E-4</v>
      </c>
      <c r="M87" s="753">
        <f>Recovery_OX!C82</f>
        <v>0</v>
      </c>
      <c r="N87" s="703"/>
      <c r="O87" s="754">
        <f>(L87-M87)*(1-Recovery_OX!F82)</f>
        <v>8.2196729662301364E-4</v>
      </c>
      <c r="P87" s="694"/>
      <c r="Q87" s="705"/>
      <c r="S87" s="748">
        <f t="shared" si="7"/>
        <v>2070</v>
      </c>
      <c r="T87" s="749">
        <f>IF(Select2=1,Food!$W89,"")</f>
        <v>2.0546121909754014E-11</v>
      </c>
      <c r="U87" s="750">
        <f>IF(Select2=1,Paper!$W89,"")</f>
        <v>1.5764355210725041E-3</v>
      </c>
      <c r="V87" s="740">
        <f>IF(Select2=1,Nappies!$W89,"")</f>
        <v>0</v>
      </c>
      <c r="W87" s="750">
        <f>IF(Select2=1,Garden!$W89,"")</f>
        <v>0</v>
      </c>
      <c r="X87" s="740">
        <f>IF(Select2=1,Wood!$W89,"")</f>
        <v>0</v>
      </c>
      <c r="Y87" s="750">
        <f>IF(Select2=1,Textiles!$W89,"")</f>
        <v>5.9622386244454266E-5</v>
      </c>
      <c r="Z87" s="742">
        <f>Sludge!W89</f>
        <v>0</v>
      </c>
      <c r="AA87" s="742" t="str">
        <f>IF(Select2=2,MSW!$W89,"")</f>
        <v/>
      </c>
      <c r="AB87" s="751">
        <f>Industry!$W89</f>
        <v>0</v>
      </c>
      <c r="AC87" s="752">
        <f t="shared" si="5"/>
        <v>1.6360579278630802E-3</v>
      </c>
      <c r="AD87" s="753">
        <f>Recovery_OX!R82</f>
        <v>0</v>
      </c>
      <c r="AE87" s="703"/>
      <c r="AF87" s="755">
        <f>(AC87-AD87)*(1-Recovery_OX!U82)</f>
        <v>1.6360579278630802E-3</v>
      </c>
    </row>
    <row r="88" spans="2:32">
      <c r="B88" s="748">
        <f t="shared" si="6"/>
        <v>2071</v>
      </c>
      <c r="C88" s="749">
        <f>IF(Select2=1,Food!$K90,"")</f>
        <v>2.0585262863883455E-11</v>
      </c>
      <c r="D88" s="750">
        <f>IF(Select2=1,Paper!$K90,"")</f>
        <v>7.114116288668566E-4</v>
      </c>
      <c r="E88" s="740">
        <f>IF(Select2=1,Nappies!$K90,"")</f>
        <v>3.8530562506059918E-6</v>
      </c>
      <c r="F88" s="750">
        <f>IF(Select2=1,Garden!$K90,"")</f>
        <v>0</v>
      </c>
      <c r="G88" s="740">
        <f>IF(Select2=1,Wood!$K90,"")</f>
        <v>0</v>
      </c>
      <c r="H88" s="750">
        <f>IF(Select2=1,Textiles!$K90,"")</f>
        <v>5.0727284321916763E-5</v>
      </c>
      <c r="I88" s="751">
        <f>Sludge!K90</f>
        <v>0</v>
      </c>
      <c r="J88" s="751" t="str">
        <f>IF(Select2=2,MSW!$K90,"")</f>
        <v/>
      </c>
      <c r="K88" s="751">
        <f>Industry!$K90</f>
        <v>0</v>
      </c>
      <c r="L88" s="752">
        <f t="shared" si="8"/>
        <v>7.6599199002464228E-4</v>
      </c>
      <c r="M88" s="753">
        <f>Recovery_OX!C83</f>
        <v>0</v>
      </c>
      <c r="N88" s="703"/>
      <c r="O88" s="754">
        <f>(L88-M88)*(1-Recovery_OX!F83)</f>
        <v>7.6599199002464228E-4</v>
      </c>
      <c r="P88" s="694"/>
      <c r="Q88" s="705"/>
      <c r="S88" s="748">
        <f t="shared" si="7"/>
        <v>2071</v>
      </c>
      <c r="T88" s="749">
        <f>IF(Select2=1,Food!$W90,"")</f>
        <v>1.3772477384400169E-11</v>
      </c>
      <c r="U88" s="750">
        <f>IF(Select2=1,Paper!$W90,"")</f>
        <v>1.4698587373282159E-3</v>
      </c>
      <c r="V88" s="740">
        <f>IF(Select2=1,Nappies!$W90,"")</f>
        <v>0</v>
      </c>
      <c r="W88" s="750">
        <f>IF(Select2=1,Garden!$W90,"")</f>
        <v>0</v>
      </c>
      <c r="X88" s="740">
        <f>IF(Select2=1,Wood!$W90,"")</f>
        <v>0</v>
      </c>
      <c r="Y88" s="750">
        <f>IF(Select2=1,Textiles!$W90,"")</f>
        <v>5.5591544462374576E-5</v>
      </c>
      <c r="Z88" s="742">
        <f>Sludge!W90</f>
        <v>0</v>
      </c>
      <c r="AA88" s="742" t="str">
        <f>IF(Select2=2,MSW!$W90,"")</f>
        <v/>
      </c>
      <c r="AB88" s="751">
        <f>Industry!$W90</f>
        <v>0</v>
      </c>
      <c r="AC88" s="752">
        <f t="shared" si="5"/>
        <v>1.5254502955630678E-3</v>
      </c>
      <c r="AD88" s="753">
        <f>Recovery_OX!R83</f>
        <v>0</v>
      </c>
      <c r="AE88" s="703"/>
      <c r="AF88" s="755">
        <f>(AC88-AD88)*(1-Recovery_OX!U83)</f>
        <v>1.5254502955630678E-3</v>
      </c>
    </row>
    <row r="89" spans="2:32">
      <c r="B89" s="748">
        <f t="shared" si="6"/>
        <v>2072</v>
      </c>
      <c r="C89" s="749">
        <f>IF(Select2=1,Food!$K91,"")</f>
        <v>1.3798714350574095E-11</v>
      </c>
      <c r="D89" s="750">
        <f>IF(Select2=1,Paper!$K91,"")</f>
        <v>6.6331580616468128E-4</v>
      </c>
      <c r="E89" s="740">
        <f>IF(Select2=1,Nappies!$K91,"")</f>
        <v>3.2506879950030542E-6</v>
      </c>
      <c r="F89" s="750">
        <f>IF(Select2=1,Garden!$K91,"")</f>
        <v>0</v>
      </c>
      <c r="G89" s="740">
        <f>IF(Select2=1,Wood!$K91,"")</f>
        <v>0</v>
      </c>
      <c r="H89" s="750">
        <f>IF(Select2=1,Textiles!$K91,"")</f>
        <v>4.7297806402367087E-5</v>
      </c>
      <c r="I89" s="751">
        <f>Sludge!K91</f>
        <v>0</v>
      </c>
      <c r="J89" s="751" t="str">
        <f>IF(Select2=2,MSW!$K91,"")</f>
        <v/>
      </c>
      <c r="K89" s="751">
        <f>Industry!$K91</f>
        <v>0</v>
      </c>
      <c r="L89" s="752">
        <f t="shared" si="8"/>
        <v>7.1386431436076575E-4</v>
      </c>
      <c r="M89" s="753">
        <f>Recovery_OX!C84</f>
        <v>0</v>
      </c>
      <c r="N89" s="703"/>
      <c r="O89" s="754">
        <f>(L89-M89)*(1-Recovery_OX!F84)</f>
        <v>7.1386431436076575E-4</v>
      </c>
      <c r="P89" s="694"/>
      <c r="Q89" s="705"/>
      <c r="S89" s="748">
        <f t="shared" si="7"/>
        <v>2072</v>
      </c>
      <c r="T89" s="749">
        <f>IF(Select2=1,Food!$W91,"")</f>
        <v>9.2319676743359236E-12</v>
      </c>
      <c r="U89" s="750">
        <f>IF(Select2=1,Paper!$W91,"")</f>
        <v>1.3704872028195889E-3</v>
      </c>
      <c r="V89" s="740">
        <f>IF(Select2=1,Nappies!$W91,"")</f>
        <v>0</v>
      </c>
      <c r="W89" s="750">
        <f>IF(Select2=1,Garden!$W91,"")</f>
        <v>0</v>
      </c>
      <c r="X89" s="740">
        <f>IF(Select2=1,Wood!$W91,"")</f>
        <v>0</v>
      </c>
      <c r="Y89" s="750">
        <f>IF(Select2=1,Textiles!$W91,"")</f>
        <v>5.1833212495744792E-5</v>
      </c>
      <c r="Z89" s="742">
        <f>Sludge!W91</f>
        <v>0</v>
      </c>
      <c r="AA89" s="742" t="str">
        <f>IF(Select2=2,MSW!$W91,"")</f>
        <v/>
      </c>
      <c r="AB89" s="751">
        <f>Industry!$W91</f>
        <v>0</v>
      </c>
      <c r="AC89" s="752">
        <f t="shared" si="5"/>
        <v>1.4223204245473013E-3</v>
      </c>
      <c r="AD89" s="753">
        <f>Recovery_OX!R84</f>
        <v>0</v>
      </c>
      <c r="AE89" s="703"/>
      <c r="AF89" s="755">
        <f>(AC89-AD89)*(1-Recovery_OX!U84)</f>
        <v>1.4223204245473013E-3</v>
      </c>
    </row>
    <row r="90" spans="2:32">
      <c r="B90" s="748">
        <f t="shared" si="6"/>
        <v>2073</v>
      </c>
      <c r="C90" s="749">
        <f>IF(Select2=1,Food!$K92,"")</f>
        <v>9.2495548387094664E-12</v>
      </c>
      <c r="D90" s="750">
        <f>IF(Select2=1,Paper!$K92,"")</f>
        <v>6.1847155831388069E-4</v>
      </c>
      <c r="E90" s="740">
        <f>IF(Select2=1,Nappies!$K92,"")</f>
        <v>2.7424910911163184E-6</v>
      </c>
      <c r="F90" s="750">
        <f>IF(Select2=1,Garden!$K92,"")</f>
        <v>0</v>
      </c>
      <c r="G90" s="740">
        <f>IF(Select2=1,Wood!$K92,"")</f>
        <v>0</v>
      </c>
      <c r="H90" s="750">
        <f>IF(Select2=1,Textiles!$K92,"")</f>
        <v>4.4100182384675059E-5</v>
      </c>
      <c r="I90" s="751">
        <f>Sludge!K92</f>
        <v>0</v>
      </c>
      <c r="J90" s="751" t="str">
        <f>IF(Select2=2,MSW!$K92,"")</f>
        <v/>
      </c>
      <c r="K90" s="751">
        <f>Industry!$K92</f>
        <v>0</v>
      </c>
      <c r="L90" s="752">
        <f t="shared" si="8"/>
        <v>6.6531424103922696E-4</v>
      </c>
      <c r="M90" s="753">
        <f>Recovery_OX!C85</f>
        <v>0</v>
      </c>
      <c r="N90" s="703"/>
      <c r="O90" s="754">
        <f>(L90-M90)*(1-Recovery_OX!F85)</f>
        <v>6.6531424103922696E-4</v>
      </c>
      <c r="P90" s="694"/>
      <c r="Q90" s="705"/>
      <c r="S90" s="748">
        <f t="shared" si="7"/>
        <v>2073</v>
      </c>
      <c r="T90" s="749">
        <f>IF(Select2=1,Food!$W92,"")</f>
        <v>6.1883729964603903E-12</v>
      </c>
      <c r="U90" s="750">
        <f>IF(Select2=1,Paper!$W92,"")</f>
        <v>1.2778337981691748E-3</v>
      </c>
      <c r="V90" s="740">
        <f>IF(Select2=1,Nappies!$W92,"")</f>
        <v>0</v>
      </c>
      <c r="W90" s="750">
        <f>IF(Select2=1,Garden!$W92,"")</f>
        <v>0</v>
      </c>
      <c r="X90" s="740">
        <f>IF(Select2=1,Wood!$W92,"")</f>
        <v>0</v>
      </c>
      <c r="Y90" s="750">
        <f>IF(Select2=1,Textiles!$W92,"")</f>
        <v>4.8328966996904224E-5</v>
      </c>
      <c r="Z90" s="742">
        <f>Sludge!W92</f>
        <v>0</v>
      </c>
      <c r="AA90" s="742" t="str">
        <f>IF(Select2=2,MSW!$W92,"")</f>
        <v/>
      </c>
      <c r="AB90" s="751">
        <f>Industry!$W92</f>
        <v>0</v>
      </c>
      <c r="AC90" s="752">
        <f t="shared" si="5"/>
        <v>1.326162771354452E-3</v>
      </c>
      <c r="AD90" s="753">
        <f>Recovery_OX!R85</f>
        <v>0</v>
      </c>
      <c r="AE90" s="703"/>
      <c r="AF90" s="755">
        <f>(AC90-AD90)*(1-Recovery_OX!U85)</f>
        <v>1.326162771354452E-3</v>
      </c>
    </row>
    <row r="91" spans="2:32">
      <c r="B91" s="748">
        <f t="shared" si="6"/>
        <v>2074</v>
      </c>
      <c r="C91" s="749">
        <f>IF(Select2=1,Food!$K93,"")</f>
        <v>6.2001620252928987E-12</v>
      </c>
      <c r="D91" s="750">
        <f>IF(Select2=1,Paper!$K93,"")</f>
        <v>5.7665905875946364E-4</v>
      </c>
      <c r="E91" s="740">
        <f>IF(Select2=1,Nappies!$K93,"")</f>
        <v>2.3137432434038647E-6</v>
      </c>
      <c r="F91" s="750">
        <f>IF(Select2=1,Garden!$K93,"")</f>
        <v>0</v>
      </c>
      <c r="G91" s="740">
        <f>IF(Select2=1,Wood!$K93,"")</f>
        <v>0</v>
      </c>
      <c r="H91" s="750">
        <f>IF(Select2=1,Textiles!$K93,"")</f>
        <v>4.1118737512196193E-5</v>
      </c>
      <c r="I91" s="751">
        <f>Sludge!K93</f>
        <v>0</v>
      </c>
      <c r="J91" s="751" t="str">
        <f>IF(Select2=2,MSW!$K93,"")</f>
        <v/>
      </c>
      <c r="K91" s="751">
        <f>Industry!$K93</f>
        <v>0</v>
      </c>
      <c r="L91" s="752">
        <f t="shared" si="8"/>
        <v>6.2009154571522574E-4</v>
      </c>
      <c r="M91" s="753">
        <f>Recovery_OX!C86</f>
        <v>0</v>
      </c>
      <c r="N91" s="703"/>
      <c r="O91" s="754">
        <f>(L91-M91)*(1-Recovery_OX!F86)</f>
        <v>6.2009154571522574E-4</v>
      </c>
      <c r="P91" s="694"/>
      <c r="Q91" s="705"/>
      <c r="S91" s="748">
        <f t="shared" si="7"/>
        <v>2074</v>
      </c>
      <c r="T91" s="749">
        <f>IF(Select2=1,Food!$W93,"")</f>
        <v>4.1481904718730357E-12</v>
      </c>
      <c r="U91" s="750">
        <f>IF(Select2=1,Paper!$W93,"")</f>
        <v>1.1914443362798833E-3</v>
      </c>
      <c r="V91" s="740">
        <f>IF(Select2=1,Nappies!$W93,"")</f>
        <v>0</v>
      </c>
      <c r="W91" s="750">
        <f>IF(Select2=1,Garden!$W93,"")</f>
        <v>0</v>
      </c>
      <c r="X91" s="740">
        <f>IF(Select2=1,Wood!$W93,"")</f>
        <v>0</v>
      </c>
      <c r="Y91" s="750">
        <f>IF(Select2=1,Textiles!$W93,"")</f>
        <v>4.5061630150352032E-5</v>
      </c>
      <c r="Z91" s="742">
        <f>Sludge!W93</f>
        <v>0</v>
      </c>
      <c r="AA91" s="742" t="str">
        <f>IF(Select2=2,MSW!$W93,"")</f>
        <v/>
      </c>
      <c r="AB91" s="751">
        <f>Industry!$W93</f>
        <v>0</v>
      </c>
      <c r="AC91" s="752">
        <f t="shared" si="5"/>
        <v>1.2365059705784259E-3</v>
      </c>
      <c r="AD91" s="753">
        <f>Recovery_OX!R86</f>
        <v>0</v>
      </c>
      <c r="AE91" s="703"/>
      <c r="AF91" s="755">
        <f>(AC91-AD91)*(1-Recovery_OX!U86)</f>
        <v>1.2365059705784259E-3</v>
      </c>
    </row>
    <row r="92" spans="2:32">
      <c r="B92" s="748">
        <f t="shared" si="6"/>
        <v>2075</v>
      </c>
      <c r="C92" s="749">
        <f>IF(Select2=1,Food!$K94,"")</f>
        <v>4.1560928942227589E-12</v>
      </c>
      <c r="D92" s="750">
        <f>IF(Select2=1,Paper!$K94,"")</f>
        <v>5.3767334258010492E-4</v>
      </c>
      <c r="E92" s="740">
        <f>IF(Select2=1,Nappies!$K94,"")</f>
        <v>1.9520237690974438E-6</v>
      </c>
      <c r="F92" s="750">
        <f>IF(Select2=1,Garden!$K94,"")</f>
        <v>0</v>
      </c>
      <c r="G92" s="740">
        <f>IF(Select2=1,Wood!$K94,"")</f>
        <v>0</v>
      </c>
      <c r="H92" s="750">
        <f>IF(Select2=1,Textiles!$K94,"")</f>
        <v>3.8338856738706615E-5</v>
      </c>
      <c r="I92" s="751">
        <f>Sludge!K94</f>
        <v>0</v>
      </c>
      <c r="J92" s="751" t="str">
        <f>IF(Select2=2,MSW!$K94,"")</f>
        <v/>
      </c>
      <c r="K92" s="751">
        <f>Industry!$K94</f>
        <v>0</v>
      </c>
      <c r="L92" s="752">
        <f t="shared" si="8"/>
        <v>5.7796422724400187E-4</v>
      </c>
      <c r="M92" s="753">
        <f>Recovery_OX!C87</f>
        <v>0</v>
      </c>
      <c r="N92" s="703"/>
      <c r="O92" s="754">
        <f>(L92-M92)*(1-Recovery_OX!F87)</f>
        <v>5.7796422724400187E-4</v>
      </c>
      <c r="P92" s="694"/>
      <c r="Q92" s="705"/>
      <c r="S92" s="748">
        <f t="shared" si="7"/>
        <v>2075</v>
      </c>
      <c r="T92" s="749">
        <f>IF(Select2=1,Food!$W94,"")</f>
        <v>2.7806152280705336E-12</v>
      </c>
      <c r="U92" s="750">
        <f>IF(Select2=1,Paper!$W94,"")</f>
        <v>1.1108953359093075E-3</v>
      </c>
      <c r="V92" s="740">
        <f>IF(Select2=1,Nappies!$W94,"")</f>
        <v>0</v>
      </c>
      <c r="W92" s="750">
        <f>IF(Select2=1,Garden!$W94,"")</f>
        <v>0</v>
      </c>
      <c r="X92" s="740">
        <f>IF(Select2=1,Wood!$W94,"")</f>
        <v>0</v>
      </c>
      <c r="Y92" s="750">
        <f>IF(Select2=1,Textiles!$W94,"")</f>
        <v>4.2015185467075776E-5</v>
      </c>
      <c r="Z92" s="742">
        <f>Sludge!W94</f>
        <v>0</v>
      </c>
      <c r="AA92" s="742" t="str">
        <f>IF(Select2=2,MSW!$W94,"")</f>
        <v/>
      </c>
      <c r="AB92" s="751">
        <f>Industry!$W94</f>
        <v>0</v>
      </c>
      <c r="AC92" s="752">
        <f t="shared" si="5"/>
        <v>1.1529105241569984E-3</v>
      </c>
      <c r="AD92" s="753">
        <f>Recovery_OX!R87</f>
        <v>0</v>
      </c>
      <c r="AE92" s="703"/>
      <c r="AF92" s="755">
        <f>(AC92-AD92)*(1-Recovery_OX!U87)</f>
        <v>1.1529105241569984E-3</v>
      </c>
    </row>
    <row r="93" spans="2:32">
      <c r="B93" s="748">
        <f t="shared" si="6"/>
        <v>2076</v>
      </c>
      <c r="C93" s="749">
        <f>IF(Select2=1,Food!$K95,"")</f>
        <v>2.7859123801837934E-12</v>
      </c>
      <c r="D93" s="750">
        <f>IF(Select2=1,Paper!$K95,"")</f>
        <v>5.0132330174986351E-4</v>
      </c>
      <c r="E93" s="740">
        <f>IF(Select2=1,Nappies!$K95,"")</f>
        <v>1.6468537751473765E-6</v>
      </c>
      <c r="F93" s="750">
        <f>IF(Select2=1,Garden!$K95,"")</f>
        <v>0</v>
      </c>
      <c r="G93" s="740">
        <f>IF(Select2=1,Wood!$K95,"")</f>
        <v>0</v>
      </c>
      <c r="H93" s="750">
        <f>IF(Select2=1,Textiles!$K95,"")</f>
        <v>3.5746913085429565E-5</v>
      </c>
      <c r="I93" s="751">
        <f>Sludge!K95</f>
        <v>0</v>
      </c>
      <c r="J93" s="751" t="str">
        <f>IF(Select2=2,MSW!$K95,"")</f>
        <v/>
      </c>
      <c r="K93" s="751">
        <f>Industry!$K95</f>
        <v>0</v>
      </c>
      <c r="L93" s="752">
        <f t="shared" si="8"/>
        <v>5.3871707139635278E-4</v>
      </c>
      <c r="M93" s="753">
        <f>Recovery_OX!C88</f>
        <v>0</v>
      </c>
      <c r="N93" s="703"/>
      <c r="O93" s="754">
        <f>(L93-M93)*(1-Recovery_OX!F88)</f>
        <v>5.3871707139635278E-4</v>
      </c>
      <c r="P93" s="694"/>
      <c r="Q93" s="705"/>
      <c r="S93" s="748">
        <f t="shared" si="7"/>
        <v>2076</v>
      </c>
      <c r="T93" s="749">
        <f>IF(Select2=1,Food!$W95,"")</f>
        <v>1.86390212768764E-12</v>
      </c>
      <c r="U93" s="750">
        <f>IF(Select2=1,Paper!$W95,"")</f>
        <v>1.0357919457641808E-3</v>
      </c>
      <c r="V93" s="740">
        <f>IF(Select2=1,Nappies!$W95,"")</f>
        <v>0</v>
      </c>
      <c r="W93" s="750">
        <f>IF(Select2=1,Garden!$W95,"")</f>
        <v>0</v>
      </c>
      <c r="X93" s="740">
        <f>IF(Select2=1,Wood!$W95,"")</f>
        <v>0</v>
      </c>
      <c r="Y93" s="750">
        <f>IF(Select2=1,Textiles!$W95,"")</f>
        <v>3.9174699271703667E-5</v>
      </c>
      <c r="Z93" s="742">
        <f>Sludge!W95</f>
        <v>0</v>
      </c>
      <c r="AA93" s="742" t="str">
        <f>IF(Select2=2,MSW!$W95,"")</f>
        <v/>
      </c>
      <c r="AB93" s="751">
        <f>Industry!$W95</f>
        <v>0</v>
      </c>
      <c r="AC93" s="752">
        <f t="shared" si="5"/>
        <v>1.0749666468997865E-3</v>
      </c>
      <c r="AD93" s="753">
        <f>Recovery_OX!R88</f>
        <v>0</v>
      </c>
      <c r="AE93" s="703"/>
      <c r="AF93" s="755">
        <f>(AC93-AD93)*(1-Recovery_OX!U88)</f>
        <v>1.0749666468997865E-3</v>
      </c>
    </row>
    <row r="94" spans="2:32">
      <c r="B94" s="748">
        <f t="shared" si="6"/>
        <v>2077</v>
      </c>
      <c r="C94" s="749">
        <f>IF(Select2=1,Food!$K96,"")</f>
        <v>1.867452914936058E-12</v>
      </c>
      <c r="D94" s="750">
        <f>IF(Select2=1,Paper!$K96,"")</f>
        <v>4.6743074832641767E-4</v>
      </c>
      <c r="E94" s="740">
        <f>IF(Select2=1,Nappies!$K96,"")</f>
        <v>1.3893925881707735E-6</v>
      </c>
      <c r="F94" s="750">
        <f>IF(Select2=1,Garden!$K96,"")</f>
        <v>0</v>
      </c>
      <c r="G94" s="740">
        <f>IF(Select2=1,Wood!$K96,"")</f>
        <v>0</v>
      </c>
      <c r="H94" s="750">
        <f>IF(Select2=1,Textiles!$K96,"")</f>
        <v>3.33302008415696E-5</v>
      </c>
      <c r="I94" s="751">
        <f>Sludge!K96</f>
        <v>0</v>
      </c>
      <c r="J94" s="751" t="str">
        <f>IF(Select2=2,MSW!$K96,"")</f>
        <v/>
      </c>
      <c r="K94" s="751">
        <f>Industry!$K96</f>
        <v>0</v>
      </c>
      <c r="L94" s="752">
        <f t="shared" si="8"/>
        <v>5.0215034362361094E-4</v>
      </c>
      <c r="M94" s="753">
        <f>Recovery_OX!C89</f>
        <v>0</v>
      </c>
      <c r="N94" s="703"/>
      <c r="O94" s="754">
        <f>(L94-M94)*(1-Recovery_OX!F89)</f>
        <v>5.0215034362361094E-4</v>
      </c>
      <c r="P94" s="694"/>
      <c r="Q94" s="705"/>
      <c r="S94" s="748">
        <f t="shared" si="7"/>
        <v>2077</v>
      </c>
      <c r="T94" s="749">
        <f>IF(Select2=1,Food!$W96,"")</f>
        <v>1.2494109600375049E-12</v>
      </c>
      <c r="U94" s="750">
        <f>IF(Select2=1,Paper!$W96,"")</f>
        <v>9.6576600893887943E-4</v>
      </c>
      <c r="V94" s="740">
        <f>IF(Select2=1,Nappies!$W96,"")</f>
        <v>0</v>
      </c>
      <c r="W94" s="750">
        <f>IF(Select2=1,Garden!$W96,"")</f>
        <v>0</v>
      </c>
      <c r="X94" s="740">
        <f>IF(Select2=1,Wood!$W96,"")</f>
        <v>0</v>
      </c>
      <c r="Y94" s="750">
        <f>IF(Select2=1,Textiles!$W96,"")</f>
        <v>3.652624749761055E-5</v>
      </c>
      <c r="Z94" s="742">
        <f>Sludge!W96</f>
        <v>0</v>
      </c>
      <c r="AA94" s="742" t="str">
        <f>IF(Select2=2,MSW!$W96,"")</f>
        <v/>
      </c>
      <c r="AB94" s="751">
        <f>Industry!$W96</f>
        <v>0</v>
      </c>
      <c r="AC94" s="752">
        <f t="shared" si="5"/>
        <v>1.0022922576859009E-3</v>
      </c>
      <c r="AD94" s="753">
        <f>Recovery_OX!R89</f>
        <v>0</v>
      </c>
      <c r="AE94" s="703"/>
      <c r="AF94" s="755">
        <f>(AC94-AD94)*(1-Recovery_OX!U89)</f>
        <v>1.0022922576859009E-3</v>
      </c>
    </row>
    <row r="95" spans="2:32">
      <c r="B95" s="748">
        <f t="shared" si="6"/>
        <v>2078</v>
      </c>
      <c r="C95" s="749">
        <f>IF(Select2=1,Food!$K97,"")</f>
        <v>1.2517911239093273E-12</v>
      </c>
      <c r="D95" s="750">
        <f>IF(Select2=1,Paper!$K97,"")</f>
        <v>4.3582954097356455E-4</v>
      </c>
      <c r="E95" s="740">
        <f>IF(Select2=1,Nappies!$K97,"")</f>
        <v>1.1721816430794705E-6</v>
      </c>
      <c r="F95" s="750">
        <f>IF(Select2=1,Garden!$K97,"")</f>
        <v>0</v>
      </c>
      <c r="G95" s="740">
        <f>IF(Select2=1,Wood!$K97,"")</f>
        <v>0</v>
      </c>
      <c r="H95" s="750">
        <f>IF(Select2=1,Textiles!$K97,"")</f>
        <v>3.1076873280903529E-5</v>
      </c>
      <c r="I95" s="751">
        <f>Sludge!K97</f>
        <v>0</v>
      </c>
      <c r="J95" s="751" t="str">
        <f>IF(Select2=2,MSW!$K97,"")</f>
        <v/>
      </c>
      <c r="K95" s="751">
        <f>Industry!$K97</f>
        <v>0</v>
      </c>
      <c r="L95" s="752">
        <f t="shared" si="8"/>
        <v>4.6807859714933863E-4</v>
      </c>
      <c r="M95" s="753">
        <f>Recovery_OX!C90</f>
        <v>0</v>
      </c>
      <c r="N95" s="703"/>
      <c r="O95" s="754">
        <f>(L95-M95)*(1-Recovery_OX!F90)</f>
        <v>4.6807859714933863E-4</v>
      </c>
      <c r="P95" s="694"/>
      <c r="Q95" s="705"/>
      <c r="S95" s="748">
        <f t="shared" si="7"/>
        <v>2078</v>
      </c>
      <c r="T95" s="749">
        <f>IF(Select2=1,Food!$W97,"")</f>
        <v>8.3750521224977261E-13</v>
      </c>
      <c r="U95" s="750">
        <f>IF(Select2=1,Paper!$W97,"")</f>
        <v>9.0047425820984387E-4</v>
      </c>
      <c r="V95" s="740">
        <f>IF(Select2=1,Nappies!$W97,"")</f>
        <v>0</v>
      </c>
      <c r="W95" s="750">
        <f>IF(Select2=1,Garden!$W97,"")</f>
        <v>0</v>
      </c>
      <c r="X95" s="740">
        <f>IF(Select2=1,Wood!$W97,"")</f>
        <v>0</v>
      </c>
      <c r="Y95" s="750">
        <f>IF(Select2=1,Textiles!$W97,"")</f>
        <v>3.4056847431127184E-5</v>
      </c>
      <c r="Z95" s="742">
        <f>Sludge!W97</f>
        <v>0</v>
      </c>
      <c r="AA95" s="742" t="str">
        <f>IF(Select2=2,MSW!$W97,"")</f>
        <v/>
      </c>
      <c r="AB95" s="751">
        <f>Industry!$W97</f>
        <v>0</v>
      </c>
      <c r="AC95" s="752">
        <f t="shared" si="5"/>
        <v>9.3453110647847626E-4</v>
      </c>
      <c r="AD95" s="753">
        <f>Recovery_OX!R90</f>
        <v>0</v>
      </c>
      <c r="AE95" s="703"/>
      <c r="AF95" s="755">
        <f>(AC95-AD95)*(1-Recovery_OX!U90)</f>
        <v>9.3453110647847626E-4</v>
      </c>
    </row>
    <row r="96" spans="2:32">
      <c r="B96" s="748">
        <f t="shared" si="6"/>
        <v>2079</v>
      </c>
      <c r="C96" s="749">
        <f>IF(Select2=1,Food!$K98,"")</f>
        <v>8.3910068380590501E-13</v>
      </c>
      <c r="D96" s="750">
        <f>IF(Select2=1,Paper!$K98,"")</f>
        <v>4.0636477053619782E-4</v>
      </c>
      <c r="E96" s="740">
        <f>IF(Select2=1,Nappies!$K98,"")</f>
        <v>9.889284109262893E-7</v>
      </c>
      <c r="F96" s="750">
        <f>IF(Select2=1,Garden!$K98,"")</f>
        <v>0</v>
      </c>
      <c r="G96" s="740">
        <f>IF(Select2=1,Wood!$K98,"")</f>
        <v>0</v>
      </c>
      <c r="H96" s="750">
        <f>IF(Select2=1,Textiles!$K98,"")</f>
        <v>2.8975884589114743E-5</v>
      </c>
      <c r="I96" s="751">
        <f>Sludge!K98</f>
        <v>0</v>
      </c>
      <c r="J96" s="751" t="str">
        <f>IF(Select2=2,MSW!$K98,"")</f>
        <v/>
      </c>
      <c r="K96" s="751">
        <f>Industry!$K98</f>
        <v>0</v>
      </c>
      <c r="L96" s="752">
        <f t="shared" si="8"/>
        <v>4.3632958437533957E-4</v>
      </c>
      <c r="M96" s="753">
        <f>Recovery_OX!C91</f>
        <v>0</v>
      </c>
      <c r="N96" s="703"/>
      <c r="O96" s="754">
        <f>(L96-M96)*(1-Recovery_OX!F91)</f>
        <v>4.3632958437533957E-4</v>
      </c>
      <c r="P96" s="692"/>
      <c r="S96" s="748">
        <f t="shared" si="7"/>
        <v>2079</v>
      </c>
      <c r="T96" s="749">
        <f>IF(Select2=1,Food!$W98,"")</f>
        <v>5.6139653243035546E-13</v>
      </c>
      <c r="U96" s="750">
        <f>IF(Select2=1,Paper!$W98,"")</f>
        <v>8.3959663333925156E-4</v>
      </c>
      <c r="V96" s="740">
        <f>IF(Select2=1,Nappies!$W98,"")</f>
        <v>0</v>
      </c>
      <c r="W96" s="750">
        <f>IF(Select2=1,Garden!$W98,"")</f>
        <v>0</v>
      </c>
      <c r="X96" s="740">
        <f>IF(Select2=1,Wood!$W98,"")</f>
        <v>0</v>
      </c>
      <c r="Y96" s="750">
        <f>IF(Select2=1,Textiles!$W98,"")</f>
        <v>3.1754394070262758E-5</v>
      </c>
      <c r="Z96" s="742">
        <f>Sludge!W98</f>
        <v>0</v>
      </c>
      <c r="AA96" s="742" t="str">
        <f>IF(Select2=2,MSW!$W98,"")</f>
        <v/>
      </c>
      <c r="AB96" s="751">
        <f>Industry!$W98</f>
        <v>0</v>
      </c>
      <c r="AC96" s="752">
        <f t="shared" si="5"/>
        <v>8.7135102797091088E-4</v>
      </c>
      <c r="AD96" s="753">
        <f>Recovery_OX!R91</f>
        <v>0</v>
      </c>
      <c r="AE96" s="703"/>
      <c r="AF96" s="755">
        <f>(AC96-AD96)*(1-Recovery_OX!U91)</f>
        <v>8.7135102797091088E-4</v>
      </c>
    </row>
    <row r="97" spans="2:32" ht="13.5" thickBot="1">
      <c r="B97" s="756">
        <f t="shared" si="6"/>
        <v>2080</v>
      </c>
      <c r="C97" s="757">
        <f>IF(Select2=1,Food!$K99,"")</f>
        <v>5.6246600899731061E-13</v>
      </c>
      <c r="D97" s="758">
        <f>IF(Select2=1,Paper!$K99,"")</f>
        <v>3.7889200067544964E-4</v>
      </c>
      <c r="E97" s="758">
        <f>IF(Select2=1,Nappies!$K99,"")</f>
        <v>8.343241064310811E-7</v>
      </c>
      <c r="F97" s="758">
        <f>IF(Select2=1,Garden!$K99,"")</f>
        <v>0</v>
      </c>
      <c r="G97" s="758">
        <f>IF(Select2=1,Wood!$K99,"")</f>
        <v>0</v>
      </c>
      <c r="H97" s="758">
        <f>IF(Select2=1,Textiles!$K99,"")</f>
        <v>2.7016935717198593E-5</v>
      </c>
      <c r="I97" s="759">
        <f>Sludge!K99</f>
        <v>0</v>
      </c>
      <c r="J97" s="759" t="str">
        <f>IF(Select2=2,MSW!$K99,"")</f>
        <v/>
      </c>
      <c r="K97" s="751">
        <f>Industry!$K99</f>
        <v>0</v>
      </c>
      <c r="L97" s="752">
        <f t="shared" si="8"/>
        <v>4.0674326106154537E-4</v>
      </c>
      <c r="M97" s="760">
        <f>Recovery_OX!C92</f>
        <v>0</v>
      </c>
      <c r="N97" s="703"/>
      <c r="O97" s="761">
        <f>(L97-M97)*(1-Recovery_OX!F92)</f>
        <v>4.0674326106154537E-4</v>
      </c>
      <c r="S97" s="756">
        <f t="shared" si="7"/>
        <v>2080</v>
      </c>
      <c r="T97" s="757">
        <f>IF(Select2=1,Food!$W99,"")</f>
        <v>3.7631534946296419E-13</v>
      </c>
      <c r="U97" s="758">
        <f>IF(Select2=1,Paper!$W99,"")</f>
        <v>7.828347121393586E-4</v>
      </c>
      <c r="V97" s="758">
        <f>IF(Select2=1,Nappies!$W99,"")</f>
        <v>0</v>
      </c>
      <c r="W97" s="758">
        <f>IF(Select2=1,Garden!$W99,"")</f>
        <v>0</v>
      </c>
      <c r="X97" s="758">
        <f>IF(Select2=1,Wood!$W99,"")</f>
        <v>0</v>
      </c>
      <c r="Y97" s="758">
        <f>IF(Select2=1,Textiles!$W99,"")</f>
        <v>2.9607600785971085E-5</v>
      </c>
      <c r="Z97" s="759">
        <f>Sludge!W99</f>
        <v>0</v>
      </c>
      <c r="AA97" s="759" t="str">
        <f>IF(Select2=2,MSW!$W99,"")</f>
        <v/>
      </c>
      <c r="AB97" s="751">
        <f>Industry!$W99</f>
        <v>0</v>
      </c>
      <c r="AC97" s="762">
        <f t="shared" si="5"/>
        <v>8.1244231330164496E-4</v>
      </c>
      <c r="AD97" s="760">
        <f>Recovery_OX!R92</f>
        <v>0</v>
      </c>
      <c r="AE97" s="703"/>
      <c r="AF97" s="763">
        <f>(AC97-AD97)*(1-Recovery_OX!U92)</f>
        <v>8.1244231330164496E-4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21" t="s">
        <v>284</v>
      </c>
      <c r="D8" s="822"/>
      <c r="E8" s="823"/>
      <c r="F8" s="821" t="s">
        <v>285</v>
      </c>
      <c r="G8" s="822"/>
      <c r="H8" s="824"/>
      <c r="I8" s="472"/>
      <c r="J8" s="821" t="s">
        <v>286</v>
      </c>
      <c r="K8" s="822"/>
      <c r="L8" s="824"/>
      <c r="M8" s="825" t="s">
        <v>287</v>
      </c>
      <c r="N8" s="826"/>
      <c r="O8" s="827"/>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0.24335094233339999</v>
      </c>
      <c r="E12" s="501">
        <f>Stored_C!G18+Stored_C!M18</f>
        <v>0</v>
      </c>
      <c r="F12" s="502">
        <f>F11+HWP!C12</f>
        <v>0</v>
      </c>
      <c r="G12" s="500">
        <f>G11+HWP!D12</f>
        <v>0.24335094233339999</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0.2491522889658</v>
      </c>
      <c r="E13" s="510">
        <f>Stored_C!G19+Stored_C!M19</f>
        <v>0</v>
      </c>
      <c r="F13" s="511">
        <f>F12+HWP!C13</f>
        <v>0</v>
      </c>
      <c r="G13" s="509">
        <f>G12+HWP!D13</f>
        <v>0.49250323129919998</v>
      </c>
      <c r="H13" s="510">
        <f>H12+HWP!E13</f>
        <v>0</v>
      </c>
      <c r="I13" s="493"/>
      <c r="J13" s="512">
        <f>Garden!J20</f>
        <v>0</v>
      </c>
      <c r="K13" s="513">
        <f>Paper!J20</f>
        <v>7.9627813745893339E-3</v>
      </c>
      <c r="L13" s="514">
        <f>Wood!J20</f>
        <v>0</v>
      </c>
      <c r="M13" s="515">
        <f>J13*(1-Recovery_OX!E13)*(1-Recovery_OX!F13)</f>
        <v>0</v>
      </c>
      <c r="N13" s="513">
        <f>K13*(1-Recovery_OX!E13)*(1-Recovery_OX!F13)</f>
        <v>7.9627813745893339E-3</v>
      </c>
      <c r="O13" s="514">
        <f>L13*(1-Recovery_OX!E13)*(1-Recovery_OX!F13)</f>
        <v>0</v>
      </c>
    </row>
    <row r="14" spans="2:15">
      <c r="B14" s="507">
        <f t="shared" ref="B14:B77" si="0">B13+1</f>
        <v>1952</v>
      </c>
      <c r="C14" s="508">
        <f>Stored_C!E20</f>
        <v>0</v>
      </c>
      <c r="D14" s="509">
        <f>Stored_C!F20+Stored_C!L20</f>
        <v>0.2540296379984</v>
      </c>
      <c r="E14" s="510">
        <f>Stored_C!G20+Stored_C!M20</f>
        <v>0</v>
      </c>
      <c r="F14" s="511">
        <f>F13+HWP!C14</f>
        <v>0</v>
      </c>
      <c r="G14" s="509">
        <f>G13+HWP!D14</f>
        <v>0.74653286929759999</v>
      </c>
      <c r="H14" s="510">
        <f>H13+HWP!E14</f>
        <v>0</v>
      </c>
      <c r="I14" s="493"/>
      <c r="J14" s="512">
        <f>Garden!J21</f>
        <v>0</v>
      </c>
      <c r="K14" s="513">
        <f>Paper!J21</f>
        <v>1.5577057649964161E-2</v>
      </c>
      <c r="L14" s="514">
        <f>Wood!J21</f>
        <v>0</v>
      </c>
      <c r="M14" s="515">
        <f>J14*(1-Recovery_OX!E14)*(1-Recovery_OX!F14)</f>
        <v>0</v>
      </c>
      <c r="N14" s="513">
        <f>K14*(1-Recovery_OX!E14)*(1-Recovery_OX!F14)</f>
        <v>1.5577057649964161E-2</v>
      </c>
      <c r="O14" s="514">
        <f>L14*(1-Recovery_OX!E14)*(1-Recovery_OX!F14)</f>
        <v>0</v>
      </c>
    </row>
    <row r="15" spans="2:15">
      <c r="B15" s="507">
        <f t="shared" si="0"/>
        <v>1953</v>
      </c>
      <c r="C15" s="508">
        <f>Stored_C!E21</f>
        <v>0</v>
      </c>
      <c r="D15" s="509">
        <f>Stored_C!F21+Stored_C!L21</f>
        <v>0.25676052452160003</v>
      </c>
      <c r="E15" s="510">
        <f>Stored_C!G21+Stored_C!M21</f>
        <v>0</v>
      </c>
      <c r="F15" s="511">
        <f>F14+HWP!C15</f>
        <v>0</v>
      </c>
      <c r="G15" s="509">
        <f>G14+HWP!D15</f>
        <v>1.0032933938192001</v>
      </c>
      <c r="H15" s="510">
        <f>H14+HWP!E15</f>
        <v>0</v>
      </c>
      <c r="I15" s="493"/>
      <c r="J15" s="512">
        <f>Garden!J22</f>
        <v>0</v>
      </c>
      <c r="K15" s="513">
        <f>Paper!J22</f>
        <v>2.2836155437726609E-2</v>
      </c>
      <c r="L15" s="514">
        <f>Wood!J22</f>
        <v>0</v>
      </c>
      <c r="M15" s="515">
        <f>J15*(1-Recovery_OX!E15)*(1-Recovery_OX!F15)</f>
        <v>0</v>
      </c>
      <c r="N15" s="513">
        <f>K15*(1-Recovery_OX!E15)*(1-Recovery_OX!F15)</f>
        <v>2.2836155437726609E-2</v>
      </c>
      <c r="O15" s="514">
        <f>L15*(1-Recovery_OX!E15)*(1-Recovery_OX!F15)</f>
        <v>0</v>
      </c>
    </row>
    <row r="16" spans="2:15">
      <c r="B16" s="507">
        <f t="shared" si="0"/>
        <v>1954</v>
      </c>
      <c r="C16" s="508">
        <f>Stored_C!E22</f>
        <v>0</v>
      </c>
      <c r="D16" s="509">
        <f>Stored_C!F22+Stored_C!L22</f>
        <v>0.26355914515920004</v>
      </c>
      <c r="E16" s="510">
        <f>Stored_C!G22+Stored_C!M22</f>
        <v>0</v>
      </c>
      <c r="F16" s="511">
        <f>F15+HWP!C16</f>
        <v>0</v>
      </c>
      <c r="G16" s="509">
        <f>G15+HWP!D16</f>
        <v>1.2668525389784002</v>
      </c>
      <c r="H16" s="510">
        <f>H15+HWP!E16</f>
        <v>0</v>
      </c>
      <c r="I16" s="493"/>
      <c r="J16" s="512">
        <f>Garden!J23</f>
        <v>0</v>
      </c>
      <c r="K16" s="513">
        <f>Paper!J23</f>
        <v>2.9693851759283536E-2</v>
      </c>
      <c r="L16" s="514">
        <f>Wood!J23</f>
        <v>0</v>
      </c>
      <c r="M16" s="515">
        <f>J16*(1-Recovery_OX!E16)*(1-Recovery_OX!F16)</f>
        <v>0</v>
      </c>
      <c r="N16" s="513">
        <f>K16*(1-Recovery_OX!E16)*(1-Recovery_OX!F16)</f>
        <v>2.9693851759283536E-2</v>
      </c>
      <c r="O16" s="514">
        <f>L16*(1-Recovery_OX!E16)*(1-Recovery_OX!F16)</f>
        <v>0</v>
      </c>
    </row>
    <row r="17" spans="2:15">
      <c r="B17" s="507">
        <f t="shared" si="0"/>
        <v>1955</v>
      </c>
      <c r="C17" s="508">
        <f>Stored_C!E23</f>
        <v>0</v>
      </c>
      <c r="D17" s="509">
        <f>Stored_C!F23+Stored_C!L23</f>
        <v>0.27467571202720004</v>
      </c>
      <c r="E17" s="510">
        <f>Stored_C!G23+Stored_C!M23</f>
        <v>0</v>
      </c>
      <c r="F17" s="511">
        <f>F16+HWP!C17</f>
        <v>0</v>
      </c>
      <c r="G17" s="509">
        <f>G16+HWP!D17</f>
        <v>1.5415282510056003</v>
      </c>
      <c r="H17" s="510">
        <f>H16+HWP!E17</f>
        <v>0</v>
      </c>
      <c r="I17" s="493"/>
      <c r="J17" s="512">
        <f>Garden!J24</f>
        <v>0</v>
      </c>
      <c r="K17" s="513">
        <f>Paper!J24</f>
        <v>3.6310385753563865E-2</v>
      </c>
      <c r="L17" s="514">
        <f>Wood!J24</f>
        <v>0</v>
      </c>
      <c r="M17" s="515">
        <f>J17*(1-Recovery_OX!E17)*(1-Recovery_OX!F17)</f>
        <v>0</v>
      </c>
      <c r="N17" s="513">
        <f>K17*(1-Recovery_OX!E17)*(1-Recovery_OX!F17)</f>
        <v>3.6310385753563865E-2</v>
      </c>
      <c r="O17" s="514">
        <f>L17*(1-Recovery_OX!E17)*(1-Recovery_OX!F17)</f>
        <v>0</v>
      </c>
    </row>
    <row r="18" spans="2:15">
      <c r="B18" s="507">
        <f t="shared" si="0"/>
        <v>1956</v>
      </c>
      <c r="C18" s="508">
        <f>Stored_C!E24</f>
        <v>0</v>
      </c>
      <c r="D18" s="509">
        <f>Stored_C!F24+Stored_C!L24</f>
        <v>0.27842710653780001</v>
      </c>
      <c r="E18" s="510">
        <f>Stored_C!G24+Stored_C!M24</f>
        <v>0</v>
      </c>
      <c r="F18" s="511">
        <f>F17+HWP!C18</f>
        <v>0</v>
      </c>
      <c r="G18" s="509">
        <f>G17+HWP!D18</f>
        <v>1.8199553575434004</v>
      </c>
      <c r="H18" s="510">
        <f>H17+HWP!E18</f>
        <v>0</v>
      </c>
      <c r="I18" s="493"/>
      <c r="J18" s="512">
        <f>Garden!J25</f>
        <v>0</v>
      </c>
      <c r="K18" s="513">
        <f>Paper!J25</f>
        <v>4.2843350691933957E-2</v>
      </c>
      <c r="L18" s="514">
        <f>Wood!J25</f>
        <v>0</v>
      </c>
      <c r="M18" s="515">
        <f>J18*(1-Recovery_OX!E18)*(1-Recovery_OX!F18)</f>
        <v>0</v>
      </c>
      <c r="N18" s="513">
        <f>K18*(1-Recovery_OX!E18)*(1-Recovery_OX!F18)</f>
        <v>4.2843350691933957E-2</v>
      </c>
      <c r="O18" s="514">
        <f>L18*(1-Recovery_OX!E18)*(1-Recovery_OX!F18)</f>
        <v>0</v>
      </c>
    </row>
    <row r="19" spans="2:15">
      <c r="B19" s="507">
        <f t="shared" si="0"/>
        <v>1957</v>
      </c>
      <c r="C19" s="508">
        <f>Stored_C!E25</f>
        <v>0</v>
      </c>
      <c r="D19" s="509">
        <f>Stored_C!F25+Stored_C!L25</f>
        <v>0.28210879910180003</v>
      </c>
      <c r="E19" s="510">
        <f>Stored_C!G25+Stored_C!M25</f>
        <v>0</v>
      </c>
      <c r="F19" s="511">
        <f>F18+HWP!C19</f>
        <v>0</v>
      </c>
      <c r="G19" s="509">
        <f>G18+HWP!D19</f>
        <v>2.1020641566452003</v>
      </c>
      <c r="H19" s="510">
        <f>H18+HWP!E19</f>
        <v>0</v>
      </c>
      <c r="I19" s="493"/>
      <c r="J19" s="512">
        <f>Garden!J26</f>
        <v>0</v>
      </c>
      <c r="K19" s="513">
        <f>Paper!J26</f>
        <v>4.9057397673330005E-2</v>
      </c>
      <c r="L19" s="514">
        <f>Wood!J26</f>
        <v>0</v>
      </c>
      <c r="M19" s="515">
        <f>J19*(1-Recovery_OX!E19)*(1-Recovery_OX!F19)</f>
        <v>0</v>
      </c>
      <c r="N19" s="513">
        <f>K19*(1-Recovery_OX!E19)*(1-Recovery_OX!F19)</f>
        <v>4.9057397673330005E-2</v>
      </c>
      <c r="O19" s="514">
        <f>L19*(1-Recovery_OX!E19)*(1-Recovery_OX!F19)</f>
        <v>0</v>
      </c>
    </row>
    <row r="20" spans="2:15">
      <c r="B20" s="507">
        <f t="shared" si="0"/>
        <v>1958</v>
      </c>
      <c r="C20" s="508">
        <f>Stored_C!E26</f>
        <v>0</v>
      </c>
      <c r="D20" s="509">
        <f>Stored_C!F26+Stored_C!L26</f>
        <v>0.28569219404879997</v>
      </c>
      <c r="E20" s="510">
        <f>Stored_C!G26+Stored_C!M26</f>
        <v>0</v>
      </c>
      <c r="F20" s="511">
        <f>F19+HWP!C20</f>
        <v>0</v>
      </c>
      <c r="G20" s="509">
        <f>G19+HWP!D20</f>
        <v>2.3877563506940005</v>
      </c>
      <c r="H20" s="510">
        <f>H19+HWP!E20</f>
        <v>0</v>
      </c>
      <c r="I20" s="493"/>
      <c r="J20" s="512">
        <f>Garden!J27</f>
        <v>0</v>
      </c>
      <c r="K20" s="513">
        <f>Paper!J27</f>
        <v>5.4971806777926728E-2</v>
      </c>
      <c r="L20" s="514">
        <f>Wood!J27</f>
        <v>0</v>
      </c>
      <c r="M20" s="515">
        <f>J20*(1-Recovery_OX!E20)*(1-Recovery_OX!F20)</f>
        <v>0</v>
      </c>
      <c r="N20" s="513">
        <f>K20*(1-Recovery_OX!E20)*(1-Recovery_OX!F20)</f>
        <v>5.4971806777926728E-2</v>
      </c>
      <c r="O20" s="514">
        <f>L20*(1-Recovery_OX!E20)*(1-Recovery_OX!F20)</f>
        <v>0</v>
      </c>
    </row>
    <row r="21" spans="2:15">
      <c r="B21" s="507">
        <f t="shared" si="0"/>
        <v>1959</v>
      </c>
      <c r="C21" s="508">
        <f>Stored_C!E27</f>
        <v>0</v>
      </c>
      <c r="D21" s="509">
        <f>Stored_C!F27+Stored_C!L27</f>
        <v>0.28913439787320006</v>
      </c>
      <c r="E21" s="510">
        <f>Stored_C!G27+Stored_C!M27</f>
        <v>0</v>
      </c>
      <c r="F21" s="511">
        <f>F20+HWP!C21</f>
        <v>0</v>
      </c>
      <c r="G21" s="509">
        <f>G20+HWP!D21</f>
        <v>2.6768907485672004</v>
      </c>
      <c r="H21" s="510">
        <f>H20+HWP!E21</f>
        <v>0</v>
      </c>
      <c r="I21" s="493"/>
      <c r="J21" s="512">
        <f>Garden!J28</f>
        <v>0</v>
      </c>
      <c r="K21" s="513">
        <f>Paper!J28</f>
        <v>6.0603618943209529E-2</v>
      </c>
      <c r="L21" s="514">
        <f>Wood!J28</f>
        <v>0</v>
      </c>
      <c r="M21" s="515">
        <f>J21*(1-Recovery_OX!E21)*(1-Recovery_OX!F21)</f>
        <v>0</v>
      </c>
      <c r="N21" s="513">
        <f>K21*(1-Recovery_OX!E21)*(1-Recovery_OX!F21)</f>
        <v>6.0603618943209529E-2</v>
      </c>
      <c r="O21" s="514">
        <f>L21*(1-Recovery_OX!E21)*(1-Recovery_OX!F21)</f>
        <v>0</v>
      </c>
    </row>
    <row r="22" spans="2:15">
      <c r="B22" s="507">
        <f t="shared" si="0"/>
        <v>1960</v>
      </c>
      <c r="C22" s="508">
        <f>Stored_C!E28</f>
        <v>0</v>
      </c>
      <c r="D22" s="509">
        <f>Stored_C!F28+Stored_C!L28</f>
        <v>0.29505548887540001</v>
      </c>
      <c r="E22" s="510">
        <f>Stored_C!G28+Stored_C!M28</f>
        <v>0</v>
      </c>
      <c r="F22" s="511">
        <f>F21+HWP!C22</f>
        <v>0</v>
      </c>
      <c r="G22" s="509">
        <f>G21+HWP!D22</f>
        <v>2.9719462374426007</v>
      </c>
      <c r="H22" s="510">
        <f>H21+HWP!E22</f>
        <v>0</v>
      </c>
      <c r="I22" s="493"/>
      <c r="J22" s="512">
        <f>Garden!J29</f>
        <v>0</v>
      </c>
      <c r="K22" s="513">
        <f>Paper!J29</f>
        <v>6.5967319498799984E-2</v>
      </c>
      <c r="L22" s="514">
        <f>Wood!J29</f>
        <v>0</v>
      </c>
      <c r="M22" s="515">
        <f>J22*(1-Recovery_OX!E22)*(1-Recovery_OX!F22)</f>
        <v>0</v>
      </c>
      <c r="N22" s="513">
        <f>K22*(1-Recovery_OX!E22)*(1-Recovery_OX!F22)</f>
        <v>6.5967319498799984E-2</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2.9719462374426007</v>
      </c>
      <c r="H23" s="510">
        <f>H22+HWP!E23</f>
        <v>0</v>
      </c>
      <c r="I23" s="493"/>
      <c r="J23" s="512">
        <f>Garden!J30</f>
        <v>0</v>
      </c>
      <c r="K23" s="513">
        <f>Paper!J30</f>
        <v>7.1162147083468269E-2</v>
      </c>
      <c r="L23" s="514">
        <f>Wood!J30</f>
        <v>0</v>
      </c>
      <c r="M23" s="515">
        <f>J23*(1-Recovery_OX!E23)*(1-Recovery_OX!F23)</f>
        <v>0</v>
      </c>
      <c r="N23" s="513">
        <f>K23*(1-Recovery_OX!E23)*(1-Recovery_OX!F23)</f>
        <v>7.1162147083468269E-2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2.9719462374426007</v>
      </c>
      <c r="H24" s="510">
        <f>H23+HWP!E24</f>
        <v>0</v>
      </c>
      <c r="I24" s="493"/>
      <c r="J24" s="512">
        <f>Garden!J31</f>
        <v>0</v>
      </c>
      <c r="K24" s="513">
        <f>Paper!J31</f>
        <v>6.6351146151863924E-2</v>
      </c>
      <c r="L24" s="514">
        <f>Wood!J31</f>
        <v>0</v>
      </c>
      <c r="M24" s="515">
        <f>J24*(1-Recovery_OX!E24)*(1-Recovery_OX!F24)</f>
        <v>0</v>
      </c>
      <c r="N24" s="513">
        <f>K24*(1-Recovery_OX!E24)*(1-Recovery_OX!F24)</f>
        <v>6.6351146151863924E-2</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2.9719462374426007</v>
      </c>
      <c r="H25" s="510">
        <f>H24+HWP!E25</f>
        <v>0</v>
      </c>
      <c r="I25" s="493"/>
      <c r="J25" s="512">
        <f>Garden!J32</f>
        <v>0</v>
      </c>
      <c r="K25" s="513">
        <f>Paper!J32</f>
        <v>6.1865398615674264E-2</v>
      </c>
      <c r="L25" s="514">
        <f>Wood!J32</f>
        <v>0</v>
      </c>
      <c r="M25" s="515">
        <f>J25*(1-Recovery_OX!E25)*(1-Recovery_OX!F25)</f>
        <v>0</v>
      </c>
      <c r="N25" s="513">
        <f>K25*(1-Recovery_OX!E25)*(1-Recovery_OX!F25)</f>
        <v>6.1865398615674264E-2</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2.9719462374426007</v>
      </c>
      <c r="H26" s="510">
        <f>H25+HWP!E26</f>
        <v>0</v>
      </c>
      <c r="I26" s="493"/>
      <c r="J26" s="512">
        <f>Garden!J33</f>
        <v>0</v>
      </c>
      <c r="K26" s="513">
        <f>Paper!J33</f>
        <v>5.7682915335272686E-2</v>
      </c>
      <c r="L26" s="514">
        <f>Wood!J33</f>
        <v>0</v>
      </c>
      <c r="M26" s="515">
        <f>J26*(1-Recovery_OX!E26)*(1-Recovery_OX!F26)</f>
        <v>0</v>
      </c>
      <c r="N26" s="513">
        <f>K26*(1-Recovery_OX!E26)*(1-Recovery_OX!F26)</f>
        <v>5.7682915335272686E-2</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2.9719462374426007</v>
      </c>
      <c r="H27" s="510">
        <f>H26+HWP!E27</f>
        <v>0</v>
      </c>
      <c r="I27" s="493"/>
      <c r="J27" s="512">
        <f>Garden!J34</f>
        <v>0</v>
      </c>
      <c r="K27" s="513">
        <f>Paper!J34</f>
        <v>5.3783193772766302E-2</v>
      </c>
      <c r="L27" s="514">
        <f>Wood!J34</f>
        <v>0</v>
      </c>
      <c r="M27" s="515">
        <f>J27*(1-Recovery_OX!E27)*(1-Recovery_OX!F27)</f>
        <v>0</v>
      </c>
      <c r="N27" s="513">
        <f>K27*(1-Recovery_OX!E27)*(1-Recovery_OX!F27)</f>
        <v>5.3783193772766302E-2</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2.9719462374426007</v>
      </c>
      <c r="H28" s="510">
        <f>H27+HWP!E28</f>
        <v>0</v>
      </c>
      <c r="I28" s="493"/>
      <c r="J28" s="512">
        <f>Garden!J35</f>
        <v>0</v>
      </c>
      <c r="K28" s="513">
        <f>Paper!J35</f>
        <v>5.0147117488531387E-2</v>
      </c>
      <c r="L28" s="514">
        <f>Wood!J35</f>
        <v>0</v>
      </c>
      <c r="M28" s="515">
        <f>J28*(1-Recovery_OX!E28)*(1-Recovery_OX!F28)</f>
        <v>0</v>
      </c>
      <c r="N28" s="513">
        <f>K28*(1-Recovery_OX!E28)*(1-Recovery_OX!F28)</f>
        <v>5.0147117488531387E-2</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2.9719462374426007</v>
      </c>
      <c r="H29" s="510">
        <f>H28+HWP!E29</f>
        <v>0</v>
      </c>
      <c r="I29" s="493"/>
      <c r="J29" s="512">
        <f>Garden!J36</f>
        <v>0</v>
      </c>
      <c r="K29" s="513">
        <f>Paper!J36</f>
        <v>4.6756862432404157E-2</v>
      </c>
      <c r="L29" s="514">
        <f>Wood!J36</f>
        <v>0</v>
      </c>
      <c r="M29" s="515">
        <f>J29*(1-Recovery_OX!E29)*(1-Recovery_OX!F29)</f>
        <v>0</v>
      </c>
      <c r="N29" s="513">
        <f>K29*(1-Recovery_OX!E29)*(1-Recovery_OX!F29)</f>
        <v>4.6756862432404157E-2</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2.9719462374426007</v>
      </c>
      <c r="H30" s="510">
        <f>H29+HWP!E30</f>
        <v>0</v>
      </c>
      <c r="I30" s="493"/>
      <c r="J30" s="512">
        <f>Garden!J37</f>
        <v>0</v>
      </c>
      <c r="K30" s="513">
        <f>Paper!J37</f>
        <v>4.359580957016624E-2</v>
      </c>
      <c r="L30" s="514">
        <f>Wood!J37</f>
        <v>0</v>
      </c>
      <c r="M30" s="515">
        <f>J30*(1-Recovery_OX!E30)*(1-Recovery_OX!F30)</f>
        <v>0</v>
      </c>
      <c r="N30" s="513">
        <f>K30*(1-Recovery_OX!E30)*(1-Recovery_OX!F30)</f>
        <v>4.359580957016624E-2</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2.9719462374426007</v>
      </c>
      <c r="H31" s="510">
        <f>H30+HWP!E31</f>
        <v>0</v>
      </c>
      <c r="I31" s="493"/>
      <c r="J31" s="512">
        <f>Garden!J38</f>
        <v>0</v>
      </c>
      <c r="K31" s="513">
        <f>Paper!J38</f>
        <v>4.0648463417019595E-2</v>
      </c>
      <c r="L31" s="514">
        <f>Wood!J38</f>
        <v>0</v>
      </c>
      <c r="M31" s="515">
        <f>J31*(1-Recovery_OX!E31)*(1-Recovery_OX!F31)</f>
        <v>0</v>
      </c>
      <c r="N31" s="513">
        <f>K31*(1-Recovery_OX!E31)*(1-Recovery_OX!F31)</f>
        <v>4.0648463417019595E-2</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2.9719462374426007</v>
      </c>
      <c r="H32" s="510">
        <f>H31+HWP!E32</f>
        <v>0</v>
      </c>
      <c r="I32" s="493"/>
      <c r="J32" s="512">
        <f>Garden!J39</f>
        <v>0</v>
      </c>
      <c r="K32" s="513">
        <f>Paper!J39</f>
        <v>3.79003760787021E-2</v>
      </c>
      <c r="L32" s="514">
        <f>Wood!J39</f>
        <v>0</v>
      </c>
      <c r="M32" s="515">
        <f>J32*(1-Recovery_OX!E32)*(1-Recovery_OX!F32)</f>
        <v>0</v>
      </c>
      <c r="N32" s="513">
        <f>K32*(1-Recovery_OX!E32)*(1-Recovery_OX!F32)</f>
        <v>3.79003760787021E-2</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2.9719462374426007</v>
      </c>
      <c r="H33" s="510">
        <f>H32+HWP!E33</f>
        <v>0</v>
      </c>
      <c r="I33" s="493"/>
      <c r="J33" s="512">
        <f>Garden!J40</f>
        <v>0</v>
      </c>
      <c r="K33" s="513">
        <f>Paper!J40</f>
        <v>3.5338076427893071E-2</v>
      </c>
      <c r="L33" s="514">
        <f>Wood!J40</f>
        <v>0</v>
      </c>
      <c r="M33" s="515">
        <f>J33*(1-Recovery_OX!E33)*(1-Recovery_OX!F33)</f>
        <v>0</v>
      </c>
      <c r="N33" s="513">
        <f>K33*(1-Recovery_OX!E33)*(1-Recovery_OX!F33)</f>
        <v>3.5338076427893071E-2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2.9719462374426007</v>
      </c>
      <c r="H34" s="510">
        <f>H33+HWP!E34</f>
        <v>0</v>
      </c>
      <c r="I34" s="493"/>
      <c r="J34" s="512">
        <f>Garden!J41</f>
        <v>0</v>
      </c>
      <c r="K34" s="513">
        <f>Paper!J41</f>
        <v>3.2949004068731573E-2</v>
      </c>
      <c r="L34" s="514">
        <f>Wood!J41</f>
        <v>0</v>
      </c>
      <c r="M34" s="515">
        <f>J34*(1-Recovery_OX!E34)*(1-Recovery_OX!F34)</f>
        <v>0</v>
      </c>
      <c r="N34" s="513">
        <f>K34*(1-Recovery_OX!E34)*(1-Recovery_OX!F34)</f>
        <v>3.2949004068731573E-2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2.9719462374426007</v>
      </c>
      <c r="H35" s="510">
        <f>H34+HWP!E35</f>
        <v>0</v>
      </c>
      <c r="I35" s="493"/>
      <c r="J35" s="512">
        <f>Garden!J42</f>
        <v>0</v>
      </c>
      <c r="K35" s="513">
        <f>Paper!J42</f>
        <v>3.0721447765741261E-2</v>
      </c>
      <c r="L35" s="514">
        <f>Wood!J42</f>
        <v>0</v>
      </c>
      <c r="M35" s="515">
        <f>J35*(1-Recovery_OX!E35)*(1-Recovery_OX!F35)</f>
        <v>0</v>
      </c>
      <c r="N35" s="513">
        <f>K35*(1-Recovery_OX!E35)*(1-Recovery_OX!F35)</f>
        <v>3.0721447765741261E-2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2.9719462374426007</v>
      </c>
      <c r="H36" s="510">
        <f>H35+HWP!E36</f>
        <v>0</v>
      </c>
      <c r="I36" s="493"/>
      <c r="J36" s="512">
        <f>Garden!J43</f>
        <v>0</v>
      </c>
      <c r="K36" s="513">
        <f>Paper!J43</f>
        <v>2.8644488035340553E-2</v>
      </c>
      <c r="L36" s="514">
        <f>Wood!J43</f>
        <v>0</v>
      </c>
      <c r="M36" s="515">
        <f>J36*(1-Recovery_OX!E36)*(1-Recovery_OX!F36)</f>
        <v>0</v>
      </c>
      <c r="N36" s="513">
        <f>K36*(1-Recovery_OX!E36)*(1-Recovery_OX!F36)</f>
        <v>2.8644488035340553E-2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2.9719462374426007</v>
      </c>
      <c r="H37" s="510">
        <f>H36+HWP!E37</f>
        <v>0</v>
      </c>
      <c r="I37" s="493"/>
      <c r="J37" s="512">
        <f>Garden!J44</f>
        <v>0</v>
      </c>
      <c r="K37" s="513">
        <f>Paper!J44</f>
        <v>2.6707943618521413E-2</v>
      </c>
      <c r="L37" s="514">
        <f>Wood!J44</f>
        <v>0</v>
      </c>
      <c r="M37" s="515">
        <f>J37*(1-Recovery_OX!E37)*(1-Recovery_OX!F37)</f>
        <v>0</v>
      </c>
      <c r="N37" s="513">
        <f>K37*(1-Recovery_OX!E37)*(1-Recovery_OX!F37)</f>
        <v>2.6707943618521413E-2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2.9719462374426007</v>
      </c>
      <c r="H38" s="510">
        <f>H37+HWP!E38</f>
        <v>0</v>
      </c>
      <c r="I38" s="493"/>
      <c r="J38" s="512">
        <f>Garden!J45</f>
        <v>0</v>
      </c>
      <c r="K38" s="513">
        <f>Paper!J45</f>
        <v>2.4902321572305874E-2</v>
      </c>
      <c r="L38" s="514">
        <f>Wood!J45</f>
        <v>0</v>
      </c>
      <c r="M38" s="515">
        <f>J38*(1-Recovery_OX!E38)*(1-Recovery_OX!F38)</f>
        <v>0</v>
      </c>
      <c r="N38" s="513">
        <f>K38*(1-Recovery_OX!E38)*(1-Recovery_OX!F38)</f>
        <v>2.4902321572305874E-2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2.9719462374426007</v>
      </c>
      <c r="H39" s="510">
        <f>H38+HWP!E39</f>
        <v>0</v>
      </c>
      <c r="I39" s="493"/>
      <c r="J39" s="512">
        <f>Garden!J46</f>
        <v>0</v>
      </c>
      <c r="K39" s="513">
        <f>Paper!J46</f>
        <v>2.3218770735328575E-2</v>
      </c>
      <c r="L39" s="514">
        <f>Wood!J46</f>
        <v>0</v>
      </c>
      <c r="M39" s="515">
        <f>J39*(1-Recovery_OX!E39)*(1-Recovery_OX!F39)</f>
        <v>0</v>
      </c>
      <c r="N39" s="513">
        <f>K39*(1-Recovery_OX!E39)*(1-Recovery_OX!F39)</f>
        <v>2.3218770735328575E-2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2.9719462374426007</v>
      </c>
      <c r="H40" s="510">
        <f>H39+HWP!E40</f>
        <v>0</v>
      </c>
      <c r="I40" s="493"/>
      <c r="J40" s="512">
        <f>Garden!J47</f>
        <v>0</v>
      </c>
      <c r="K40" s="513">
        <f>Paper!J47</f>
        <v>2.1649038339433452E-2</v>
      </c>
      <c r="L40" s="514">
        <f>Wood!J47</f>
        <v>0</v>
      </c>
      <c r="M40" s="515">
        <f>J40*(1-Recovery_OX!E40)*(1-Recovery_OX!F40)</f>
        <v>0</v>
      </c>
      <c r="N40" s="513">
        <f>K40*(1-Recovery_OX!E40)*(1-Recovery_OX!F40)</f>
        <v>2.1649038339433452E-2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2.9719462374426007</v>
      </c>
      <c r="H41" s="510">
        <f>H40+HWP!E41</f>
        <v>0</v>
      </c>
      <c r="I41" s="493"/>
      <c r="J41" s="512">
        <f>Garden!J48</f>
        <v>0</v>
      </c>
      <c r="K41" s="513">
        <f>Paper!J48</f>
        <v>2.0185429554594684E-2</v>
      </c>
      <c r="L41" s="514">
        <f>Wood!J48</f>
        <v>0</v>
      </c>
      <c r="M41" s="515">
        <f>J41*(1-Recovery_OX!E41)*(1-Recovery_OX!F41)</f>
        <v>0</v>
      </c>
      <c r="N41" s="513">
        <f>K41*(1-Recovery_OX!E41)*(1-Recovery_OX!F41)</f>
        <v>2.0185429554594684E-2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2.9719462374426007</v>
      </c>
      <c r="H42" s="510">
        <f>H41+HWP!E42</f>
        <v>0</v>
      </c>
      <c r="I42" s="493"/>
      <c r="J42" s="512">
        <f>Garden!J49</f>
        <v>0</v>
      </c>
      <c r="K42" s="513">
        <f>Paper!J49</f>
        <v>1.8820769768850963E-2</v>
      </c>
      <c r="L42" s="514">
        <f>Wood!J49</f>
        <v>0</v>
      </c>
      <c r="M42" s="515">
        <f>J42*(1-Recovery_OX!E42)*(1-Recovery_OX!F42)</f>
        <v>0</v>
      </c>
      <c r="N42" s="513">
        <f>K42*(1-Recovery_OX!E42)*(1-Recovery_OX!F42)</f>
        <v>1.8820769768850963E-2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2.9719462374426007</v>
      </c>
      <c r="H43" s="510">
        <f>H42+HWP!E43</f>
        <v>0</v>
      </c>
      <c r="I43" s="493"/>
      <c r="J43" s="512">
        <f>Garden!J50</f>
        <v>0</v>
      </c>
      <c r="K43" s="513">
        <f>Paper!J50</f>
        <v>1.7548369418349342E-2</v>
      </c>
      <c r="L43" s="514">
        <f>Wood!J50</f>
        <v>0</v>
      </c>
      <c r="M43" s="515">
        <f>J43*(1-Recovery_OX!E43)*(1-Recovery_OX!F43)</f>
        <v>0</v>
      </c>
      <c r="N43" s="513">
        <f>K43*(1-Recovery_OX!E43)*(1-Recovery_OX!F43)</f>
        <v>1.7548369418349342E-2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2.9719462374426007</v>
      </c>
      <c r="H44" s="510">
        <f>H43+HWP!E44</f>
        <v>0</v>
      </c>
      <c r="I44" s="493"/>
      <c r="J44" s="512">
        <f>Garden!J51</f>
        <v>0</v>
      </c>
      <c r="K44" s="513">
        <f>Paper!J51</f>
        <v>1.6361991195095467E-2</v>
      </c>
      <c r="L44" s="514">
        <f>Wood!J51</f>
        <v>0</v>
      </c>
      <c r="M44" s="515">
        <f>J44*(1-Recovery_OX!E44)*(1-Recovery_OX!F44)</f>
        <v>0</v>
      </c>
      <c r="N44" s="513">
        <f>K44*(1-Recovery_OX!E44)*(1-Recovery_OX!F44)</f>
        <v>1.6361991195095467E-2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2.9719462374426007</v>
      </c>
      <c r="H45" s="510">
        <f>H44+HWP!E45</f>
        <v>0</v>
      </c>
      <c r="I45" s="493"/>
      <c r="J45" s="512">
        <f>Garden!J52</f>
        <v>0</v>
      </c>
      <c r="K45" s="513">
        <f>Paper!J52</f>
        <v>1.5255819471662555E-2</v>
      </c>
      <c r="L45" s="514">
        <f>Wood!J52</f>
        <v>0</v>
      </c>
      <c r="M45" s="515">
        <f>J45*(1-Recovery_OX!E45)*(1-Recovery_OX!F45)</f>
        <v>0</v>
      </c>
      <c r="N45" s="513">
        <f>K45*(1-Recovery_OX!E45)*(1-Recovery_OX!F45)</f>
        <v>1.5255819471662555E-2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2.9719462374426007</v>
      </c>
      <c r="H46" s="510">
        <f>H45+HWP!E46</f>
        <v>0</v>
      </c>
      <c r="I46" s="493"/>
      <c r="J46" s="512">
        <f>Garden!J53</f>
        <v>0</v>
      </c>
      <c r="K46" s="513">
        <f>Paper!J53</f>
        <v>1.4224431792978996E-2</v>
      </c>
      <c r="L46" s="514">
        <f>Wood!J53</f>
        <v>0</v>
      </c>
      <c r="M46" s="515">
        <f>J46*(1-Recovery_OX!E46)*(1-Recovery_OX!F46)</f>
        <v>0</v>
      </c>
      <c r="N46" s="513">
        <f>K46*(1-Recovery_OX!E46)*(1-Recovery_OX!F46)</f>
        <v>1.4224431792978996E-2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2.9719462374426007</v>
      </c>
      <c r="H47" s="510">
        <f>H46+HWP!E47</f>
        <v>0</v>
      </c>
      <c r="I47" s="493"/>
      <c r="J47" s="512">
        <f>Garden!J54</f>
        <v>0</v>
      </c>
      <c r="K47" s="513">
        <f>Paper!J54</f>
        <v>1.3262772295447303E-2</v>
      </c>
      <c r="L47" s="514">
        <f>Wood!J54</f>
        <v>0</v>
      </c>
      <c r="M47" s="515">
        <f>J47*(1-Recovery_OX!E47)*(1-Recovery_OX!F47)</f>
        <v>0</v>
      </c>
      <c r="N47" s="513">
        <f>K47*(1-Recovery_OX!E47)*(1-Recovery_OX!F47)</f>
        <v>1.3262772295447303E-2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2.9719462374426007</v>
      </c>
      <c r="H48" s="510">
        <f>H47+HWP!E48</f>
        <v>0</v>
      </c>
      <c r="I48" s="493"/>
      <c r="J48" s="512">
        <f>Garden!J55</f>
        <v>0</v>
      </c>
      <c r="K48" s="513">
        <f>Paper!J55</f>
        <v>1.2366126923094892E-2</v>
      </c>
      <c r="L48" s="514">
        <f>Wood!J55</f>
        <v>0</v>
      </c>
      <c r="M48" s="515">
        <f>J48*(1-Recovery_OX!E48)*(1-Recovery_OX!F48)</f>
        <v>0</v>
      </c>
      <c r="N48" s="513">
        <f>K48*(1-Recovery_OX!E48)*(1-Recovery_OX!F48)</f>
        <v>1.2366126923094892E-2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2.9719462374426007</v>
      </c>
      <c r="H49" s="510">
        <f>H48+HWP!E49</f>
        <v>0</v>
      </c>
      <c r="I49" s="493"/>
      <c r="J49" s="512">
        <f>Garden!J56</f>
        <v>0</v>
      </c>
      <c r="K49" s="513">
        <f>Paper!J56</f>
        <v>1.1530100319266236E-2</v>
      </c>
      <c r="L49" s="514">
        <f>Wood!J56</f>
        <v>0</v>
      </c>
      <c r="M49" s="515">
        <f>J49*(1-Recovery_OX!E49)*(1-Recovery_OX!F49)</f>
        <v>0</v>
      </c>
      <c r="N49" s="513">
        <f>K49*(1-Recovery_OX!E49)*(1-Recovery_OX!F49)</f>
        <v>1.1530100319266236E-2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2.9719462374426007</v>
      </c>
      <c r="H50" s="510">
        <f>H49+HWP!E50</f>
        <v>0</v>
      </c>
      <c r="I50" s="493"/>
      <c r="J50" s="512">
        <f>Garden!J57</f>
        <v>0</v>
      </c>
      <c r="K50" s="513">
        <f>Paper!J57</f>
        <v>1.075059428057944E-2</v>
      </c>
      <c r="L50" s="514">
        <f>Wood!J57</f>
        <v>0</v>
      </c>
      <c r="M50" s="515">
        <f>J50*(1-Recovery_OX!E50)*(1-Recovery_OX!F50)</f>
        <v>0</v>
      </c>
      <c r="N50" s="513">
        <f>K50*(1-Recovery_OX!E50)*(1-Recovery_OX!F50)</f>
        <v>1.075059428057944E-2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2.9719462374426007</v>
      </c>
      <c r="H51" s="510">
        <f>H50+HWP!E51</f>
        <v>0</v>
      </c>
      <c r="I51" s="493"/>
      <c r="J51" s="512">
        <f>Garden!J58</f>
        <v>0</v>
      </c>
      <c r="K51" s="513">
        <f>Paper!J58</f>
        <v>1.0023787667528504E-2</v>
      </c>
      <c r="L51" s="514">
        <f>Wood!J58</f>
        <v>0</v>
      </c>
      <c r="M51" s="515">
        <f>J51*(1-Recovery_OX!E51)*(1-Recovery_OX!F51)</f>
        <v>0</v>
      </c>
      <c r="N51" s="513">
        <f>K51*(1-Recovery_OX!E51)*(1-Recovery_OX!F51)</f>
        <v>1.0023787667528504E-2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2.9719462374426007</v>
      </c>
      <c r="H52" s="510">
        <f>H51+HWP!E52</f>
        <v>0</v>
      </c>
      <c r="I52" s="493"/>
      <c r="J52" s="512">
        <f>Garden!J59</f>
        <v>0</v>
      </c>
      <c r="K52" s="513">
        <f>Paper!J59</f>
        <v>9.3461176732530359E-3</v>
      </c>
      <c r="L52" s="514">
        <f>Wood!J59</f>
        <v>0</v>
      </c>
      <c r="M52" s="515">
        <f>J52*(1-Recovery_OX!E52)*(1-Recovery_OX!F52)</f>
        <v>0</v>
      </c>
      <c r="N52" s="513">
        <f>K52*(1-Recovery_OX!E52)*(1-Recovery_OX!F52)</f>
        <v>9.3461176732530359E-3</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2.9719462374426007</v>
      </c>
      <c r="H53" s="510">
        <f>H52+HWP!E53</f>
        <v>0</v>
      </c>
      <c r="I53" s="493"/>
      <c r="J53" s="512">
        <f>Garden!J60</f>
        <v>0</v>
      </c>
      <c r="K53" s="513">
        <f>Paper!J60</f>
        <v>8.7142623586548926E-3</v>
      </c>
      <c r="L53" s="514">
        <f>Wood!J60</f>
        <v>0</v>
      </c>
      <c r="M53" s="515">
        <f>J53*(1-Recovery_OX!E53)*(1-Recovery_OX!F53)</f>
        <v>0</v>
      </c>
      <c r="N53" s="513">
        <f>K53*(1-Recovery_OX!E53)*(1-Recovery_OX!F53)</f>
        <v>8.7142623586548926E-3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2.9719462374426007</v>
      </c>
      <c r="H54" s="510">
        <f>H53+HWP!E54</f>
        <v>0</v>
      </c>
      <c r="I54" s="493"/>
      <c r="J54" s="512">
        <f>Garden!J61</f>
        <v>0</v>
      </c>
      <c r="K54" s="513">
        <f>Paper!J61</f>
        <v>8.1251243682488542E-3</v>
      </c>
      <c r="L54" s="514">
        <f>Wood!J61</f>
        <v>0</v>
      </c>
      <c r="M54" s="515">
        <f>J54*(1-Recovery_OX!E54)*(1-Recovery_OX!F54)</f>
        <v>0</v>
      </c>
      <c r="N54" s="513">
        <f>K54*(1-Recovery_OX!E54)*(1-Recovery_OX!F54)</f>
        <v>8.1251243682488542E-3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2.9719462374426007</v>
      </c>
      <c r="H55" s="510">
        <f>H54+HWP!E55</f>
        <v>0</v>
      </c>
      <c r="I55" s="493"/>
      <c r="J55" s="512">
        <f>Garden!J62</f>
        <v>0</v>
      </c>
      <c r="K55" s="513">
        <f>Paper!J62</f>
        <v>7.5758157469224532E-3</v>
      </c>
      <c r="L55" s="514">
        <f>Wood!J62</f>
        <v>0</v>
      </c>
      <c r="M55" s="515">
        <f>J55*(1-Recovery_OX!E55)*(1-Recovery_OX!F55)</f>
        <v>0</v>
      </c>
      <c r="N55" s="513">
        <f>K55*(1-Recovery_OX!E55)*(1-Recovery_OX!F55)</f>
        <v>7.5758157469224532E-3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2.9719462374426007</v>
      </c>
      <c r="H56" s="510">
        <f>H55+HWP!E56</f>
        <v>0</v>
      </c>
      <c r="I56" s="493"/>
      <c r="J56" s="512">
        <f>Garden!J63</f>
        <v>0</v>
      </c>
      <c r="K56" s="513">
        <f>Paper!J63</f>
        <v>7.0636437831766603E-3</v>
      </c>
      <c r="L56" s="514">
        <f>Wood!J63</f>
        <v>0</v>
      </c>
      <c r="M56" s="515">
        <f>J56*(1-Recovery_OX!E56)*(1-Recovery_OX!F56)</f>
        <v>0</v>
      </c>
      <c r="N56" s="513">
        <f>K56*(1-Recovery_OX!E56)*(1-Recovery_OX!F56)</f>
        <v>7.0636437831766603E-3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2.9719462374426007</v>
      </c>
      <c r="H57" s="510">
        <f>H56+HWP!E57</f>
        <v>0</v>
      </c>
      <c r="I57" s="493"/>
      <c r="J57" s="512">
        <f>Garden!J64</f>
        <v>0</v>
      </c>
      <c r="K57" s="513">
        <f>Paper!J64</f>
        <v>6.5860978094509906E-3</v>
      </c>
      <c r="L57" s="514">
        <f>Wood!J64</f>
        <v>0</v>
      </c>
      <c r="M57" s="515">
        <f>J57*(1-Recovery_OX!E57)*(1-Recovery_OX!F57)</f>
        <v>0</v>
      </c>
      <c r="N57" s="513">
        <f>K57*(1-Recovery_OX!E57)*(1-Recovery_OX!F57)</f>
        <v>6.5860978094509906E-3</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2.9719462374426007</v>
      </c>
      <c r="H58" s="510">
        <f>H57+HWP!E58</f>
        <v>0</v>
      </c>
      <c r="I58" s="493"/>
      <c r="J58" s="512">
        <f>Garden!J65</f>
        <v>0</v>
      </c>
      <c r="K58" s="513">
        <f>Paper!J65</f>
        <v>6.1408368948282074E-3</v>
      </c>
      <c r="L58" s="514">
        <f>Wood!J65</f>
        <v>0</v>
      </c>
      <c r="M58" s="515">
        <f>J58*(1-Recovery_OX!E58)*(1-Recovery_OX!F58)</f>
        <v>0</v>
      </c>
      <c r="N58" s="513">
        <f>K58*(1-Recovery_OX!E58)*(1-Recovery_OX!F58)</f>
        <v>6.1408368948282074E-3</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2.9719462374426007</v>
      </c>
      <c r="H59" s="510">
        <f>H58+HWP!E59</f>
        <v>0</v>
      </c>
      <c r="I59" s="493"/>
      <c r="J59" s="512">
        <f>Garden!J66</f>
        <v>0</v>
      </c>
      <c r="K59" s="513">
        <f>Paper!J66</f>
        <v>5.7256783697882544E-3</v>
      </c>
      <c r="L59" s="514">
        <f>Wood!J66</f>
        <v>0</v>
      </c>
      <c r="M59" s="515">
        <f>J59*(1-Recovery_OX!E59)*(1-Recovery_OX!F59)</f>
        <v>0</v>
      </c>
      <c r="N59" s="513">
        <f>K59*(1-Recovery_OX!E59)*(1-Recovery_OX!F59)</f>
        <v>5.7256783697882544E-3</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2.9719462374426007</v>
      </c>
      <c r="H60" s="510">
        <f>H59+HWP!E60</f>
        <v>0</v>
      </c>
      <c r="I60" s="493"/>
      <c r="J60" s="512">
        <f>Garden!J67</f>
        <v>0</v>
      </c>
      <c r="K60" s="513">
        <f>Paper!J67</f>
        <v>5.3385871267597326E-3</v>
      </c>
      <c r="L60" s="514">
        <f>Wood!J67</f>
        <v>0</v>
      </c>
      <c r="M60" s="515">
        <f>J60*(1-Recovery_OX!E60)*(1-Recovery_OX!F60)</f>
        <v>0</v>
      </c>
      <c r="N60" s="513">
        <f>K60*(1-Recovery_OX!E60)*(1-Recovery_OX!F60)</f>
        <v>5.3385871267597326E-3</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2.9719462374426007</v>
      </c>
      <c r="H61" s="510">
        <f>H60+HWP!E61</f>
        <v>0</v>
      </c>
      <c r="I61" s="493"/>
      <c r="J61" s="512">
        <f>Garden!J68</f>
        <v>0</v>
      </c>
      <c r="K61" s="513">
        <f>Paper!J68</f>
        <v>4.9776656440202278E-3</v>
      </c>
      <c r="L61" s="514">
        <f>Wood!J68</f>
        <v>0</v>
      </c>
      <c r="M61" s="515">
        <f>J61*(1-Recovery_OX!E61)*(1-Recovery_OX!F61)</f>
        <v>0</v>
      </c>
      <c r="N61" s="513">
        <f>K61*(1-Recovery_OX!E61)*(1-Recovery_OX!F61)</f>
        <v>4.9776656440202278E-3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2.9719462374426007</v>
      </c>
      <c r="H62" s="510">
        <f>H61+HWP!E62</f>
        <v>0</v>
      </c>
      <c r="I62" s="493"/>
      <c r="J62" s="512">
        <f>Garden!J69</f>
        <v>0</v>
      </c>
      <c r="K62" s="513">
        <f>Paper!J69</f>
        <v>4.6411446840426227E-3</v>
      </c>
      <c r="L62" s="514">
        <f>Wood!J69</f>
        <v>0</v>
      </c>
      <c r="M62" s="515">
        <f>J62*(1-Recovery_OX!E62)*(1-Recovery_OX!F62)</f>
        <v>0</v>
      </c>
      <c r="N62" s="513">
        <f>K62*(1-Recovery_OX!E62)*(1-Recovery_OX!F62)</f>
        <v>4.6411446840426227E-3</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2.9719462374426007</v>
      </c>
      <c r="H63" s="510">
        <f>H62+HWP!E63</f>
        <v>0</v>
      </c>
      <c r="I63" s="493"/>
      <c r="J63" s="512">
        <f>Garden!J70</f>
        <v>0</v>
      </c>
      <c r="K63" s="513">
        <f>Paper!J70</f>
        <v>4.3273746206906856E-3</v>
      </c>
      <c r="L63" s="514">
        <f>Wood!J70</f>
        <v>0</v>
      </c>
      <c r="M63" s="515">
        <f>J63*(1-Recovery_OX!E63)*(1-Recovery_OX!F63)</f>
        <v>0</v>
      </c>
      <c r="N63" s="513">
        <f>K63*(1-Recovery_OX!E63)*(1-Recovery_OX!F63)</f>
        <v>4.3273746206906856E-3</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2.9719462374426007</v>
      </c>
      <c r="H64" s="510">
        <f>H63+HWP!E64</f>
        <v>0</v>
      </c>
      <c r="I64" s="493"/>
      <c r="J64" s="512">
        <f>Garden!J71</f>
        <v>0</v>
      </c>
      <c r="K64" s="513">
        <f>Paper!J71</f>
        <v>4.0348173527498419E-3</v>
      </c>
      <c r="L64" s="514">
        <f>Wood!J71</f>
        <v>0</v>
      </c>
      <c r="M64" s="515">
        <f>J64*(1-Recovery_OX!E64)*(1-Recovery_OX!F64)</f>
        <v>0</v>
      </c>
      <c r="N64" s="513">
        <f>K64*(1-Recovery_OX!E64)*(1-Recovery_OX!F64)</f>
        <v>4.0348173527498419E-3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2.9719462374426007</v>
      </c>
      <c r="H65" s="510">
        <f>H64+HWP!E65</f>
        <v>0</v>
      </c>
      <c r="I65" s="493"/>
      <c r="J65" s="512">
        <f>Garden!J72</f>
        <v>0</v>
      </c>
      <c r="K65" s="513">
        <f>Paper!J72</f>
        <v>3.7620387641532317E-3</v>
      </c>
      <c r="L65" s="514">
        <f>Wood!J72</f>
        <v>0</v>
      </c>
      <c r="M65" s="515">
        <f>J65*(1-Recovery_OX!E65)*(1-Recovery_OX!F65)</f>
        <v>0</v>
      </c>
      <c r="N65" s="513">
        <f>K65*(1-Recovery_OX!E65)*(1-Recovery_OX!F65)</f>
        <v>3.7620387641532317E-3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2.9719462374426007</v>
      </c>
      <c r="H66" s="510">
        <f>H65+HWP!E66</f>
        <v>0</v>
      </c>
      <c r="I66" s="493"/>
      <c r="J66" s="512">
        <f>Garden!J73</f>
        <v>0</v>
      </c>
      <c r="K66" s="513">
        <f>Paper!J73</f>
        <v>3.5077016939430846E-3</v>
      </c>
      <c r="L66" s="514">
        <f>Wood!J73</f>
        <v>0</v>
      </c>
      <c r="M66" s="515">
        <f>J66*(1-Recovery_OX!E66)*(1-Recovery_OX!F66)</f>
        <v>0</v>
      </c>
      <c r="N66" s="513">
        <f>K66*(1-Recovery_OX!E66)*(1-Recovery_OX!F66)</f>
        <v>3.5077016939430846E-3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2.9719462374426007</v>
      </c>
      <c r="H67" s="510">
        <f>H66+HWP!E67</f>
        <v>0</v>
      </c>
      <c r="I67" s="493"/>
      <c r="J67" s="512">
        <f>Garden!J74</f>
        <v>0</v>
      </c>
      <c r="K67" s="513">
        <f>Paper!J74</f>
        <v>3.270559381506158E-3</v>
      </c>
      <c r="L67" s="514">
        <f>Wood!J74</f>
        <v>0</v>
      </c>
      <c r="M67" s="515">
        <f>J67*(1-Recovery_OX!E67)*(1-Recovery_OX!F67)</f>
        <v>0</v>
      </c>
      <c r="N67" s="513">
        <f>K67*(1-Recovery_OX!E67)*(1-Recovery_OX!F67)</f>
        <v>3.270559381506158E-3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2.9719462374426007</v>
      </c>
      <c r="H68" s="510">
        <f>H67+HWP!E68</f>
        <v>0</v>
      </c>
      <c r="I68" s="493"/>
      <c r="J68" s="512">
        <f>Garden!J75</f>
        <v>0</v>
      </c>
      <c r="K68" s="513">
        <f>Paper!J75</f>
        <v>3.0494493549517621E-3</v>
      </c>
      <c r="L68" s="514">
        <f>Wood!J75</f>
        <v>0</v>
      </c>
      <c r="M68" s="515">
        <f>J68*(1-Recovery_OX!E68)*(1-Recovery_OX!F68)</f>
        <v>0</v>
      </c>
      <c r="N68" s="513">
        <f>K68*(1-Recovery_OX!E68)*(1-Recovery_OX!F68)</f>
        <v>3.0494493549517621E-3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2.9719462374426007</v>
      </c>
      <c r="H69" s="510">
        <f>H68+HWP!E69</f>
        <v>0</v>
      </c>
      <c r="I69" s="493"/>
      <c r="J69" s="512">
        <f>Garden!J76</f>
        <v>0</v>
      </c>
      <c r="K69" s="513">
        <f>Paper!J76</f>
        <v>2.8432877326732033E-3</v>
      </c>
      <c r="L69" s="514">
        <f>Wood!J76</f>
        <v>0</v>
      </c>
      <c r="M69" s="515">
        <f>J69*(1-Recovery_OX!E69)*(1-Recovery_OX!F69)</f>
        <v>0</v>
      </c>
      <c r="N69" s="513">
        <f>K69*(1-Recovery_OX!E69)*(1-Recovery_OX!F69)</f>
        <v>2.8432877326732033E-3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2.9719462374426007</v>
      </c>
      <c r="H70" s="510">
        <f>H69+HWP!E70</f>
        <v>0</v>
      </c>
      <c r="I70" s="493"/>
      <c r="J70" s="512">
        <f>Garden!J77</f>
        <v>0</v>
      </c>
      <c r="K70" s="513">
        <f>Paper!J77</f>
        <v>2.6510639101588909E-3</v>
      </c>
      <c r="L70" s="514">
        <f>Wood!J77</f>
        <v>0</v>
      </c>
      <c r="M70" s="515">
        <f>J70*(1-Recovery_OX!E70)*(1-Recovery_OX!F70)</f>
        <v>0</v>
      </c>
      <c r="N70" s="513">
        <f>K70*(1-Recovery_OX!E70)*(1-Recovery_OX!F70)</f>
        <v>2.6510639101588909E-3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2.9719462374426007</v>
      </c>
      <c r="H71" s="510">
        <f>H70+HWP!E71</f>
        <v>0</v>
      </c>
      <c r="I71" s="493"/>
      <c r="J71" s="512">
        <f>Garden!J78</f>
        <v>0</v>
      </c>
      <c r="K71" s="513">
        <f>Paper!J78</f>
        <v>2.471835606007848E-3</v>
      </c>
      <c r="L71" s="514">
        <f>Wood!J78</f>
        <v>0</v>
      </c>
      <c r="M71" s="515">
        <f>J71*(1-Recovery_OX!E71)*(1-Recovery_OX!F71)</f>
        <v>0</v>
      </c>
      <c r="N71" s="513">
        <f>K71*(1-Recovery_OX!E71)*(1-Recovery_OX!F71)</f>
        <v>2.471835606007848E-3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2.9719462374426007</v>
      </c>
      <c r="H72" s="510">
        <f>H71+HWP!E72</f>
        <v>0</v>
      </c>
      <c r="I72" s="493"/>
      <c r="J72" s="512">
        <f>Garden!J79</f>
        <v>0</v>
      </c>
      <c r="K72" s="513">
        <f>Paper!J79</f>
        <v>2.3047242428651921E-3</v>
      </c>
      <c r="L72" s="514">
        <f>Wood!J79</f>
        <v>0</v>
      </c>
      <c r="M72" s="515">
        <f>J72*(1-Recovery_OX!E72)*(1-Recovery_OX!F72)</f>
        <v>0</v>
      </c>
      <c r="N72" s="513">
        <f>K72*(1-Recovery_OX!E72)*(1-Recovery_OX!F72)</f>
        <v>2.3047242428651921E-3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2.9719462374426007</v>
      </c>
      <c r="H73" s="510">
        <f>H72+HWP!E73</f>
        <v>0</v>
      </c>
      <c r="I73" s="493"/>
      <c r="J73" s="512">
        <f>Garden!J80</f>
        <v>0</v>
      </c>
      <c r="K73" s="513">
        <f>Paper!J80</f>
        <v>2.1489106406349209E-3</v>
      </c>
      <c r="L73" s="514">
        <f>Wood!J80</f>
        <v>0</v>
      </c>
      <c r="M73" s="515">
        <f>J73*(1-Recovery_OX!E73)*(1-Recovery_OX!F73)</f>
        <v>0</v>
      </c>
      <c r="N73" s="513">
        <f>K73*(1-Recovery_OX!E73)*(1-Recovery_OX!F73)</f>
        <v>2.1489106406349209E-3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2.9719462374426007</v>
      </c>
      <c r="H74" s="510">
        <f>H73+HWP!E74</f>
        <v>0</v>
      </c>
      <c r="I74" s="493"/>
      <c r="J74" s="512">
        <f>Garden!J81</f>
        <v>0</v>
      </c>
      <c r="K74" s="513">
        <f>Paper!J81</f>
        <v>2.0036310008581322E-3</v>
      </c>
      <c r="L74" s="514">
        <f>Wood!J81</f>
        <v>0</v>
      </c>
      <c r="M74" s="515">
        <f>J74*(1-Recovery_OX!E74)*(1-Recovery_OX!F74)</f>
        <v>0</v>
      </c>
      <c r="N74" s="513">
        <f>K74*(1-Recovery_OX!E74)*(1-Recovery_OX!F74)</f>
        <v>2.0036310008581322E-3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2.9719462374426007</v>
      </c>
      <c r="H75" s="510">
        <f>H74+HWP!E75</f>
        <v>0</v>
      </c>
      <c r="I75" s="493"/>
      <c r="J75" s="512">
        <f>Garden!J82</f>
        <v>0</v>
      </c>
      <c r="K75" s="513">
        <f>Paper!J82</f>
        <v>1.8681731625720924E-3</v>
      </c>
      <c r="L75" s="514">
        <f>Wood!J82</f>
        <v>0</v>
      </c>
      <c r="M75" s="515">
        <f>J75*(1-Recovery_OX!E75)*(1-Recovery_OX!F75)</f>
        <v>0</v>
      </c>
      <c r="N75" s="513">
        <f>K75*(1-Recovery_OX!E75)*(1-Recovery_OX!F75)</f>
        <v>1.8681731625720924E-3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2.9719462374426007</v>
      </c>
      <c r="H76" s="510">
        <f>H75+HWP!E76</f>
        <v>0</v>
      </c>
      <c r="I76" s="493"/>
      <c r="J76" s="512">
        <f>Garden!J83</f>
        <v>0</v>
      </c>
      <c r="K76" s="513">
        <f>Paper!J83</f>
        <v>1.7418731112963694E-3</v>
      </c>
      <c r="L76" s="514">
        <f>Wood!J83</f>
        <v>0</v>
      </c>
      <c r="M76" s="515">
        <f>J76*(1-Recovery_OX!E76)*(1-Recovery_OX!F76)</f>
        <v>0</v>
      </c>
      <c r="N76" s="513">
        <f>K76*(1-Recovery_OX!E76)*(1-Recovery_OX!F76)</f>
        <v>1.7418731112963694E-3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2.9719462374426007</v>
      </c>
      <c r="H77" s="510">
        <f>H76+HWP!E77</f>
        <v>0</v>
      </c>
      <c r="I77" s="493"/>
      <c r="J77" s="512">
        <f>Garden!J84</f>
        <v>0</v>
      </c>
      <c r="K77" s="513">
        <f>Paper!J84</f>
        <v>1.6241117240330808E-3</v>
      </c>
      <c r="L77" s="514">
        <f>Wood!J84</f>
        <v>0</v>
      </c>
      <c r="M77" s="515">
        <f>J77*(1-Recovery_OX!E77)*(1-Recovery_OX!F77)</f>
        <v>0</v>
      </c>
      <c r="N77" s="513">
        <f>K77*(1-Recovery_OX!E77)*(1-Recovery_OX!F77)</f>
        <v>1.6241117240330808E-3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2.9719462374426007</v>
      </c>
      <c r="H78" s="510">
        <f>H77+HWP!E78</f>
        <v>0</v>
      </c>
      <c r="I78" s="493"/>
      <c r="J78" s="512">
        <f>Garden!J85</f>
        <v>0</v>
      </c>
      <c r="K78" s="513">
        <f>Paper!J85</f>
        <v>1.5143117343252395E-3</v>
      </c>
      <c r="L78" s="514">
        <f>Wood!J85</f>
        <v>0</v>
      </c>
      <c r="M78" s="515">
        <f>J78*(1-Recovery_OX!E78)*(1-Recovery_OX!F78)</f>
        <v>0</v>
      </c>
      <c r="N78" s="513">
        <f>K78*(1-Recovery_OX!E78)*(1-Recovery_OX!F78)</f>
        <v>1.5143117343252395E-3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2.9719462374426007</v>
      </c>
      <c r="H79" s="510">
        <f>H78+HWP!E79</f>
        <v>0</v>
      </c>
      <c r="I79" s="493"/>
      <c r="J79" s="512">
        <f>Garden!J86</f>
        <v>0</v>
      </c>
      <c r="K79" s="513">
        <f>Paper!J86</f>
        <v>1.4119349024959114E-3</v>
      </c>
      <c r="L79" s="514">
        <f>Wood!J86</f>
        <v>0</v>
      </c>
      <c r="M79" s="515">
        <f>J79*(1-Recovery_OX!E79)*(1-Recovery_OX!F79)</f>
        <v>0</v>
      </c>
      <c r="N79" s="513">
        <f>K79*(1-Recovery_OX!E79)*(1-Recovery_OX!F79)</f>
        <v>1.4119349024959114E-3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2.9719462374426007</v>
      </c>
      <c r="H80" s="510">
        <f>H79+HWP!E80</f>
        <v>0</v>
      </c>
      <c r="I80" s="493"/>
      <c r="J80" s="512">
        <f>Garden!J87</f>
        <v>0</v>
      </c>
      <c r="K80" s="513">
        <f>Paper!J87</f>
        <v>1.3164793771966955E-3</v>
      </c>
      <c r="L80" s="514">
        <f>Wood!J87</f>
        <v>0</v>
      </c>
      <c r="M80" s="515">
        <f>J80*(1-Recovery_OX!E80)*(1-Recovery_OX!F80)</f>
        <v>0</v>
      </c>
      <c r="N80" s="513">
        <f>K80*(1-Recovery_OX!E80)*(1-Recovery_OX!F80)</f>
        <v>1.3164793771966955E-3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2.9719462374426007</v>
      </c>
      <c r="H81" s="510">
        <f>H80+HWP!E81</f>
        <v>0</v>
      </c>
      <c r="I81" s="493"/>
      <c r="J81" s="512">
        <f>Garden!J88</f>
        <v>0</v>
      </c>
      <c r="K81" s="513">
        <f>Paper!J88</f>
        <v>1.2274772353318307E-3</v>
      </c>
      <c r="L81" s="514">
        <f>Wood!J88</f>
        <v>0</v>
      </c>
      <c r="M81" s="515">
        <f>J81*(1-Recovery_OX!E81)*(1-Recovery_OX!F81)</f>
        <v>0</v>
      </c>
      <c r="N81" s="513">
        <f>K81*(1-Recovery_OX!E81)*(1-Recovery_OX!F81)</f>
        <v>1.2274772353318307E-3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2.9719462374426007</v>
      </c>
      <c r="H82" s="510">
        <f>H81+HWP!E82</f>
        <v>0</v>
      </c>
      <c r="I82" s="493"/>
      <c r="J82" s="512">
        <f>Garden!J89</f>
        <v>0</v>
      </c>
      <c r="K82" s="513">
        <f>Paper!J89</f>
        <v>1.1444921882986382E-3</v>
      </c>
      <c r="L82" s="514">
        <f>Wood!J89</f>
        <v>0</v>
      </c>
      <c r="M82" s="515">
        <f>J82*(1-Recovery_OX!E82)*(1-Recovery_OX!F82)</f>
        <v>0</v>
      </c>
      <c r="N82" s="513">
        <f>K82*(1-Recovery_OX!E82)*(1-Recovery_OX!F82)</f>
        <v>1.1444921882986382E-3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2.9719462374426007</v>
      </c>
      <c r="H83" s="510">
        <f>H82+HWP!E83</f>
        <v>0</v>
      </c>
      <c r="I83" s="493"/>
      <c r="J83" s="512">
        <f>Garden!J90</f>
        <v>0</v>
      </c>
      <c r="K83" s="513">
        <f>Paper!J90</f>
        <v>1.067117443300285E-3</v>
      </c>
      <c r="L83" s="514">
        <f>Wood!J90</f>
        <v>0</v>
      </c>
      <c r="M83" s="515">
        <f>J83*(1-Recovery_OX!E83)*(1-Recovery_OX!F83)</f>
        <v>0</v>
      </c>
      <c r="N83" s="513">
        <f>K83*(1-Recovery_OX!E83)*(1-Recovery_OX!F83)</f>
        <v>1.067117443300285E-3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2.9719462374426007</v>
      </c>
      <c r="H84" s="510">
        <f>H83+HWP!E84</f>
        <v>0</v>
      </c>
      <c r="I84" s="493"/>
      <c r="J84" s="512">
        <f>Garden!J91</f>
        <v>0</v>
      </c>
      <c r="K84" s="513">
        <f>Paper!J91</f>
        <v>9.9497370924702191E-4</v>
      </c>
      <c r="L84" s="514">
        <f>Wood!J91</f>
        <v>0</v>
      </c>
      <c r="M84" s="515">
        <f>J84*(1-Recovery_OX!E84)*(1-Recovery_OX!F84)</f>
        <v>0</v>
      </c>
      <c r="N84" s="513">
        <f>K84*(1-Recovery_OX!E84)*(1-Recovery_OX!F84)</f>
        <v>9.9497370924702191E-4</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2.9719462374426007</v>
      </c>
      <c r="H85" s="510">
        <f>H84+HWP!E85</f>
        <v>0</v>
      </c>
      <c r="I85" s="493"/>
      <c r="J85" s="512">
        <f>Garden!J92</f>
        <v>0</v>
      </c>
      <c r="K85" s="513">
        <f>Paper!J92</f>
        <v>9.2770733747082109E-4</v>
      </c>
      <c r="L85" s="514">
        <f>Wood!J92</f>
        <v>0</v>
      </c>
      <c r="M85" s="515">
        <f>J85*(1-Recovery_OX!E85)*(1-Recovery_OX!F85)</f>
        <v>0</v>
      </c>
      <c r="N85" s="513">
        <f>K85*(1-Recovery_OX!E85)*(1-Recovery_OX!F85)</f>
        <v>9.2770733747082109E-4</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2.9719462374426007</v>
      </c>
      <c r="H86" s="510">
        <f>H85+HWP!E86</f>
        <v>0</v>
      </c>
      <c r="I86" s="493"/>
      <c r="J86" s="512">
        <f>Garden!J93</f>
        <v>0</v>
      </c>
      <c r="K86" s="513">
        <f>Paper!J93</f>
        <v>8.6498858813919557E-4</v>
      </c>
      <c r="L86" s="514">
        <f>Wood!J93</f>
        <v>0</v>
      </c>
      <c r="M86" s="515">
        <f>J86*(1-Recovery_OX!E86)*(1-Recovery_OX!F86)</f>
        <v>0</v>
      </c>
      <c r="N86" s="513">
        <f>K86*(1-Recovery_OX!E86)*(1-Recovery_OX!F86)</f>
        <v>8.6498858813919557E-4</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2.9719462374426007</v>
      </c>
      <c r="H87" s="510">
        <f>H86+HWP!E87</f>
        <v>0</v>
      </c>
      <c r="I87" s="493"/>
      <c r="J87" s="512">
        <f>Garden!J94</f>
        <v>0</v>
      </c>
      <c r="K87" s="513">
        <f>Paper!J94</f>
        <v>8.0651001387015749E-4</v>
      </c>
      <c r="L87" s="514">
        <f>Wood!J94</f>
        <v>0</v>
      </c>
      <c r="M87" s="515">
        <f>J87*(1-Recovery_OX!E87)*(1-Recovery_OX!F87)</f>
        <v>0</v>
      </c>
      <c r="N87" s="513">
        <f>K87*(1-Recovery_OX!E87)*(1-Recovery_OX!F87)</f>
        <v>8.0651001387015749E-4</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2.9719462374426007</v>
      </c>
      <c r="H88" s="510">
        <f>H87+HWP!E88</f>
        <v>0</v>
      </c>
      <c r="I88" s="493"/>
      <c r="J88" s="512">
        <f>Garden!J95</f>
        <v>0</v>
      </c>
      <c r="K88" s="513">
        <f>Paper!J95</f>
        <v>7.5198495262479537E-4</v>
      </c>
      <c r="L88" s="514">
        <f>Wood!J95</f>
        <v>0</v>
      </c>
      <c r="M88" s="515">
        <f>J88*(1-Recovery_OX!E88)*(1-Recovery_OX!F88)</f>
        <v>0</v>
      </c>
      <c r="N88" s="513">
        <f>K88*(1-Recovery_OX!E88)*(1-Recovery_OX!F88)</f>
        <v>7.5198495262479537E-4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2.9719462374426007</v>
      </c>
      <c r="H89" s="510">
        <f>H88+HWP!E89</f>
        <v>0</v>
      </c>
      <c r="I89" s="493"/>
      <c r="J89" s="512">
        <f>Garden!J96</f>
        <v>0</v>
      </c>
      <c r="K89" s="513">
        <f>Paper!J96</f>
        <v>7.0114612248962655E-4</v>
      </c>
      <c r="L89" s="514">
        <f>Wood!J96</f>
        <v>0</v>
      </c>
      <c r="M89" s="515">
        <f>J89*(1-Recovery_OX!E89)*(1-Recovery_OX!F89)</f>
        <v>0</v>
      </c>
      <c r="N89" s="513">
        <f>K89*(1-Recovery_OX!E89)*(1-Recovery_OX!F89)</f>
        <v>7.0114612248962655E-4</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2.9719462374426007</v>
      </c>
      <c r="H90" s="510">
        <f>H89+HWP!E90</f>
        <v>0</v>
      </c>
      <c r="I90" s="493"/>
      <c r="J90" s="512">
        <f>Garden!J97</f>
        <v>0</v>
      </c>
      <c r="K90" s="513">
        <f>Paper!J97</f>
        <v>6.5374431146034682E-4</v>
      </c>
      <c r="L90" s="514">
        <f>Wood!J97</f>
        <v>0</v>
      </c>
      <c r="M90" s="515">
        <f>J90*(1-Recovery_OX!E90)*(1-Recovery_OX!F90)</f>
        <v>0</v>
      </c>
      <c r="N90" s="513">
        <f>K90*(1-Recovery_OX!E90)*(1-Recovery_OX!F90)</f>
        <v>6.5374431146034682E-4</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2.9719462374426007</v>
      </c>
      <c r="H91" s="510">
        <f>H90+HWP!E91</f>
        <v>0</v>
      </c>
      <c r="I91" s="493"/>
      <c r="J91" s="512">
        <f>Garden!J98</f>
        <v>0</v>
      </c>
      <c r="K91" s="513">
        <f>Paper!J98</f>
        <v>6.0954715580429676E-4</v>
      </c>
      <c r="L91" s="514">
        <f>Wood!J98</f>
        <v>0</v>
      </c>
      <c r="M91" s="515">
        <f>J91*(1-Recovery_OX!E91)*(1-Recovery_OX!F91)</f>
        <v>0</v>
      </c>
      <c r="N91" s="513">
        <f>K91*(1-Recovery_OX!E91)*(1-Recovery_OX!F91)</f>
        <v>6.0954715580429676E-4</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2.9719462374426007</v>
      </c>
      <c r="H92" s="519">
        <f>H91+HWP!E92</f>
        <v>0</v>
      </c>
      <c r="I92" s="493"/>
      <c r="J92" s="521">
        <f>Garden!J99</f>
        <v>0</v>
      </c>
      <c r="K92" s="522">
        <f>Paper!J99</f>
        <v>5.6833800101317451E-4</v>
      </c>
      <c r="L92" s="523">
        <f>Wood!J99</f>
        <v>0</v>
      </c>
      <c r="M92" s="524">
        <f>J92*(1-Recovery_OX!E92)*(1-Recovery_OX!F92)</f>
        <v>0</v>
      </c>
      <c r="N92" s="522">
        <f>K92*(1-Recovery_OX!E92)*(1-Recovery_OX!F92)</f>
        <v>5.6833800101317451E-4</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2017-09-14T06:02:02Z</dcterms:modified>
</cp:coreProperties>
</file>