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P22"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8" i="18" l="1"/>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G82" i="34" l="1"/>
  <c r="R22" i="31"/>
  <c r="F25" i="34"/>
  <c r="H25" i="34" s="1"/>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G64" i="35"/>
  <c r="S32" i="33"/>
  <c r="S33" i="37"/>
  <c r="S29" i="37"/>
  <c r="H35" i="31"/>
  <c r="G36" i="35"/>
  <c r="H19" i="35"/>
  <c r="J19" i="35" s="1"/>
  <c r="K19" i="35" s="1"/>
  <c r="E17" i="17" s="1"/>
  <c r="H20" i="31"/>
  <c r="J20" i="31" s="1"/>
  <c r="G58" i="31"/>
  <c r="G36" i="36"/>
  <c r="G19" i="37"/>
  <c r="I19" i="37" s="1"/>
  <c r="G96" i="37"/>
  <c r="H36" i="37"/>
  <c r="G35" i="37"/>
  <c r="T57" i="31"/>
  <c r="S57" i="31"/>
  <c r="T48" i="18"/>
  <c r="S48" i="18"/>
  <c r="S33" i="31"/>
  <c r="T33" i="31"/>
  <c r="S31" i="31"/>
  <c r="T31" i="31"/>
  <c r="G93" i="34"/>
  <c r="H93" i="34"/>
  <c r="T59" i="31"/>
  <c r="S59" i="31"/>
  <c r="S81" i="31"/>
  <c r="T81" i="31"/>
  <c r="H57" i="35"/>
  <c r="G57" i="35"/>
  <c r="H48" i="31"/>
  <c r="G48" i="31"/>
  <c r="H48" i="35"/>
  <c r="G48" i="35"/>
  <c r="H44"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3" i="34" l="1"/>
  <c r="G50" i="34"/>
  <c r="H81" i="34"/>
  <c r="G32" i="35"/>
  <c r="G25" i="34"/>
  <c r="H52" i="31"/>
  <c r="G80" i="31"/>
  <c r="G59" i="36"/>
  <c r="G83" i="36"/>
  <c r="H67" i="31"/>
  <c r="H51" i="36"/>
  <c r="H61" i="18"/>
  <c r="G98" i="18"/>
  <c r="H38" i="37"/>
  <c r="G55" i="18"/>
  <c r="G83" i="18"/>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K20" i="34"/>
  <c r="G18" i="17" s="1"/>
  <c r="I22" i="34"/>
  <c r="J23" i="34" s="1"/>
  <c r="K23" i="34" s="1"/>
  <c r="G21" i="17" s="1"/>
  <c r="J22" i="34"/>
  <c r="L15" i="38"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L17" i="17" l="1"/>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O17" i="17" l="1"/>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J26" i="34" l="1"/>
  <c r="K26" i="34" s="1"/>
  <c r="G24" i="17" s="1"/>
  <c r="N14" i="38"/>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AC28" i="17" s="1"/>
  <c r="AF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O34" i="32" l="1"/>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O70" i="17"/>
  <c r="J75" i="40"/>
  <c r="K75" i="40" s="1"/>
  <c r="K73" i="17" s="1"/>
  <c r="I75" i="40"/>
  <c r="J75" i="18"/>
  <c r="K75" i="18" s="1"/>
  <c r="C73" i="17" s="1"/>
  <c r="I75" i="18"/>
  <c r="L70" i="38"/>
  <c r="K77" i="34"/>
  <c r="G75" i="17" s="1"/>
  <c r="M65" i="38"/>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<sst xmlns="http://schemas.openxmlformats.org/spreadsheetml/2006/main" count="1446" uniqueCount="343">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</sst>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B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8.3935086840000004</v>
          </cell>
        </row>
        <row r="31">
          <cell r="C31">
            <v>8.5936051080000002</v>
          </cell>
        </row>
        <row r="32">
          <cell r="C32">
            <v>8.7618315840000012</v>
          </cell>
        </row>
        <row r="33">
          <cell r="C33">
            <v>8.8560236159999999</v>
          </cell>
        </row>
        <row r="34">
          <cell r="C34">
            <v>9.0905173920000006</v>
          </cell>
        </row>
        <row r="35">
          <cell r="C35">
            <v>9.4739430720000009</v>
          </cell>
        </row>
        <row r="36">
          <cell r="C36">
            <v>9.6033338280000002</v>
          </cell>
        </row>
        <row r="37">
          <cell r="C37">
            <v>9.7303204680000004</v>
          </cell>
        </row>
        <row r="38">
          <cell r="C38">
            <v>9.853916688</v>
          </cell>
        </row>
        <row r="39">
          <cell r="C39">
            <v>9.9726430320000006</v>
          </cell>
        </row>
        <row r="40">
          <cell r="C40">
            <v>10.176869604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Kutai Barat</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0.33434702491845608</v>
      </c>
      <c r="E18" s="572">
        <f>Amnt_Deposited!F14*$F$11*(1-DOCF)*Garden!E19</f>
        <v>0</v>
      </c>
      <c r="F18" s="572">
        <f>Amnt_Deposited!D14*$D$11*(1-DOCF)*Paper!E19</f>
        <v>0.17257053854304003</v>
      </c>
      <c r="G18" s="572">
        <f>Amnt_Deposited!G14*$D$12*(1-DOCF)*Wood!E19</f>
        <v>0</v>
      </c>
      <c r="H18" s="572">
        <f>Amnt_Deposited!H14*$F$12*(1-DOCF)*Textiles!E19</f>
        <v>6.5267923526784004E-3</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0.51344435581417447</v>
      </c>
      <c r="O18" s="510">
        <f t="shared" ref="O18:O81" si="1">O17+N18</f>
        <v>0.51344435581417447</v>
      </c>
    </row>
    <row r="19" spans="2:15">
      <c r="B19" s="507">
        <f>B18+1</f>
        <v>1951</v>
      </c>
      <c r="C19" s="570">
        <f>Amnt_Deposited!O15*$D$10*(1-DOCF)*MSW!E20</f>
        <v>0</v>
      </c>
      <c r="D19" s="571">
        <f>Amnt_Deposited!C15*$F$10*(1-DOCF)*Food!E20</f>
        <v>0.34231766587207202</v>
      </c>
      <c r="E19" s="572">
        <f>Amnt_Deposited!F15*$F$11*(1-DOCF)*Garden!E20</f>
        <v>0</v>
      </c>
      <c r="F19" s="572">
        <f>Amnt_Deposited!D15*$D$11*(1-DOCF)*Paper!E20</f>
        <v>0.17668452102048005</v>
      </c>
      <c r="G19" s="572">
        <f>Amnt_Deposited!G15*$D$12*(1-DOCF)*Wood!E20</f>
        <v>0</v>
      </c>
      <c r="H19" s="572">
        <f>Amnt_Deposited!H15*$F$12*(1-DOCF)*Textiles!E20</f>
        <v>6.6823873319807993E-3</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0.52568457422453285</v>
      </c>
      <c r="O19" s="510">
        <f t="shared" si="1"/>
        <v>1.0391289300387072</v>
      </c>
    </row>
    <row r="20" spans="2:15">
      <c r="B20" s="507">
        <f t="shared" ref="B20:B83" si="2">B19+1</f>
        <v>1952</v>
      </c>
      <c r="C20" s="570">
        <f>Amnt_Deposited!O16*$D$10*(1-DOCF)*MSW!E21</f>
        <v>0</v>
      </c>
      <c r="D20" s="571">
        <f>Amnt_Deposited!C16*$F$10*(1-DOCF)*Food!E21</f>
        <v>0.34901879931705609</v>
      </c>
      <c r="E20" s="572">
        <f>Amnt_Deposited!F16*$F$11*(1-DOCF)*Garden!E21</f>
        <v>0</v>
      </c>
      <c r="F20" s="572">
        <f>Amnt_Deposited!D16*$D$11*(1-DOCF)*Paper!E21</f>
        <v>0.18014325736704004</v>
      </c>
      <c r="G20" s="572">
        <f>Amnt_Deposited!G16*$D$12*(1-DOCF)*Wood!E21</f>
        <v>0</v>
      </c>
      <c r="H20" s="572">
        <f>Amnt_Deposited!H16*$F$12*(1-DOCF)*Textiles!E21</f>
        <v>6.8132002397184007E-3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0.53597525692381454</v>
      </c>
      <c r="O20" s="510">
        <f t="shared" si="1"/>
        <v>1.5751041869625217</v>
      </c>
    </row>
    <row r="21" spans="2:15">
      <c r="B21" s="507">
        <f t="shared" si="2"/>
        <v>1953</v>
      </c>
      <c r="C21" s="570">
        <f>Amnt_Deposited!O17*$D$10*(1-DOCF)*MSW!E22</f>
        <v>0</v>
      </c>
      <c r="D21" s="571">
        <f>Amnt_Deposited!C17*$F$10*(1-DOCF)*Food!E22</f>
        <v>0.35277084471974401</v>
      </c>
      <c r="E21" s="572">
        <f>Amnt_Deposited!F17*$F$11*(1-DOCF)*Garden!E22</f>
        <v>0</v>
      </c>
      <c r="F21" s="572">
        <f>Amnt_Deposited!D17*$D$11*(1-DOCF)*Paper!E22</f>
        <v>0.18207984554496004</v>
      </c>
      <c r="G21" s="572">
        <f>Amnt_Deposited!G17*$D$12*(1-DOCF)*Wood!E22</f>
        <v>0</v>
      </c>
      <c r="H21" s="572">
        <f>Amnt_Deposited!H17*$F$12*(1-DOCF)*Textiles!E22</f>
        <v>6.8864439638016001E-3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0.54173713422850567</v>
      </c>
      <c r="O21" s="510">
        <f t="shared" si="1"/>
        <v>2.1168413211910275</v>
      </c>
    </row>
    <row r="22" spans="2:15">
      <c r="B22" s="507">
        <f t="shared" si="2"/>
        <v>1954</v>
      </c>
      <c r="C22" s="570">
        <f>Amnt_Deposited!O18*$D$10*(1-DOCF)*MSW!E23</f>
        <v>0</v>
      </c>
      <c r="D22" s="571">
        <f>Amnt_Deposited!C18*$F$10*(1-DOCF)*Food!E23</f>
        <v>0.36211166979292808</v>
      </c>
      <c r="E22" s="572">
        <f>Amnt_Deposited!F18*$F$11*(1-DOCF)*Garden!E23</f>
        <v>0</v>
      </c>
      <c r="F22" s="572">
        <f>Amnt_Deposited!D18*$D$11*(1-DOCF)*Paper!E23</f>
        <v>0.18690103757952004</v>
      </c>
      <c r="G22" s="572">
        <f>Amnt_Deposited!G18*$D$12*(1-DOCF)*Wood!E23</f>
        <v>0</v>
      </c>
      <c r="H22" s="572">
        <f>Amnt_Deposited!H18*$F$12*(1-DOCF)*Textiles!E23</f>
        <v>7.0687863240192E-3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0.55608149369646731</v>
      </c>
      <c r="O22" s="510">
        <f t="shared" si="1"/>
        <v>2.6729228148874951</v>
      </c>
    </row>
    <row r="23" spans="2:15">
      <c r="B23" s="507">
        <f t="shared" si="2"/>
        <v>1955</v>
      </c>
      <c r="C23" s="570">
        <f>Amnt_Deposited!O19*$D$10*(1-DOCF)*MSW!E24</f>
        <v>0</v>
      </c>
      <c r="D23" s="571">
        <f>Amnt_Deposited!C19*$F$10*(1-DOCF)*Food!E24</f>
        <v>0.37738504833004805</v>
      </c>
      <c r="E23" s="572">
        <f>Amnt_Deposited!F19*$F$11*(1-DOCF)*Garden!E24</f>
        <v>0</v>
      </c>
      <c r="F23" s="572">
        <f>Amnt_Deposited!D19*$D$11*(1-DOCF)*Paper!E24</f>
        <v>0.19478426956032005</v>
      </c>
      <c r="G23" s="572">
        <f>Amnt_Deposited!G19*$D$12*(1-DOCF)*Wood!E24</f>
        <v>0</v>
      </c>
      <c r="H23" s="572">
        <f>Amnt_Deposited!H19*$F$12*(1-DOCF)*Textiles!E24</f>
        <v>7.3669381327872005E-3</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0.57953625602315528</v>
      </c>
      <c r="O23" s="510">
        <f t="shared" si="1"/>
        <v>3.2524590709106502</v>
      </c>
    </row>
    <row r="24" spans="2:15">
      <c r="B24" s="507">
        <f t="shared" si="2"/>
        <v>1956</v>
      </c>
      <c r="C24" s="570">
        <f>Amnt_Deposited!O20*$D$10*(1-DOCF)*MSW!E25</f>
        <v>0</v>
      </c>
      <c r="D24" s="571">
        <f>Amnt_Deposited!C20*$F$10*(1-DOCF)*Food!E25</f>
        <v>0.38253919970455208</v>
      </c>
      <c r="E24" s="572">
        <f>Amnt_Deposited!F20*$F$11*(1-DOCF)*Garden!E25</f>
        <v>0</v>
      </c>
      <c r="F24" s="572">
        <f>Amnt_Deposited!D20*$D$11*(1-DOCF)*Paper!E25</f>
        <v>0.19744454350368004</v>
      </c>
      <c r="G24" s="572">
        <f>Amnt_Deposited!G20*$D$12*(1-DOCF)*Wood!E25</f>
        <v>0</v>
      </c>
      <c r="H24" s="572">
        <f>Amnt_Deposited!H20*$F$12*(1-DOCF)*Textiles!E25</f>
        <v>7.4675523846527998E-3</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0.58745129559288489</v>
      </c>
      <c r="O24" s="510">
        <f t="shared" si="1"/>
        <v>3.8399103665035352</v>
      </c>
    </row>
    <row r="25" spans="2:15">
      <c r="B25" s="507">
        <f t="shared" si="2"/>
        <v>1957</v>
      </c>
      <c r="C25" s="570">
        <f>Amnt_Deposited!O21*$D$10*(1-DOCF)*MSW!E26</f>
        <v>0</v>
      </c>
      <c r="D25" s="571">
        <f>Amnt_Deposited!C21*$F$10*(1-DOCF)*Food!E26</f>
        <v>0.38759758552231205</v>
      </c>
      <c r="E25" s="572">
        <f>Amnt_Deposited!F21*$F$11*(1-DOCF)*Garden!E26</f>
        <v>0</v>
      </c>
      <c r="F25" s="572">
        <f>Amnt_Deposited!D21*$D$11*(1-DOCF)*Paper!E26</f>
        <v>0.20005538882208002</v>
      </c>
      <c r="G25" s="572">
        <f>Amnt_Deposited!G21*$D$12*(1-DOCF)*Wood!E26</f>
        <v>0</v>
      </c>
      <c r="H25" s="572">
        <f>Amnt_Deposited!H21*$F$12*(1-DOCF)*Textiles!E26</f>
        <v>7.5662971959167998E-3</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0.59521927154030896</v>
      </c>
      <c r="O25" s="510">
        <f t="shared" si="1"/>
        <v>4.4351296380438443</v>
      </c>
    </row>
    <row r="26" spans="2:15">
      <c r="B26" s="507">
        <f t="shared" si="2"/>
        <v>1958</v>
      </c>
      <c r="C26" s="570">
        <f>Amnt_Deposited!O22*$D$10*(1-DOCF)*MSW!E27</f>
        <v>0</v>
      </c>
      <c r="D26" s="571">
        <f>Amnt_Deposited!C22*$F$10*(1-DOCF)*Food!E27</f>
        <v>0.392520917349792</v>
      </c>
      <c r="E26" s="572">
        <f>Amnt_Deposited!F22*$F$11*(1-DOCF)*Garden!E27</f>
        <v>0</v>
      </c>
      <c r="F26" s="572">
        <f>Amnt_Deposited!D22*$D$11*(1-DOCF)*Paper!E27</f>
        <v>0.20259652710528006</v>
      </c>
      <c r="G26" s="572">
        <f>Amnt_Deposited!G22*$D$12*(1-DOCF)*Wood!E27</f>
        <v>0</v>
      </c>
      <c r="H26" s="572">
        <f>Amnt_Deposited!H22*$F$12*(1-DOCF)*Textiles!E27</f>
        <v>7.6624056165887997E-3</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0.60277985007166091</v>
      </c>
      <c r="O26" s="510">
        <f t="shared" si="1"/>
        <v>5.0379094881155053</v>
      </c>
    </row>
    <row r="27" spans="2:15">
      <c r="B27" s="507">
        <f t="shared" si="2"/>
        <v>1959</v>
      </c>
      <c r="C27" s="570">
        <f>Amnt_Deposited!O23*$D$10*(1-DOCF)*MSW!E28</f>
        <v>0</v>
      </c>
      <c r="D27" s="571">
        <f>Amnt_Deposited!C23*$F$10*(1-DOCF)*Food!E28</f>
        <v>0.39725026253668805</v>
      </c>
      <c r="E27" s="572">
        <f>Amnt_Deposited!F23*$F$11*(1-DOCF)*Garden!E28</f>
        <v>0</v>
      </c>
      <c r="F27" s="572">
        <f>Amnt_Deposited!D23*$D$11*(1-DOCF)*Paper!E28</f>
        <v>0.20503754073792005</v>
      </c>
      <c r="G27" s="572">
        <f>Amnt_Deposited!G23*$D$12*(1-DOCF)*Wood!E28</f>
        <v>0</v>
      </c>
      <c r="H27" s="572">
        <f>Amnt_Deposited!H23*$F$12*(1-DOCF)*Textiles!E28</f>
        <v>7.7547272216831999E-3</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0.61004253049629131</v>
      </c>
      <c r="O27" s="510">
        <f t="shared" si="1"/>
        <v>5.6479520186117966</v>
      </c>
    </row>
    <row r="28" spans="2:15">
      <c r="B28" s="507">
        <f t="shared" si="2"/>
        <v>1960</v>
      </c>
      <c r="C28" s="570">
        <f>Amnt_Deposited!O24*$D$10*(1-DOCF)*MSW!E29</f>
        <v>0</v>
      </c>
      <c r="D28" s="571">
        <f>Amnt_Deposited!C24*$F$10*(1-DOCF)*Food!E29</f>
        <v>0.405385423805736</v>
      </c>
      <c r="E28" s="572">
        <f>Amnt_Deposited!F24*$F$11*(1-DOCF)*Garden!E29</f>
        <v>0</v>
      </c>
      <c r="F28" s="572">
        <f>Amnt_Deposited!D24*$D$11*(1-DOCF)*Paper!E29</f>
        <v>0.20923643905824002</v>
      </c>
      <c r="G28" s="572">
        <f>Amnt_Deposited!G24*$D$12*(1-DOCF)*Wood!E29</f>
        <v>0</v>
      </c>
      <c r="H28" s="572">
        <f>Amnt_Deposited!H24*$F$12*(1-DOCF)*Textiles!E29</f>
        <v>7.9135338040703992E-3</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0.62253539666804647</v>
      </c>
      <c r="O28" s="510">
        <f t="shared" si="1"/>
        <v>6.2704874152798435</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6.2704874152798435</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6.2704874152798435</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6.2704874152798435</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6.2704874152798435</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6.2704874152798435</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6.2704874152798435</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6.2704874152798435</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6.2704874152798435</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6.2704874152798435</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6.2704874152798435</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6.2704874152798435</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6.2704874152798435</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6.2704874152798435</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6.2704874152798435</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6.2704874152798435</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6.2704874152798435</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6.2704874152798435</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6.2704874152798435</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6.2704874152798435</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6.2704874152798435</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6.2704874152798435</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6.2704874152798435</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6.2704874152798435</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6.2704874152798435</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6.2704874152798435</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6.2704874152798435</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6.2704874152798435</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6.2704874152798435</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6.2704874152798435</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6.2704874152798435</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6.2704874152798435</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6.2704874152798435</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6.2704874152798435</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6.2704874152798435</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6.2704874152798435</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6.2704874152798435</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6.2704874152798435</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6.2704874152798435</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6.2704874152798435</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6.2704874152798435</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6.2704874152798435</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6.2704874152798435</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6.2704874152798435</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6.2704874152798435</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6.2704874152798435</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6.2704874152798435</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6.2704874152798435</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6.2704874152798435</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6.2704874152798435</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6.2704874152798435</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6.2704874152798435</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6.2704874152798435</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6.2704874152798435</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6.2704874152798435</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6.2704874152798435</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6.2704874152798435</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6.2704874152798435</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6.2704874152798435</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6.2704874152798435</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6.2704874152798435</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6.2704874152798435</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6.2704874152798435</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6.2704874152798435</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6.2704874152798435</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6.2704874152798435</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6.2704874152798435</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6.2704874152798435</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6.2704874152798435</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6.2704874152798435</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6.2704874152798435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37" t="s">
        <v>52</v>
      </c>
      <c r="C2" s="837"/>
      <c r="D2" s="837"/>
      <c r="E2" s="837"/>
      <c r="F2" s="837"/>
      <c r="G2" s="837"/>
      <c r="H2" s="837"/>
    </row>
    <row r="3" spans="1:35" ht="13.5" thickBot="1">
      <c r="B3" s="837"/>
      <c r="C3" s="837"/>
      <c r="D3" s="837"/>
      <c r="E3" s="837"/>
      <c r="F3" s="837"/>
      <c r="G3" s="837"/>
      <c r="H3" s="837"/>
    </row>
    <row r="4" spans="1:35" ht="13.5" thickBot="1">
      <c r="P4" s="841" t="s">
        <v>242</v>
      </c>
      <c r="Q4" s="842"/>
      <c r="R4" s="843" t="s">
        <v>243</v>
      </c>
      <c r="S4" s="844"/>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38" t="s">
        <v>47</v>
      </c>
      <c r="E5" s="839"/>
      <c r="F5" s="839"/>
      <c r="G5" s="840"/>
      <c r="H5" s="839" t="s">
        <v>57</v>
      </c>
      <c r="I5" s="839"/>
      <c r="J5" s="839"/>
      <c r="K5" s="840"/>
      <c r="L5" s="155"/>
      <c r="M5" s="155"/>
      <c r="N5" s="155"/>
      <c r="O5" s="190"/>
      <c r="P5" s="234" t="s">
        <v>116</v>
      </c>
      <c r="Q5" s="235" t="s">
        <v>113</v>
      </c>
      <c r="R5" s="234" t="s">
        <v>116</v>
      </c>
      <c r="S5" s="235" t="s">
        <v>113</v>
      </c>
      <c r="V5" s="340" t="s">
        <v>118</v>
      </c>
      <c r="W5" s="341">
        <v>3</v>
      </c>
      <c r="AF5" s="828" t="s">
        <v>126</v>
      </c>
      <c r="AG5" s="828" t="s">
        <v>129</v>
      </c>
      <c r="AH5" s="828" t="s">
        <v>154</v>
      </c>
      <c r="AI5"/>
    </row>
    <row r="6" spans="1:35" ht="13.5" thickBot="1">
      <c r="B6" s="193"/>
      <c r="C6" s="179"/>
      <c r="D6" s="833" t="s">
        <v>45</v>
      </c>
      <c r="E6" s="833"/>
      <c r="F6" s="833" t="s">
        <v>46</v>
      </c>
      <c r="G6" s="833"/>
      <c r="H6" s="833" t="s">
        <v>45</v>
      </c>
      <c r="I6" s="833"/>
      <c r="J6" s="833" t="s">
        <v>99</v>
      </c>
      <c r="K6" s="833"/>
      <c r="L6" s="155"/>
      <c r="M6" s="155"/>
      <c r="N6" s="155"/>
      <c r="O6" s="230" t="s">
        <v>6</v>
      </c>
      <c r="P6" s="189">
        <v>0.38</v>
      </c>
      <c r="Q6" s="191" t="s">
        <v>234</v>
      </c>
      <c r="R6" s="189">
        <v>0.15</v>
      </c>
      <c r="S6" s="191" t="s">
        <v>244</v>
      </c>
      <c r="W6" s="834" t="s">
        <v>125</v>
      </c>
      <c r="X6" s="836"/>
      <c r="Y6" s="836"/>
      <c r="Z6" s="836"/>
      <c r="AA6" s="836"/>
      <c r="AB6" s="836"/>
      <c r="AC6" s="836"/>
      <c r="AD6" s="836"/>
      <c r="AE6" s="836"/>
      <c r="AF6" s="829"/>
      <c r="AG6" s="829"/>
      <c r="AH6" s="829"/>
      <c r="AI6"/>
    </row>
    <row r="7" spans="1:35" ht="26.25" thickBot="1">
      <c r="B7" s="834" t="s">
        <v>133</v>
      </c>
      <c r="C7" s="83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30"/>
      <c r="AG7" s="830"/>
      <c r="AH7" s="830"/>
      <c r="AI7"/>
    </row>
    <row r="8" spans="1:35" ht="25.5" customHeight="1">
      <c r="B8" s="83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4" t="s">
        <v>264</v>
      </c>
      <c r="P13" s="855"/>
      <c r="Q13" s="855"/>
      <c r="R13" s="855"/>
      <c r="S13" s="856"/>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47" t="s">
        <v>70</v>
      </c>
      <c r="C26" s="847"/>
      <c r="D26" s="847"/>
      <c r="E26" s="847"/>
      <c r="F26" s="847"/>
      <c r="G26" s="847"/>
      <c r="H26" s="847"/>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8"/>
      <c r="C27" s="848"/>
      <c r="D27" s="848"/>
      <c r="E27" s="848"/>
      <c r="F27" s="848"/>
      <c r="G27" s="848"/>
      <c r="H27" s="848"/>
      <c r="O27" s="104"/>
      <c r="P27" s="437"/>
      <c r="Q27" s="104"/>
      <c r="R27" s="104"/>
      <c r="S27" s="104"/>
      <c r="U27" s="198"/>
      <c r="V27" s="200"/>
    </row>
    <row r="28" spans="1:35">
      <c r="B28" s="848"/>
      <c r="C28" s="848"/>
      <c r="D28" s="848"/>
      <c r="E28" s="848"/>
      <c r="F28" s="848"/>
      <c r="G28" s="848"/>
      <c r="H28" s="848"/>
      <c r="O28" s="104"/>
      <c r="P28" s="437"/>
      <c r="Q28" s="104"/>
      <c r="R28" s="104"/>
      <c r="S28" s="104"/>
      <c r="V28" s="200"/>
    </row>
    <row r="29" spans="1:35">
      <c r="B29" s="848"/>
      <c r="C29" s="848"/>
      <c r="D29" s="848"/>
      <c r="E29" s="848"/>
      <c r="F29" s="848"/>
      <c r="G29" s="848"/>
      <c r="H29" s="848"/>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8"/>
      <c r="C30" s="848"/>
      <c r="D30" s="848"/>
      <c r="E30" s="848"/>
      <c r="F30" s="848"/>
      <c r="G30" s="848"/>
      <c r="H30" s="848"/>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9" t="s">
        <v>75</v>
      </c>
      <c r="D38" s="840"/>
      <c r="O38" s="429"/>
      <c r="P38" s="430"/>
      <c r="Q38" s="431"/>
      <c r="R38" s="104"/>
    </row>
    <row r="39" spans="2:18">
      <c r="B39" s="162">
        <v>35</v>
      </c>
      <c r="C39" s="852">
        <f>LN(2)/B39</f>
        <v>1.980420515885558E-2</v>
      </c>
      <c r="D39" s="853"/>
    </row>
    <row r="40" spans="2:18" ht="27">
      <c r="B40" s="399" t="s">
        <v>76</v>
      </c>
      <c r="C40" s="850" t="s">
        <v>77</v>
      </c>
      <c r="D40" s="851"/>
    </row>
    <row r="41" spans="2:18" ht="13.5" thickBot="1">
      <c r="B41" s="163">
        <v>0.05</v>
      </c>
      <c r="C41" s="845">
        <f>LN(2)/B41</f>
        <v>13.862943611198904</v>
      </c>
      <c r="D41" s="84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5.5724504153076007</v>
      </c>
      <c r="D19" s="451">
        <f>Dry_Matter_Content!C6</f>
        <v>0.59</v>
      </c>
      <c r="E19" s="318">
        <f>MCF!R18</f>
        <v>0.8</v>
      </c>
      <c r="F19" s="150">
        <f>C19*D19*$K$6*DOCF*E19</f>
        <v>0.49973735324478563</v>
      </c>
      <c r="G19" s="85">
        <f t="shared" ref="G19:G50" si="0">F19*$K$12</f>
        <v>0.49973735324478563</v>
      </c>
      <c r="H19" s="85">
        <f t="shared" ref="H19:H50" si="1">F19*(1-$K$12)</f>
        <v>0</v>
      </c>
      <c r="I19" s="85">
        <f t="shared" ref="I19:I50" si="2">G19+I18*$K$10</f>
        <v>0.49973735324478563</v>
      </c>
      <c r="J19" s="85">
        <f t="shared" ref="J19:J50" si="3">I18*(1-$K$10)+H19</f>
        <v>0</v>
      </c>
      <c r="K19" s="86">
        <f>J19*CH4_fraction*conv</f>
        <v>0</v>
      </c>
      <c r="O19" s="115">
        <f>Amnt_Deposited!B14</f>
        <v>2000</v>
      </c>
      <c r="P19" s="118">
        <f>Amnt_Deposited!C14</f>
        <v>5.5724504153076007</v>
      </c>
      <c r="Q19" s="318">
        <f>MCF!R18</f>
        <v>0.8</v>
      </c>
      <c r="R19" s="150">
        <f t="shared" ref="R19:R50" si="4">P19*$W$6*DOCF*Q19</f>
        <v>0.33434702491845608</v>
      </c>
      <c r="S19" s="85">
        <f>R19*$W$12</f>
        <v>0.33434702491845608</v>
      </c>
      <c r="T19" s="85">
        <f>R19*(1-$W$12)</f>
        <v>0</v>
      </c>
      <c r="U19" s="85">
        <f>S19+U18*$W$10</f>
        <v>0.33434702491845608</v>
      </c>
      <c r="V19" s="85">
        <f>U18*(1-$W$10)+T19</f>
        <v>0</v>
      </c>
      <c r="W19" s="86">
        <f>V19*CH4_fraction*conv</f>
        <v>0</v>
      </c>
    </row>
    <row r="20" spans="2:23">
      <c r="B20" s="116">
        <f>Amnt_Deposited!B15</f>
        <v>2001</v>
      </c>
      <c r="C20" s="119">
        <f>Amnt_Deposited!C15</f>
        <v>5.7052944312012004</v>
      </c>
      <c r="D20" s="453">
        <f>Dry_Matter_Content!C7</f>
        <v>0.59</v>
      </c>
      <c r="E20" s="319">
        <f>MCF!R19</f>
        <v>0.8</v>
      </c>
      <c r="F20" s="87">
        <f t="shared" ref="F20:F50" si="5">C20*D20*$K$6*DOCF*E20</f>
        <v>0.51165080459012369</v>
      </c>
      <c r="G20" s="87">
        <f t="shared" si="0"/>
        <v>0.51165080459012369</v>
      </c>
      <c r="H20" s="87">
        <f t="shared" si="1"/>
        <v>0</v>
      </c>
      <c r="I20" s="87">
        <f t="shared" si="2"/>
        <v>0.8466347702228969</v>
      </c>
      <c r="J20" s="87">
        <f t="shared" si="3"/>
        <v>0.16475338761201239</v>
      </c>
      <c r="K20" s="120">
        <f>J20*CH4_fraction*conv</f>
        <v>0.10983559174134158</v>
      </c>
      <c r="M20" s="428"/>
      <c r="O20" s="116">
        <f>Amnt_Deposited!B15</f>
        <v>2001</v>
      </c>
      <c r="P20" s="119">
        <f>Amnt_Deposited!C15</f>
        <v>5.7052944312012004</v>
      </c>
      <c r="Q20" s="319">
        <f>MCF!R19</f>
        <v>0.8</v>
      </c>
      <c r="R20" s="87">
        <f t="shared" si="4"/>
        <v>0.34231766587207202</v>
      </c>
      <c r="S20" s="87">
        <f>R20*$W$12</f>
        <v>0.34231766587207202</v>
      </c>
      <c r="T20" s="87">
        <f>R20*(1-$W$12)</f>
        <v>0</v>
      </c>
      <c r="U20" s="87">
        <f>S20+U19*$W$10</f>
        <v>0.56643717900729051</v>
      </c>
      <c r="V20" s="87">
        <f>U19*(1-$W$10)+T20</f>
        <v>0.11022751178323756</v>
      </c>
      <c r="W20" s="120">
        <f>V20*CH4_fraction*conv</f>
        <v>7.3485007855491696E-2</v>
      </c>
    </row>
    <row r="21" spans="2:23">
      <c r="B21" s="116">
        <f>Amnt_Deposited!B16</f>
        <v>2002</v>
      </c>
      <c r="C21" s="119">
        <f>Amnt_Deposited!C16</f>
        <v>5.816979988617601</v>
      </c>
      <c r="D21" s="453">
        <f>Dry_Matter_Content!C8</f>
        <v>0.59</v>
      </c>
      <c r="E21" s="319">
        <f>MCF!R20</f>
        <v>0.8</v>
      </c>
      <c r="F21" s="87">
        <f t="shared" si="5"/>
        <v>0.5216667653792264</v>
      </c>
      <c r="G21" s="87">
        <f t="shared" si="0"/>
        <v>0.5216667653792264</v>
      </c>
      <c r="H21" s="87">
        <f t="shared" si="1"/>
        <v>0</v>
      </c>
      <c r="I21" s="87">
        <f t="shared" si="2"/>
        <v>1.0891830235304116</v>
      </c>
      <c r="J21" s="87">
        <f t="shared" si="3"/>
        <v>0.27911851207171173</v>
      </c>
      <c r="K21" s="120">
        <f t="shared" ref="K21:K84" si="6">J21*CH4_fraction*conv</f>
        <v>0.1860790080478078</v>
      </c>
      <c r="O21" s="116">
        <f>Amnt_Deposited!B16</f>
        <v>2002</v>
      </c>
      <c r="P21" s="119">
        <f>Amnt_Deposited!C16</f>
        <v>5.816979988617601</v>
      </c>
      <c r="Q21" s="319">
        <f>MCF!R20</f>
        <v>0.8</v>
      </c>
      <c r="R21" s="87">
        <f t="shared" si="4"/>
        <v>0.34901879931705609</v>
      </c>
      <c r="S21" s="87">
        <f t="shared" ref="S21:S84" si="7">R21*$W$12</f>
        <v>0.34901879931705609</v>
      </c>
      <c r="T21" s="87">
        <f t="shared" ref="T21:T84" si="8">R21*(1-$W$12)</f>
        <v>0</v>
      </c>
      <c r="U21" s="87">
        <f t="shared" ref="U21:U84" si="9">S21+U20*$W$10</f>
        <v>0.72871299522552069</v>
      </c>
      <c r="V21" s="87">
        <f t="shared" ref="V21:V84" si="10">U20*(1-$W$10)+T21</f>
        <v>0.18674298309882587</v>
      </c>
      <c r="W21" s="120">
        <f t="shared" ref="W21:W84" si="11">V21*CH4_fraction*conv</f>
        <v>0.1244953220658839</v>
      </c>
    </row>
    <row r="22" spans="2:23">
      <c r="B22" s="116">
        <f>Amnt_Deposited!B17</f>
        <v>2003</v>
      </c>
      <c r="C22" s="119">
        <f>Amnt_Deposited!C17</f>
        <v>5.8795140786624005</v>
      </c>
      <c r="D22" s="453">
        <f>Dry_Matter_Content!C9</f>
        <v>0.59</v>
      </c>
      <c r="E22" s="319">
        <f>MCF!R21</f>
        <v>0.8</v>
      </c>
      <c r="F22" s="87">
        <f t="shared" si="5"/>
        <v>0.52727482257444402</v>
      </c>
      <c r="G22" s="87">
        <f t="shared" si="0"/>
        <v>0.52727482257444402</v>
      </c>
      <c r="H22" s="87">
        <f t="shared" si="1"/>
        <v>0</v>
      </c>
      <c r="I22" s="87">
        <f t="shared" si="2"/>
        <v>1.2573760370485862</v>
      </c>
      <c r="J22" s="87">
        <f t="shared" si="3"/>
        <v>0.3590818090562693</v>
      </c>
      <c r="K22" s="120">
        <f t="shared" si="6"/>
        <v>0.23938787270417952</v>
      </c>
      <c r="N22" s="290"/>
      <c r="O22" s="116">
        <f>Amnt_Deposited!B17</f>
        <v>2003</v>
      </c>
      <c r="P22" s="119">
        <f>Amnt_Deposited!C17</f>
        <v>5.8795140786624005</v>
      </c>
      <c r="Q22" s="319">
        <f>MCF!R21</f>
        <v>0.8</v>
      </c>
      <c r="R22" s="87">
        <f t="shared" si="4"/>
        <v>0.35277084471974401</v>
      </c>
      <c r="S22" s="87">
        <f t="shared" si="7"/>
        <v>0.35277084471974401</v>
      </c>
      <c r="T22" s="87">
        <f t="shared" si="8"/>
        <v>0</v>
      </c>
      <c r="U22" s="87">
        <f t="shared" si="9"/>
        <v>0.84124177322608373</v>
      </c>
      <c r="V22" s="87">
        <f t="shared" si="10"/>
        <v>0.24024206671918105</v>
      </c>
      <c r="W22" s="120">
        <f t="shared" si="11"/>
        <v>0.16016137781278736</v>
      </c>
    </row>
    <row r="23" spans="2:23">
      <c r="B23" s="116">
        <f>Amnt_Deposited!B18</f>
        <v>2004</v>
      </c>
      <c r="C23" s="119">
        <f>Amnt_Deposited!C18</f>
        <v>6.0351944965488009</v>
      </c>
      <c r="D23" s="453">
        <f>Dry_Matter_Content!C10</f>
        <v>0.59</v>
      </c>
      <c r="E23" s="319">
        <f>MCF!R22</f>
        <v>0.8</v>
      </c>
      <c r="F23" s="87">
        <f t="shared" si="5"/>
        <v>0.54123624245049651</v>
      </c>
      <c r="G23" s="87">
        <f t="shared" si="0"/>
        <v>0.54123624245049651</v>
      </c>
      <c r="H23" s="87">
        <f t="shared" si="1"/>
        <v>0</v>
      </c>
      <c r="I23" s="87">
        <f t="shared" si="2"/>
        <v>1.3840806054890145</v>
      </c>
      <c r="J23" s="87">
        <f t="shared" si="3"/>
        <v>0.41453167401006819</v>
      </c>
      <c r="K23" s="120">
        <f t="shared" si="6"/>
        <v>0.27635444934004544</v>
      </c>
      <c r="N23" s="290"/>
      <c r="O23" s="116">
        <f>Amnt_Deposited!B18</f>
        <v>2004</v>
      </c>
      <c r="P23" s="119">
        <f>Amnt_Deposited!C18</f>
        <v>6.0351944965488009</v>
      </c>
      <c r="Q23" s="319">
        <f>MCF!R22</f>
        <v>0.8</v>
      </c>
      <c r="R23" s="87">
        <f t="shared" si="4"/>
        <v>0.36211166979292808</v>
      </c>
      <c r="S23" s="87">
        <f t="shared" si="7"/>
        <v>0.36211166979292808</v>
      </c>
      <c r="T23" s="87">
        <f t="shared" si="8"/>
        <v>0</v>
      </c>
      <c r="U23" s="87">
        <f t="shared" si="9"/>
        <v>0.92601289394893938</v>
      </c>
      <c r="V23" s="87">
        <f t="shared" si="10"/>
        <v>0.27734054907007244</v>
      </c>
      <c r="W23" s="120">
        <f t="shared" si="11"/>
        <v>0.18489369938004829</v>
      </c>
    </row>
    <row r="24" spans="2:23">
      <c r="B24" s="116">
        <f>Amnt_Deposited!B19</f>
        <v>2005</v>
      </c>
      <c r="C24" s="119">
        <f>Amnt_Deposited!C19</f>
        <v>6.2897508055008009</v>
      </c>
      <c r="D24" s="453">
        <f>Dry_Matter_Content!C11</f>
        <v>0.59</v>
      </c>
      <c r="E24" s="319">
        <f>MCF!R23</f>
        <v>0.8</v>
      </c>
      <c r="F24" s="87">
        <f t="shared" si="5"/>
        <v>0.56406485223731184</v>
      </c>
      <c r="G24" s="87">
        <f t="shared" si="0"/>
        <v>0.56406485223731184</v>
      </c>
      <c r="H24" s="87">
        <f t="shared" si="1"/>
        <v>0</v>
      </c>
      <c r="I24" s="87">
        <f t="shared" si="2"/>
        <v>1.4918418274257434</v>
      </c>
      <c r="J24" s="87">
        <f t="shared" si="3"/>
        <v>0.45630363030058274</v>
      </c>
      <c r="K24" s="120">
        <f t="shared" si="6"/>
        <v>0.30420242020038846</v>
      </c>
      <c r="N24" s="290"/>
      <c r="O24" s="116">
        <f>Amnt_Deposited!B19</f>
        <v>2005</v>
      </c>
      <c r="P24" s="119">
        <f>Amnt_Deposited!C19</f>
        <v>6.2897508055008009</v>
      </c>
      <c r="Q24" s="319">
        <f>MCF!R23</f>
        <v>0.8</v>
      </c>
      <c r="R24" s="87">
        <f t="shared" si="4"/>
        <v>0.37738504833004805</v>
      </c>
      <c r="S24" s="87">
        <f t="shared" si="7"/>
        <v>0.37738504833004805</v>
      </c>
      <c r="T24" s="87">
        <f t="shared" si="8"/>
        <v>0</v>
      </c>
      <c r="U24" s="87">
        <f t="shared" si="9"/>
        <v>0.99811005403149666</v>
      </c>
      <c r="V24" s="87">
        <f t="shared" si="10"/>
        <v>0.30528788824749076</v>
      </c>
      <c r="W24" s="120">
        <f t="shared" si="11"/>
        <v>0.2035252588316605</v>
      </c>
    </row>
    <row r="25" spans="2:23">
      <c r="B25" s="116">
        <f>Amnt_Deposited!B20</f>
        <v>2006</v>
      </c>
      <c r="C25" s="119">
        <f>Amnt_Deposited!C20</f>
        <v>6.375653328409201</v>
      </c>
      <c r="D25" s="453">
        <f>Dry_Matter_Content!C12</f>
        <v>0.59</v>
      </c>
      <c r="E25" s="319">
        <f>MCF!R24</f>
        <v>0.8</v>
      </c>
      <c r="F25" s="87">
        <f t="shared" si="5"/>
        <v>0.57176859049173723</v>
      </c>
      <c r="G25" s="87">
        <f t="shared" si="0"/>
        <v>0.57176859049173723</v>
      </c>
      <c r="H25" s="87">
        <f t="shared" si="1"/>
        <v>0</v>
      </c>
      <c r="I25" s="87">
        <f t="shared" si="2"/>
        <v>1.5717800729296538</v>
      </c>
      <c r="J25" s="87">
        <f t="shared" si="3"/>
        <v>0.4918303449878268</v>
      </c>
      <c r="K25" s="120">
        <f t="shared" si="6"/>
        <v>0.3278868966585512</v>
      </c>
      <c r="N25" s="290"/>
      <c r="O25" s="116">
        <f>Amnt_Deposited!B20</f>
        <v>2006</v>
      </c>
      <c r="P25" s="119">
        <f>Amnt_Deposited!C20</f>
        <v>6.375653328409201</v>
      </c>
      <c r="Q25" s="319">
        <f>MCF!R24</f>
        <v>0.8</v>
      </c>
      <c r="R25" s="87">
        <f t="shared" si="4"/>
        <v>0.38253919970455208</v>
      </c>
      <c r="S25" s="87">
        <f t="shared" si="7"/>
        <v>0.38253919970455208</v>
      </c>
      <c r="T25" s="87">
        <f t="shared" si="8"/>
        <v>0</v>
      </c>
      <c r="U25" s="87">
        <f t="shared" si="9"/>
        <v>1.0515923770715794</v>
      </c>
      <c r="V25" s="87">
        <f t="shared" si="10"/>
        <v>0.32905687666446937</v>
      </c>
      <c r="W25" s="120">
        <f t="shared" si="11"/>
        <v>0.21937125110964623</v>
      </c>
    </row>
    <row r="26" spans="2:23">
      <c r="B26" s="116">
        <f>Amnt_Deposited!B21</f>
        <v>2007</v>
      </c>
      <c r="C26" s="119">
        <f>Amnt_Deposited!C21</f>
        <v>6.4599597587052004</v>
      </c>
      <c r="D26" s="453">
        <f>Dry_Matter_Content!C13</f>
        <v>0.59</v>
      </c>
      <c r="E26" s="319">
        <f>MCF!R25</f>
        <v>0.8</v>
      </c>
      <c r="F26" s="87">
        <f t="shared" si="5"/>
        <v>0.57932919116068238</v>
      </c>
      <c r="G26" s="87">
        <f t="shared" si="0"/>
        <v>0.57932919116068238</v>
      </c>
      <c r="H26" s="87">
        <f t="shared" si="1"/>
        <v>0</v>
      </c>
      <c r="I26" s="87">
        <f t="shared" si="2"/>
        <v>1.6329248820047886</v>
      </c>
      <c r="J26" s="87">
        <f t="shared" si="3"/>
        <v>0.51818438208554773</v>
      </c>
      <c r="K26" s="120">
        <f t="shared" si="6"/>
        <v>0.34545625472369845</v>
      </c>
      <c r="N26" s="290"/>
      <c r="O26" s="116">
        <f>Amnt_Deposited!B21</f>
        <v>2007</v>
      </c>
      <c r="P26" s="119">
        <f>Amnt_Deposited!C21</f>
        <v>6.4599597587052004</v>
      </c>
      <c r="Q26" s="319">
        <f>MCF!R25</f>
        <v>0.8</v>
      </c>
      <c r="R26" s="87">
        <f t="shared" si="4"/>
        <v>0.38759758552231205</v>
      </c>
      <c r="S26" s="87">
        <f t="shared" si="7"/>
        <v>0.38759758552231205</v>
      </c>
      <c r="T26" s="87">
        <f t="shared" si="8"/>
        <v>0</v>
      </c>
      <c r="U26" s="87">
        <f t="shared" si="9"/>
        <v>1.0925010361316605</v>
      </c>
      <c r="V26" s="87">
        <f t="shared" si="10"/>
        <v>0.34668892646223087</v>
      </c>
      <c r="W26" s="120">
        <f t="shared" si="11"/>
        <v>0.23112595097482058</v>
      </c>
    </row>
    <row r="27" spans="2:23">
      <c r="B27" s="116">
        <f>Amnt_Deposited!B22</f>
        <v>2008</v>
      </c>
      <c r="C27" s="119">
        <f>Amnt_Deposited!C22</f>
        <v>6.5420152891632002</v>
      </c>
      <c r="D27" s="453">
        <f>Dry_Matter_Content!C14</f>
        <v>0.59</v>
      </c>
      <c r="E27" s="319">
        <f>MCF!R26</f>
        <v>0.8</v>
      </c>
      <c r="F27" s="87">
        <f t="shared" si="5"/>
        <v>0.58668793113215578</v>
      </c>
      <c r="G27" s="87">
        <f t="shared" si="0"/>
        <v>0.58668793113215578</v>
      </c>
      <c r="H27" s="87">
        <f t="shared" si="1"/>
        <v>0</v>
      </c>
      <c r="I27" s="87">
        <f t="shared" si="2"/>
        <v>1.6812702132103465</v>
      </c>
      <c r="J27" s="87">
        <f t="shared" si="3"/>
        <v>0.53834259992659783</v>
      </c>
      <c r="K27" s="120">
        <f t="shared" si="6"/>
        <v>0.35889506661773185</v>
      </c>
      <c r="N27" s="290"/>
      <c r="O27" s="116">
        <f>Amnt_Deposited!B22</f>
        <v>2008</v>
      </c>
      <c r="P27" s="119">
        <f>Amnt_Deposited!C22</f>
        <v>6.5420152891632002</v>
      </c>
      <c r="Q27" s="319">
        <f>MCF!R26</f>
        <v>0.8</v>
      </c>
      <c r="R27" s="87">
        <f t="shared" si="4"/>
        <v>0.392520917349792</v>
      </c>
      <c r="S27" s="87">
        <f t="shared" si="7"/>
        <v>0.392520917349792</v>
      </c>
      <c r="T27" s="87">
        <f t="shared" si="8"/>
        <v>0</v>
      </c>
      <c r="U27" s="87">
        <f t="shared" si="9"/>
        <v>1.1248462621835502</v>
      </c>
      <c r="V27" s="87">
        <f t="shared" si="10"/>
        <v>0.36017569129790217</v>
      </c>
      <c r="W27" s="120">
        <f t="shared" si="11"/>
        <v>0.24011712753193476</v>
      </c>
    </row>
    <row r="28" spans="2:23">
      <c r="B28" s="116">
        <f>Amnt_Deposited!B23</f>
        <v>2009</v>
      </c>
      <c r="C28" s="119">
        <f>Amnt_Deposited!C23</f>
        <v>6.6208377089448005</v>
      </c>
      <c r="D28" s="453">
        <f>Dry_Matter_Content!C15</f>
        <v>0.59</v>
      </c>
      <c r="E28" s="319">
        <f>MCF!R27</f>
        <v>0.8</v>
      </c>
      <c r="F28" s="87">
        <f t="shared" si="5"/>
        <v>0.59375672573816973</v>
      </c>
      <c r="G28" s="87">
        <f t="shared" si="0"/>
        <v>0.59375672573816973</v>
      </c>
      <c r="H28" s="87">
        <f t="shared" si="1"/>
        <v>0</v>
      </c>
      <c r="I28" s="87">
        <f t="shared" si="2"/>
        <v>1.7207458524556785</v>
      </c>
      <c r="J28" s="87">
        <f t="shared" si="3"/>
        <v>0.55428108649283792</v>
      </c>
      <c r="K28" s="120">
        <f t="shared" si="6"/>
        <v>0.36952072432855859</v>
      </c>
      <c r="N28" s="290"/>
      <c r="O28" s="116">
        <f>Amnt_Deposited!B23</f>
        <v>2009</v>
      </c>
      <c r="P28" s="119">
        <f>Amnt_Deposited!C23</f>
        <v>6.6208377089448005</v>
      </c>
      <c r="Q28" s="319">
        <f>MCF!R27</f>
        <v>0.8</v>
      </c>
      <c r="R28" s="87">
        <f t="shared" si="4"/>
        <v>0.39725026253668805</v>
      </c>
      <c r="S28" s="87">
        <f t="shared" si="7"/>
        <v>0.39725026253668805</v>
      </c>
      <c r="T28" s="87">
        <f t="shared" si="8"/>
        <v>0</v>
      </c>
      <c r="U28" s="87">
        <f t="shared" si="9"/>
        <v>1.1512572607865823</v>
      </c>
      <c r="V28" s="87">
        <f t="shared" si="10"/>
        <v>0.37083926393365602</v>
      </c>
      <c r="W28" s="120">
        <f t="shared" si="11"/>
        <v>0.24722617595577068</v>
      </c>
    </row>
    <row r="29" spans="2:23">
      <c r="B29" s="116">
        <f>Amnt_Deposited!B24</f>
        <v>2010</v>
      </c>
      <c r="C29" s="119">
        <f>Amnt_Deposited!C24</f>
        <v>6.7564237300956007</v>
      </c>
      <c r="D29" s="453">
        <f>Dry_Matter_Content!C16</f>
        <v>0.59</v>
      </c>
      <c r="E29" s="319">
        <f>MCF!R28</f>
        <v>0.8</v>
      </c>
      <c r="F29" s="87">
        <f t="shared" si="5"/>
        <v>0.60591608011497344</v>
      </c>
      <c r="G29" s="87">
        <f t="shared" si="0"/>
        <v>0.60591608011497344</v>
      </c>
      <c r="H29" s="87">
        <f t="shared" si="1"/>
        <v>0</v>
      </c>
      <c r="I29" s="87">
        <f t="shared" si="2"/>
        <v>1.7593665191486993</v>
      </c>
      <c r="J29" s="87">
        <f t="shared" si="3"/>
        <v>0.56729541342195267</v>
      </c>
      <c r="K29" s="120">
        <f t="shared" si="6"/>
        <v>0.37819694228130174</v>
      </c>
      <c r="O29" s="116">
        <f>Amnt_Deposited!B24</f>
        <v>2010</v>
      </c>
      <c r="P29" s="119">
        <f>Amnt_Deposited!C24</f>
        <v>6.7564237300956007</v>
      </c>
      <c r="Q29" s="319">
        <f>MCF!R28</f>
        <v>0.8</v>
      </c>
      <c r="R29" s="87">
        <f t="shared" si="4"/>
        <v>0.405385423805736</v>
      </c>
      <c r="S29" s="87">
        <f t="shared" si="7"/>
        <v>0.405385423805736</v>
      </c>
      <c r="T29" s="87">
        <f t="shared" si="8"/>
        <v>0</v>
      </c>
      <c r="U29" s="87">
        <f t="shared" si="9"/>
        <v>1.1770962438550618</v>
      </c>
      <c r="V29" s="87">
        <f t="shared" si="10"/>
        <v>0.37954644073725641</v>
      </c>
      <c r="W29" s="120">
        <f t="shared" si="11"/>
        <v>0.25303096049150425</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1.1793386461093187</v>
      </c>
      <c r="J30" s="87">
        <f t="shared" si="3"/>
        <v>0.58002787303938064</v>
      </c>
      <c r="K30" s="120">
        <f t="shared" si="6"/>
        <v>0.38668524869292042</v>
      </c>
      <c r="O30" s="116">
        <f>Amnt_Deposited!B25</f>
        <v>2011</v>
      </c>
      <c r="P30" s="119">
        <f>Amnt_Deposited!C25</f>
        <v>0</v>
      </c>
      <c r="Q30" s="319">
        <f>MCF!R29</f>
        <v>0.8</v>
      </c>
      <c r="R30" s="87">
        <f t="shared" si="4"/>
        <v>0</v>
      </c>
      <c r="S30" s="87">
        <f t="shared" si="7"/>
        <v>0</v>
      </c>
      <c r="T30" s="87">
        <f t="shared" si="8"/>
        <v>0</v>
      </c>
      <c r="U30" s="87">
        <f t="shared" si="9"/>
        <v>0.78903120836930318</v>
      </c>
      <c r="V30" s="87">
        <f t="shared" si="10"/>
        <v>0.38806503548575866</v>
      </c>
      <c r="W30" s="120">
        <f t="shared" si="11"/>
        <v>0.25871002365717244</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0.79053433555160713</v>
      </c>
      <c r="J31" s="87">
        <f t="shared" si="3"/>
        <v>0.38880431055771164</v>
      </c>
      <c r="K31" s="120">
        <f t="shared" si="6"/>
        <v>0.25920287370514106</v>
      </c>
      <c r="O31" s="116">
        <f>Amnt_Deposited!B26</f>
        <v>2012</v>
      </c>
      <c r="P31" s="119">
        <f>Amnt_Deposited!C26</f>
        <v>0</v>
      </c>
      <c r="Q31" s="319">
        <f>MCF!R30</f>
        <v>0.8</v>
      </c>
      <c r="R31" s="87">
        <f t="shared" si="4"/>
        <v>0</v>
      </c>
      <c r="S31" s="87">
        <f t="shared" si="7"/>
        <v>0</v>
      </c>
      <c r="T31" s="87">
        <f t="shared" si="8"/>
        <v>0</v>
      </c>
      <c r="U31" s="87">
        <f t="shared" si="9"/>
        <v>0.52890343591766742</v>
      </c>
      <c r="V31" s="87">
        <f t="shared" si="10"/>
        <v>0.26012777245163576</v>
      </c>
      <c r="W31" s="120">
        <f t="shared" si="11"/>
        <v>0.17341851496775718</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0.52991101219970682</v>
      </c>
      <c r="J32" s="87">
        <f t="shared" si="3"/>
        <v>0.2606233233519003</v>
      </c>
      <c r="K32" s="120">
        <f t="shared" si="6"/>
        <v>0.17374888223460019</v>
      </c>
      <c r="O32" s="116">
        <f>Amnt_Deposited!B27</f>
        <v>2013</v>
      </c>
      <c r="P32" s="119">
        <f>Amnt_Deposited!C27</f>
        <v>0</v>
      </c>
      <c r="Q32" s="319">
        <f>MCF!R31</f>
        <v>0.8</v>
      </c>
      <c r="R32" s="87">
        <f t="shared" si="4"/>
        <v>0</v>
      </c>
      <c r="S32" s="87">
        <f t="shared" si="7"/>
        <v>0</v>
      </c>
      <c r="T32" s="87">
        <f t="shared" si="8"/>
        <v>0</v>
      </c>
      <c r="U32" s="87">
        <f t="shared" si="9"/>
        <v>0.35453457551273865</v>
      </c>
      <c r="V32" s="87">
        <f t="shared" si="10"/>
        <v>0.17436886040492877</v>
      </c>
      <c r="W32" s="120">
        <f t="shared" si="11"/>
        <v>0.11624590693661918</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0.35520997409249971</v>
      </c>
      <c r="J33" s="87">
        <f t="shared" si="3"/>
        <v>0.17470103810720711</v>
      </c>
      <c r="K33" s="120">
        <f t="shared" si="6"/>
        <v>0.11646735873813807</v>
      </c>
      <c r="O33" s="116">
        <f>Amnt_Deposited!B28</f>
        <v>2014</v>
      </c>
      <c r="P33" s="119">
        <f>Amnt_Deposited!C28</f>
        <v>0</v>
      </c>
      <c r="Q33" s="319">
        <f>MCF!R32</f>
        <v>0.8</v>
      </c>
      <c r="R33" s="87">
        <f t="shared" si="4"/>
        <v>0</v>
      </c>
      <c r="S33" s="87">
        <f t="shared" si="7"/>
        <v>0</v>
      </c>
      <c r="T33" s="87">
        <f t="shared" si="8"/>
        <v>0</v>
      </c>
      <c r="U33" s="87">
        <f t="shared" si="9"/>
        <v>0.23765163297892483</v>
      </c>
      <c r="V33" s="87">
        <f t="shared" si="10"/>
        <v>0.11688294253381383</v>
      </c>
      <c r="W33" s="120">
        <f t="shared" si="11"/>
        <v>7.7921961689209215E-2</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0.23810436618600267</v>
      </c>
      <c r="J34" s="87">
        <f t="shared" si="3"/>
        <v>0.11710560790649706</v>
      </c>
      <c r="K34" s="120">
        <f t="shared" si="6"/>
        <v>7.8070405270998039E-2</v>
      </c>
      <c r="O34" s="116">
        <f>Amnt_Deposited!B29</f>
        <v>2015</v>
      </c>
      <c r="P34" s="119">
        <f>Amnt_Deposited!C29</f>
        <v>0</v>
      </c>
      <c r="Q34" s="319">
        <f>MCF!R33</f>
        <v>0.8</v>
      </c>
      <c r="R34" s="87">
        <f t="shared" si="4"/>
        <v>0</v>
      </c>
      <c r="S34" s="87">
        <f t="shared" si="7"/>
        <v>0</v>
      </c>
      <c r="T34" s="87">
        <f t="shared" si="8"/>
        <v>0</v>
      </c>
      <c r="U34" s="87">
        <f t="shared" si="9"/>
        <v>0.15930265355887777</v>
      </c>
      <c r="V34" s="87">
        <f t="shared" si="10"/>
        <v>7.834897942004708E-2</v>
      </c>
      <c r="W34" s="120">
        <f t="shared" si="11"/>
        <v>5.2232652946698051E-2</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0.15960612970308805</v>
      </c>
      <c r="J35" s="87">
        <f t="shared" si="3"/>
        <v>7.8498236482914638E-2</v>
      </c>
      <c r="K35" s="120">
        <f t="shared" si="6"/>
        <v>5.2332157655276421E-2</v>
      </c>
      <c r="O35" s="116">
        <f>Amnt_Deposited!B30</f>
        <v>2016</v>
      </c>
      <c r="P35" s="119">
        <f>Amnt_Deposited!C30</f>
        <v>0</v>
      </c>
      <c r="Q35" s="319">
        <f>MCF!R34</f>
        <v>0.8</v>
      </c>
      <c r="R35" s="87">
        <f t="shared" si="4"/>
        <v>0</v>
      </c>
      <c r="S35" s="87">
        <f t="shared" si="7"/>
        <v>0</v>
      </c>
      <c r="T35" s="87">
        <f t="shared" si="8"/>
        <v>0</v>
      </c>
      <c r="U35" s="87">
        <f t="shared" si="9"/>
        <v>0.10678376206718644</v>
      </c>
      <c r="V35" s="87">
        <f t="shared" si="10"/>
        <v>5.2518891491691318E-2</v>
      </c>
      <c r="W35" s="120">
        <f t="shared" si="11"/>
        <v>3.5012594327794209E-2</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0.1069871882101442</v>
      </c>
      <c r="J36" s="87">
        <f t="shared" si="3"/>
        <v>5.2618941492943848E-2</v>
      </c>
      <c r="K36" s="120">
        <f t="shared" si="6"/>
        <v>3.5079294328629232E-2</v>
      </c>
      <c r="O36" s="116">
        <f>Amnt_Deposited!B31</f>
        <v>2017</v>
      </c>
      <c r="P36" s="119">
        <f>Amnt_Deposited!C31</f>
        <v>0</v>
      </c>
      <c r="Q36" s="319">
        <f>MCF!R35</f>
        <v>0.8</v>
      </c>
      <c r="R36" s="87">
        <f t="shared" si="4"/>
        <v>0</v>
      </c>
      <c r="S36" s="87">
        <f t="shared" si="7"/>
        <v>0</v>
      </c>
      <c r="T36" s="87">
        <f t="shared" si="8"/>
        <v>0</v>
      </c>
      <c r="U36" s="87">
        <f t="shared" si="9"/>
        <v>7.1579296304735168E-2</v>
      </c>
      <c r="V36" s="87">
        <f t="shared" si="10"/>
        <v>3.5204465762451266E-2</v>
      </c>
      <c r="W36" s="120">
        <f t="shared" si="11"/>
        <v>2.3469643841634177E-2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7.171565692624747E-2</v>
      </c>
      <c r="J37" s="87">
        <f t="shared" si="3"/>
        <v>3.5271531283896734E-2</v>
      </c>
      <c r="K37" s="120">
        <f t="shared" si="6"/>
        <v>2.3514354189264487E-2</v>
      </c>
      <c r="O37" s="116">
        <f>Amnt_Deposited!B32</f>
        <v>2018</v>
      </c>
      <c r="P37" s="119">
        <f>Amnt_Deposited!C32</f>
        <v>0</v>
      </c>
      <c r="Q37" s="319">
        <f>MCF!R36</f>
        <v>0.8</v>
      </c>
      <c r="R37" s="87">
        <f t="shared" si="4"/>
        <v>0</v>
      </c>
      <c r="S37" s="87">
        <f t="shared" si="7"/>
        <v>0</v>
      </c>
      <c r="T37" s="87">
        <f t="shared" si="8"/>
        <v>0</v>
      </c>
      <c r="U37" s="87">
        <f t="shared" si="9"/>
        <v>4.7981037194188746E-2</v>
      </c>
      <c r="V37" s="87">
        <f t="shared" si="10"/>
        <v>2.3598259110546423E-2</v>
      </c>
      <c r="W37" s="120">
        <f t="shared" si="11"/>
        <v>1.5732172740364279E-2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4.8072442452278319E-2</v>
      </c>
      <c r="J38" s="87">
        <f t="shared" si="3"/>
        <v>2.3643214473969151E-2</v>
      </c>
      <c r="K38" s="120">
        <f t="shared" si="6"/>
        <v>1.57621429826461E-2</v>
      </c>
      <c r="O38" s="116">
        <f>Amnt_Deposited!B33</f>
        <v>2019</v>
      </c>
      <c r="P38" s="119">
        <f>Amnt_Deposited!C33</f>
        <v>0</v>
      </c>
      <c r="Q38" s="319">
        <f>MCF!R37</f>
        <v>0.8</v>
      </c>
      <c r="R38" s="87">
        <f t="shared" si="4"/>
        <v>0</v>
      </c>
      <c r="S38" s="87">
        <f t="shared" si="7"/>
        <v>0</v>
      </c>
      <c r="T38" s="87">
        <f t="shared" si="8"/>
        <v>0</v>
      </c>
      <c r="U38" s="87">
        <f t="shared" si="9"/>
        <v>3.2162651060846321E-2</v>
      </c>
      <c r="V38" s="87">
        <f t="shared" si="10"/>
        <v>1.5818386133342424E-2</v>
      </c>
      <c r="W38" s="120">
        <f t="shared" si="11"/>
        <v>1.0545590755561616E-2</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3.2223921837656828E-2</v>
      </c>
      <c r="J39" s="87">
        <f t="shared" si="3"/>
        <v>1.5848520614621494E-2</v>
      </c>
      <c r="K39" s="120">
        <f t="shared" si="6"/>
        <v>1.0565680409747662E-2</v>
      </c>
      <c r="O39" s="116">
        <f>Amnt_Deposited!B34</f>
        <v>2020</v>
      </c>
      <c r="P39" s="119">
        <f>Amnt_Deposited!C34</f>
        <v>0</v>
      </c>
      <c r="Q39" s="319">
        <f>MCF!R38</f>
        <v>0.8</v>
      </c>
      <c r="R39" s="87">
        <f t="shared" si="4"/>
        <v>0</v>
      </c>
      <c r="S39" s="87">
        <f t="shared" si="7"/>
        <v>0</v>
      </c>
      <c r="T39" s="87">
        <f t="shared" si="8"/>
        <v>0</v>
      </c>
      <c r="U39" s="87">
        <f t="shared" si="9"/>
        <v>2.155926973973471E-2</v>
      </c>
      <c r="V39" s="87">
        <f t="shared" si="10"/>
        <v>1.0603381321111612E-2</v>
      </c>
      <c r="W39" s="120">
        <f t="shared" si="11"/>
        <v>7.0689208807410741E-3</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2.1600340769666968E-2</v>
      </c>
      <c r="J40" s="87">
        <f t="shared" si="3"/>
        <v>1.062358106798986E-2</v>
      </c>
      <c r="K40" s="120">
        <f t="shared" si="6"/>
        <v>7.0823873786599063E-3</v>
      </c>
      <c r="O40" s="116">
        <f>Amnt_Deposited!B35</f>
        <v>2021</v>
      </c>
      <c r="P40" s="119">
        <f>Amnt_Deposited!C35</f>
        <v>0</v>
      </c>
      <c r="Q40" s="319">
        <f>MCF!R39</f>
        <v>0.8</v>
      </c>
      <c r="R40" s="87">
        <f t="shared" si="4"/>
        <v>0</v>
      </c>
      <c r="S40" s="87">
        <f t="shared" si="7"/>
        <v>0</v>
      </c>
      <c r="T40" s="87">
        <f t="shared" si="8"/>
        <v>0</v>
      </c>
      <c r="U40" s="87">
        <f t="shared" si="9"/>
        <v>1.4451610684433737E-2</v>
      </c>
      <c r="V40" s="87">
        <f t="shared" si="10"/>
        <v>7.1076590553009735E-3</v>
      </c>
      <c r="W40" s="120">
        <f t="shared" si="11"/>
        <v>4.7384393702006485E-3</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1.4479141419108658E-2</v>
      </c>
      <c r="J41" s="87">
        <f t="shared" si="3"/>
        <v>7.1211993505583089E-3</v>
      </c>
      <c r="K41" s="120">
        <f t="shared" si="6"/>
        <v>4.747466233705539E-3</v>
      </c>
      <c r="O41" s="116">
        <f>Amnt_Deposited!B36</f>
        <v>2022</v>
      </c>
      <c r="P41" s="119">
        <f>Amnt_Deposited!C36</f>
        <v>0</v>
      </c>
      <c r="Q41" s="319">
        <f>MCF!R40</f>
        <v>0.8</v>
      </c>
      <c r="R41" s="87">
        <f t="shared" si="4"/>
        <v>0</v>
      </c>
      <c r="S41" s="87">
        <f t="shared" si="7"/>
        <v>0</v>
      </c>
      <c r="T41" s="87">
        <f t="shared" si="8"/>
        <v>0</v>
      </c>
      <c r="U41" s="87">
        <f t="shared" si="9"/>
        <v>9.6872043392787592E-3</v>
      </c>
      <c r="V41" s="87">
        <f t="shared" si="10"/>
        <v>4.7644063451549772E-3</v>
      </c>
      <c r="W41" s="120">
        <f t="shared" si="11"/>
        <v>3.1762708967699848E-3</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9.7056587426134489E-3</v>
      </c>
      <c r="J42" s="87">
        <f t="shared" si="3"/>
        <v>4.7734826764952104E-3</v>
      </c>
      <c r="K42" s="120">
        <f t="shared" si="6"/>
        <v>3.18232178433014E-3</v>
      </c>
      <c r="O42" s="116">
        <f>Amnt_Deposited!B37</f>
        <v>2023</v>
      </c>
      <c r="P42" s="119">
        <f>Amnt_Deposited!C37</f>
        <v>0</v>
      </c>
      <c r="Q42" s="319">
        <f>MCF!R41</f>
        <v>0.8</v>
      </c>
      <c r="R42" s="87">
        <f t="shared" si="4"/>
        <v>0</v>
      </c>
      <c r="S42" s="87">
        <f t="shared" si="7"/>
        <v>0</v>
      </c>
      <c r="T42" s="87">
        <f t="shared" si="8"/>
        <v>0</v>
      </c>
      <c r="U42" s="87">
        <f t="shared" si="9"/>
        <v>6.4935272586619831E-3</v>
      </c>
      <c r="V42" s="87">
        <f t="shared" si="10"/>
        <v>3.1936770806167761E-3</v>
      </c>
      <c r="W42" s="120">
        <f t="shared" si="11"/>
        <v>2.1291180537445172E-3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6.5058976151548525E-3</v>
      </c>
      <c r="J43" s="87">
        <f t="shared" si="3"/>
        <v>3.1997611274585964E-3</v>
      </c>
      <c r="K43" s="120">
        <f t="shared" si="6"/>
        <v>2.1331740849723974E-3</v>
      </c>
      <c r="O43" s="116">
        <f>Amnt_Deposited!B38</f>
        <v>2024</v>
      </c>
      <c r="P43" s="119">
        <f>Amnt_Deposited!C38</f>
        <v>0</v>
      </c>
      <c r="Q43" s="319">
        <f>MCF!R42</f>
        <v>0.8</v>
      </c>
      <c r="R43" s="87">
        <f t="shared" si="4"/>
        <v>0</v>
      </c>
      <c r="S43" s="87">
        <f t="shared" si="7"/>
        <v>0</v>
      </c>
      <c r="T43" s="87">
        <f t="shared" si="8"/>
        <v>0</v>
      </c>
      <c r="U43" s="87">
        <f t="shared" si="9"/>
        <v>4.3527414909599795E-3</v>
      </c>
      <c r="V43" s="87">
        <f t="shared" si="10"/>
        <v>2.1407857677020036E-3</v>
      </c>
      <c r="W43" s="120">
        <f t="shared" si="11"/>
        <v>1.4271905118013357E-3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4.3610335888937569E-3</v>
      </c>
      <c r="J44" s="87">
        <f t="shared" si="3"/>
        <v>2.1448640262610955E-3</v>
      </c>
      <c r="K44" s="120">
        <f t="shared" si="6"/>
        <v>1.4299093508407302E-3</v>
      </c>
      <c r="O44" s="116">
        <f>Amnt_Deposited!B39</f>
        <v>2025</v>
      </c>
      <c r="P44" s="119">
        <f>Amnt_Deposited!C39</f>
        <v>0</v>
      </c>
      <c r="Q44" s="319">
        <f>MCF!R43</f>
        <v>0.8</v>
      </c>
      <c r="R44" s="87">
        <f t="shared" si="4"/>
        <v>0</v>
      </c>
      <c r="S44" s="87">
        <f t="shared" si="7"/>
        <v>0</v>
      </c>
      <c r="T44" s="87">
        <f t="shared" si="8"/>
        <v>0</v>
      </c>
      <c r="U44" s="87">
        <f t="shared" si="9"/>
        <v>2.9177298766015309E-3</v>
      </c>
      <c r="V44" s="87">
        <f t="shared" si="10"/>
        <v>1.4350116143584486E-3</v>
      </c>
      <c r="W44" s="120">
        <f t="shared" si="11"/>
        <v>9.5667440957229906E-4</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2.9232882360702324E-3</v>
      </c>
      <c r="J45" s="87">
        <f t="shared" si="3"/>
        <v>1.4377453528235243E-3</v>
      </c>
      <c r="K45" s="120">
        <f t="shared" si="6"/>
        <v>9.5849690188234949E-4</v>
      </c>
      <c r="O45" s="116">
        <f>Amnt_Deposited!B40</f>
        <v>2026</v>
      </c>
      <c r="P45" s="119">
        <f>Amnt_Deposited!C40</f>
        <v>0</v>
      </c>
      <c r="Q45" s="319">
        <f>MCF!R44</f>
        <v>0.8</v>
      </c>
      <c r="R45" s="87">
        <f t="shared" si="4"/>
        <v>0</v>
      </c>
      <c r="S45" s="87">
        <f t="shared" si="7"/>
        <v>0</v>
      </c>
      <c r="T45" s="87">
        <f t="shared" si="8"/>
        <v>0</v>
      </c>
      <c r="U45" s="87">
        <f t="shared" si="9"/>
        <v>1.9558128252030985E-3</v>
      </c>
      <c r="V45" s="87">
        <f t="shared" si="10"/>
        <v>9.6191705139843245E-4</v>
      </c>
      <c r="W45" s="120">
        <f t="shared" si="11"/>
        <v>6.412780342656216E-4</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1.959538704978041E-3</v>
      </c>
      <c r="J46" s="87">
        <f t="shared" si="3"/>
        <v>9.6374953109219135E-4</v>
      </c>
      <c r="K46" s="120">
        <f t="shared" si="6"/>
        <v>6.4249968739479423E-4</v>
      </c>
      <c r="O46" s="116">
        <f>Amnt_Deposited!B41</f>
        <v>2027</v>
      </c>
      <c r="P46" s="119">
        <f>Amnt_Deposited!C41</f>
        <v>0</v>
      </c>
      <c r="Q46" s="319">
        <f>MCF!R45</f>
        <v>0.8</v>
      </c>
      <c r="R46" s="87">
        <f t="shared" si="4"/>
        <v>0</v>
      </c>
      <c r="S46" s="87">
        <f t="shared" si="7"/>
        <v>0</v>
      </c>
      <c r="T46" s="87">
        <f t="shared" si="8"/>
        <v>0</v>
      </c>
      <c r="U46" s="87">
        <f t="shared" si="9"/>
        <v>1.3110205430272347E-3</v>
      </c>
      <c r="V46" s="87">
        <f t="shared" si="10"/>
        <v>6.4479228217586366E-4</v>
      </c>
      <c r="W46" s="120">
        <f t="shared" si="11"/>
        <v>4.2986152145057578E-4</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1.3135180749294976E-3</v>
      </c>
      <c r="J47" s="87">
        <f t="shared" si="3"/>
        <v>6.4602063004854347E-4</v>
      </c>
      <c r="K47" s="120">
        <f t="shared" si="6"/>
        <v>4.3068042003236232E-4</v>
      </c>
      <c r="O47" s="116">
        <f>Amnt_Deposited!B42</f>
        <v>2028</v>
      </c>
      <c r="P47" s="119">
        <f>Amnt_Deposited!C42</f>
        <v>0</v>
      </c>
      <c r="Q47" s="319">
        <f>MCF!R46</f>
        <v>0.8</v>
      </c>
      <c r="R47" s="87">
        <f t="shared" si="4"/>
        <v>0</v>
      </c>
      <c r="S47" s="87">
        <f t="shared" si="7"/>
        <v>0</v>
      </c>
      <c r="T47" s="87">
        <f t="shared" si="8"/>
        <v>0</v>
      </c>
      <c r="U47" s="87">
        <f t="shared" si="9"/>
        <v>8.7880335075568485E-4</v>
      </c>
      <c r="V47" s="87">
        <f t="shared" si="10"/>
        <v>4.3221719227154985E-4</v>
      </c>
      <c r="W47" s="120">
        <f t="shared" si="11"/>
        <v>2.8814479484769986E-4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8.8047749645538511E-4</v>
      </c>
      <c r="J48" s="87">
        <f t="shared" si="3"/>
        <v>4.330405784741124E-4</v>
      </c>
      <c r="K48" s="120">
        <f t="shared" si="6"/>
        <v>2.8869371898274158E-4</v>
      </c>
      <c r="O48" s="116">
        <f>Amnt_Deposited!B43</f>
        <v>2029</v>
      </c>
      <c r="P48" s="119">
        <f>Amnt_Deposited!C43</f>
        <v>0</v>
      </c>
      <c r="Q48" s="319">
        <f>MCF!R47</f>
        <v>0.8</v>
      </c>
      <c r="R48" s="87">
        <f t="shared" si="4"/>
        <v>0</v>
      </c>
      <c r="S48" s="87">
        <f t="shared" si="7"/>
        <v>0</v>
      </c>
      <c r="T48" s="87">
        <f t="shared" si="8"/>
        <v>0</v>
      </c>
      <c r="U48" s="87">
        <f t="shared" si="9"/>
        <v>5.8907950253482479E-4</v>
      </c>
      <c r="V48" s="87">
        <f t="shared" si="10"/>
        <v>2.8972384822086006E-4</v>
      </c>
      <c r="W48" s="120">
        <f t="shared" si="11"/>
        <v>1.9314923214724003E-4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5.9020171595731822E-4</v>
      </c>
      <c r="J49" s="87">
        <f t="shared" si="3"/>
        <v>2.9027578049806689E-4</v>
      </c>
      <c r="K49" s="120">
        <f t="shared" si="6"/>
        <v>1.9351718699871126E-4</v>
      </c>
      <c r="O49" s="116">
        <f>Amnt_Deposited!B44</f>
        <v>2030</v>
      </c>
      <c r="P49" s="119">
        <f>Amnt_Deposited!C44</f>
        <v>0</v>
      </c>
      <c r="Q49" s="319">
        <f>MCF!R48</f>
        <v>0.8</v>
      </c>
      <c r="R49" s="87">
        <f t="shared" si="4"/>
        <v>0</v>
      </c>
      <c r="S49" s="87">
        <f t="shared" si="7"/>
        <v>0</v>
      </c>
      <c r="T49" s="87">
        <f t="shared" si="8"/>
        <v>0</v>
      </c>
      <c r="U49" s="87">
        <f t="shared" si="9"/>
        <v>3.9487179925779529E-4</v>
      </c>
      <c r="V49" s="87">
        <f t="shared" si="10"/>
        <v>1.9420770327702953E-4</v>
      </c>
      <c r="W49" s="120">
        <f t="shared" si="11"/>
        <v>1.2947180218468633E-4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3.9562404141082287E-4</v>
      </c>
      <c r="J50" s="87">
        <f t="shared" si="3"/>
        <v>1.9457767454649535E-4</v>
      </c>
      <c r="K50" s="120">
        <f t="shared" si="6"/>
        <v>1.2971844969766357E-4</v>
      </c>
      <c r="O50" s="116">
        <f>Amnt_Deposited!B45</f>
        <v>2031</v>
      </c>
      <c r="P50" s="119">
        <f>Amnt_Deposited!C45</f>
        <v>0</v>
      </c>
      <c r="Q50" s="319">
        <f>MCF!R49</f>
        <v>0.8</v>
      </c>
      <c r="R50" s="87">
        <f t="shared" si="4"/>
        <v>0</v>
      </c>
      <c r="S50" s="87">
        <f t="shared" si="7"/>
        <v>0</v>
      </c>
      <c r="T50" s="87">
        <f t="shared" si="8"/>
        <v>0</v>
      </c>
      <c r="U50" s="87">
        <f t="shared" si="9"/>
        <v>2.6469048265666105E-4</v>
      </c>
      <c r="V50" s="87">
        <f t="shared" si="10"/>
        <v>1.3018131660113422E-4</v>
      </c>
      <c r="W50" s="120">
        <f t="shared" si="11"/>
        <v>8.6787544400756145E-5</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2.6519472565130847E-4</v>
      </c>
      <c r="J51" s="87">
        <f t="shared" ref="J51:J82" si="16">I50*(1-$K$10)+H51</f>
        <v>1.304293157595144E-4</v>
      </c>
      <c r="K51" s="120">
        <f t="shared" si="6"/>
        <v>8.6952877173009592E-5</v>
      </c>
      <c r="O51" s="116">
        <f>Amnt_Deposited!B46</f>
        <v>2032</v>
      </c>
      <c r="P51" s="119">
        <f>Amnt_Deposited!C46</f>
        <v>0</v>
      </c>
      <c r="Q51" s="319">
        <f>MCF!R50</f>
        <v>0.8</v>
      </c>
      <c r="R51" s="87">
        <f t="shared" ref="R51:R82" si="17">P51*$W$6*DOCF*Q51</f>
        <v>0</v>
      </c>
      <c r="S51" s="87">
        <f t="shared" si="7"/>
        <v>0</v>
      </c>
      <c r="T51" s="87">
        <f t="shared" si="8"/>
        <v>0</v>
      </c>
      <c r="U51" s="87">
        <f t="shared" si="9"/>
        <v>1.7742733651960861E-4</v>
      </c>
      <c r="V51" s="87">
        <f t="shared" si="10"/>
        <v>8.7263146137052418E-5</v>
      </c>
      <c r="W51" s="120">
        <f t="shared" si="11"/>
        <v>5.8175430758034946E-5</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1.7776534070699384E-4</v>
      </c>
      <c r="J52" s="87">
        <f t="shared" si="16"/>
        <v>8.742938494431463E-5</v>
      </c>
      <c r="K52" s="120">
        <f t="shared" si="6"/>
        <v>5.8286256629543087E-5</v>
      </c>
      <c r="O52" s="116">
        <f>Amnt_Deposited!B47</f>
        <v>2033</v>
      </c>
      <c r="P52" s="119">
        <f>Amnt_Deposited!C47</f>
        <v>0</v>
      </c>
      <c r="Q52" s="319">
        <f>MCF!R51</f>
        <v>0.8</v>
      </c>
      <c r="R52" s="87">
        <f t="shared" si="17"/>
        <v>0</v>
      </c>
      <c r="S52" s="87">
        <f t="shared" si="7"/>
        <v>0</v>
      </c>
      <c r="T52" s="87">
        <f t="shared" si="8"/>
        <v>0</v>
      </c>
      <c r="U52" s="87">
        <f t="shared" si="9"/>
        <v>1.1893310038380491E-4</v>
      </c>
      <c r="V52" s="87">
        <f t="shared" si="10"/>
        <v>5.84942361358037E-5</v>
      </c>
      <c r="W52" s="120">
        <f t="shared" si="11"/>
        <v>3.8996157423869131E-5</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1.1915967136625323E-4</v>
      </c>
      <c r="J53" s="87">
        <f t="shared" si="16"/>
        <v>5.8605669340740622E-5</v>
      </c>
      <c r="K53" s="120">
        <f t="shared" si="6"/>
        <v>3.907044622716041E-5</v>
      </c>
      <c r="O53" s="116">
        <f>Amnt_Deposited!B48</f>
        <v>2034</v>
      </c>
      <c r="P53" s="119">
        <f>Amnt_Deposited!C48</f>
        <v>0</v>
      </c>
      <c r="Q53" s="319">
        <f>MCF!R52</f>
        <v>0.8</v>
      </c>
      <c r="R53" s="87">
        <f t="shared" si="17"/>
        <v>0</v>
      </c>
      <c r="S53" s="87">
        <f t="shared" si="7"/>
        <v>0</v>
      </c>
      <c r="T53" s="87">
        <f t="shared" si="8"/>
        <v>0</v>
      </c>
      <c r="U53" s="87">
        <f t="shared" si="9"/>
        <v>7.9723241324433427E-5</v>
      </c>
      <c r="V53" s="87">
        <f t="shared" si="10"/>
        <v>3.9209859059371494E-5</v>
      </c>
      <c r="W53" s="120">
        <f t="shared" si="11"/>
        <v>2.6139906039580996E-5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7.9875116395818524E-5</v>
      </c>
      <c r="J54" s="87">
        <f t="shared" si="16"/>
        <v>3.9284554970434712E-5</v>
      </c>
      <c r="K54" s="120">
        <f t="shared" si="6"/>
        <v>2.618970331362314E-5</v>
      </c>
      <c r="O54" s="116">
        <f>Amnt_Deposited!B49</f>
        <v>2035</v>
      </c>
      <c r="P54" s="119">
        <f>Amnt_Deposited!C49</f>
        <v>0</v>
      </c>
      <c r="Q54" s="319">
        <f>MCF!R53</f>
        <v>0.8</v>
      </c>
      <c r="R54" s="87">
        <f t="shared" si="17"/>
        <v>0</v>
      </c>
      <c r="S54" s="87">
        <f t="shared" si="7"/>
        <v>0</v>
      </c>
      <c r="T54" s="87">
        <f t="shared" si="8"/>
        <v>0</v>
      </c>
      <c r="U54" s="87">
        <f t="shared" si="9"/>
        <v>5.3440086794704599E-5</v>
      </c>
      <c r="V54" s="87">
        <f t="shared" si="10"/>
        <v>2.6283154529728829E-5</v>
      </c>
      <c r="W54" s="120">
        <f t="shared" si="11"/>
        <v>1.7522103019819217E-5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5.3541891699547122E-5</v>
      </c>
      <c r="J55" s="87">
        <f t="shared" si="16"/>
        <v>2.6333224696271402E-5</v>
      </c>
      <c r="K55" s="120">
        <f t="shared" si="6"/>
        <v>1.7555483130847602E-5</v>
      </c>
      <c r="O55" s="116">
        <f>Amnt_Deposited!B50</f>
        <v>2036</v>
      </c>
      <c r="P55" s="119">
        <f>Amnt_Deposited!C50</f>
        <v>0</v>
      </c>
      <c r="Q55" s="319">
        <f>MCF!R54</f>
        <v>0.8</v>
      </c>
      <c r="R55" s="87">
        <f t="shared" si="17"/>
        <v>0</v>
      </c>
      <c r="S55" s="87">
        <f t="shared" si="7"/>
        <v>0</v>
      </c>
      <c r="T55" s="87">
        <f t="shared" si="8"/>
        <v>0</v>
      </c>
      <c r="U55" s="87">
        <f t="shared" si="9"/>
        <v>3.5821961440374947E-5</v>
      </c>
      <c r="V55" s="87">
        <f t="shared" si="10"/>
        <v>1.7618125354329652E-5</v>
      </c>
      <c r="W55" s="120">
        <f t="shared" si="11"/>
        <v>1.1745416902886433E-5</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3.5890203308875639E-5</v>
      </c>
      <c r="J56" s="87">
        <f t="shared" si="16"/>
        <v>1.765168839067148E-5</v>
      </c>
      <c r="K56" s="120">
        <f t="shared" si="6"/>
        <v>1.1767792260447653E-5</v>
      </c>
      <c r="O56" s="116">
        <f>Amnt_Deposited!B51</f>
        <v>2037</v>
      </c>
      <c r="P56" s="119">
        <f>Amnt_Deposited!C51</f>
        <v>0</v>
      </c>
      <c r="Q56" s="319">
        <f>MCF!R55</f>
        <v>0.8</v>
      </c>
      <c r="R56" s="87">
        <f t="shared" si="17"/>
        <v>0</v>
      </c>
      <c r="S56" s="87">
        <f t="shared" si="7"/>
        <v>0</v>
      </c>
      <c r="T56" s="87">
        <f t="shared" si="8"/>
        <v>0</v>
      </c>
      <c r="U56" s="87">
        <f t="shared" si="9"/>
        <v>2.4012178841799032E-5</v>
      </c>
      <c r="V56" s="87">
        <f t="shared" si="10"/>
        <v>1.1809782598575916E-5</v>
      </c>
      <c r="W56" s="120">
        <f t="shared" si="11"/>
        <v>7.8731883990506096E-6</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2.4057922734233972E-5</v>
      </c>
      <c r="J57" s="87">
        <f t="shared" si="16"/>
        <v>1.1832280574641665E-5</v>
      </c>
      <c r="K57" s="120">
        <f t="shared" si="6"/>
        <v>7.88818704976111E-6</v>
      </c>
      <c r="O57" s="116">
        <f>Amnt_Deposited!B52</f>
        <v>2038</v>
      </c>
      <c r="P57" s="119">
        <f>Amnt_Deposited!C52</f>
        <v>0</v>
      </c>
      <c r="Q57" s="319">
        <f>MCF!R56</f>
        <v>0.8</v>
      </c>
      <c r="R57" s="87">
        <f t="shared" si="17"/>
        <v>0</v>
      </c>
      <c r="S57" s="87">
        <f t="shared" si="7"/>
        <v>0</v>
      </c>
      <c r="T57" s="87">
        <f t="shared" si="8"/>
        <v>0</v>
      </c>
      <c r="U57" s="87">
        <f t="shared" si="9"/>
        <v>1.6095844826650732E-5</v>
      </c>
      <c r="V57" s="87">
        <f t="shared" si="10"/>
        <v>7.9163340151483004E-6</v>
      </c>
      <c r="W57" s="120">
        <f t="shared" si="11"/>
        <v>5.2775560100988669E-6</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1.6126507874733569E-5</v>
      </c>
      <c r="J58" s="87">
        <f t="shared" si="16"/>
        <v>7.9314148595004014E-6</v>
      </c>
      <c r="K58" s="120">
        <f t="shared" si="6"/>
        <v>5.2876099063336007E-6</v>
      </c>
      <c r="O58" s="116">
        <f>Amnt_Deposited!B53</f>
        <v>2039</v>
      </c>
      <c r="P58" s="119">
        <f>Amnt_Deposited!C53</f>
        <v>0</v>
      </c>
      <c r="Q58" s="319">
        <f>MCF!R57</f>
        <v>0.8</v>
      </c>
      <c r="R58" s="87">
        <f t="shared" si="17"/>
        <v>0</v>
      </c>
      <c r="S58" s="87">
        <f t="shared" si="7"/>
        <v>0</v>
      </c>
      <c r="T58" s="87">
        <f t="shared" si="8"/>
        <v>0</v>
      </c>
      <c r="U58" s="87">
        <f t="shared" si="9"/>
        <v>1.0789367445183026E-5</v>
      </c>
      <c r="V58" s="87">
        <f t="shared" si="10"/>
        <v>5.3064773814677061E-6</v>
      </c>
      <c r="W58" s="120">
        <f t="shared" si="11"/>
        <v>3.5376515876451374E-6</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1.0809921500985506E-5</v>
      </c>
      <c r="J59" s="87">
        <f t="shared" si="16"/>
        <v>5.3165863737480627E-6</v>
      </c>
      <c r="K59" s="120">
        <f t="shared" si="6"/>
        <v>3.5443909158320418E-6</v>
      </c>
      <c r="O59" s="116">
        <f>Amnt_Deposited!B54</f>
        <v>2040</v>
      </c>
      <c r="P59" s="119">
        <f>Amnt_Deposited!C54</f>
        <v>0</v>
      </c>
      <c r="Q59" s="319">
        <f>MCF!R58</f>
        <v>0.8</v>
      </c>
      <c r="R59" s="87">
        <f t="shared" si="17"/>
        <v>0</v>
      </c>
      <c r="S59" s="87">
        <f t="shared" si="7"/>
        <v>0</v>
      </c>
      <c r="T59" s="87">
        <f t="shared" si="8"/>
        <v>0</v>
      </c>
      <c r="U59" s="87">
        <f t="shared" si="9"/>
        <v>7.2323292825505141E-6</v>
      </c>
      <c r="V59" s="87">
        <f t="shared" si="10"/>
        <v>3.5570381626325118E-6</v>
      </c>
      <c r="W59" s="120">
        <f t="shared" si="11"/>
        <v>2.3713587750883412E-6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7.2461070781822514E-6</v>
      </c>
      <c r="J60" s="87">
        <f t="shared" si="16"/>
        <v>3.5638144228032541E-6</v>
      </c>
      <c r="K60" s="120">
        <f t="shared" si="6"/>
        <v>2.3758762818688358E-6</v>
      </c>
      <c r="O60" s="116">
        <f>Amnt_Deposited!B55</f>
        <v>2041</v>
      </c>
      <c r="P60" s="119">
        <f>Amnt_Deposited!C55</f>
        <v>0</v>
      </c>
      <c r="Q60" s="319">
        <f>MCF!R59</f>
        <v>0.8</v>
      </c>
      <c r="R60" s="87">
        <f t="shared" si="17"/>
        <v>0</v>
      </c>
      <c r="S60" s="87">
        <f t="shared" si="7"/>
        <v>0</v>
      </c>
      <c r="T60" s="87">
        <f t="shared" si="8"/>
        <v>0</v>
      </c>
      <c r="U60" s="87">
        <f t="shared" si="9"/>
        <v>4.847975297624163E-6</v>
      </c>
      <c r="V60" s="87">
        <f t="shared" si="10"/>
        <v>2.3843539849263512E-6</v>
      </c>
      <c r="W60" s="120">
        <f t="shared" si="11"/>
        <v>1.589569323284234E-6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4.8572108302262988E-6</v>
      </c>
      <c r="J61" s="87">
        <f t="shared" si="16"/>
        <v>2.3888962479559527E-6</v>
      </c>
      <c r="K61" s="120">
        <f t="shared" si="6"/>
        <v>1.5925974986373017E-6</v>
      </c>
      <c r="O61" s="116">
        <f>Amnt_Deposited!B56</f>
        <v>2042</v>
      </c>
      <c r="P61" s="119">
        <f>Amnt_Deposited!C56</f>
        <v>0</v>
      </c>
      <c r="Q61" s="319">
        <f>MCF!R60</f>
        <v>0.8</v>
      </c>
      <c r="R61" s="87">
        <f t="shared" si="17"/>
        <v>0</v>
      </c>
      <c r="S61" s="87">
        <f t="shared" si="7"/>
        <v>0</v>
      </c>
      <c r="T61" s="87">
        <f t="shared" si="8"/>
        <v>0</v>
      </c>
      <c r="U61" s="87">
        <f t="shared" si="9"/>
        <v>3.2496950246830712E-6</v>
      </c>
      <c r="V61" s="87">
        <f t="shared" si="10"/>
        <v>1.5982802729410917E-6</v>
      </c>
      <c r="W61" s="120">
        <f t="shared" si="11"/>
        <v>1.0655201819607277E-6</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3.2558857873220985E-6</v>
      </c>
      <c r="J62" s="87">
        <f t="shared" si="16"/>
        <v>1.6013250429042003E-6</v>
      </c>
      <c r="K62" s="120">
        <f t="shared" si="6"/>
        <v>1.0675500286028E-6</v>
      </c>
      <c r="O62" s="116">
        <f>Amnt_Deposited!B57</f>
        <v>2043</v>
      </c>
      <c r="P62" s="119">
        <f>Amnt_Deposited!C57</f>
        <v>0</v>
      </c>
      <c r="Q62" s="319">
        <f>MCF!R61</f>
        <v>0.8</v>
      </c>
      <c r="R62" s="87">
        <f t="shared" si="17"/>
        <v>0</v>
      </c>
      <c r="S62" s="87">
        <f t="shared" si="7"/>
        <v>0</v>
      </c>
      <c r="T62" s="87">
        <f t="shared" si="8"/>
        <v>0</v>
      </c>
      <c r="U62" s="87">
        <f t="shared" si="9"/>
        <v>2.1783357185473444E-6</v>
      </c>
      <c r="V62" s="87">
        <f t="shared" si="10"/>
        <v>1.0713593061357269E-6</v>
      </c>
      <c r="W62" s="120">
        <f t="shared" si="11"/>
        <v>7.1423953742381784E-7</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2.182485510844533E-6</v>
      </c>
      <c r="J63" s="87">
        <f t="shared" si="16"/>
        <v>1.0734002764775656E-6</v>
      </c>
      <c r="K63" s="120">
        <f t="shared" si="6"/>
        <v>7.1560018431837703E-7</v>
      </c>
      <c r="O63" s="116">
        <f>Amnt_Deposited!B58</f>
        <v>2044</v>
      </c>
      <c r="P63" s="119">
        <f>Amnt_Deposited!C58</f>
        <v>0</v>
      </c>
      <c r="Q63" s="319">
        <f>MCF!R62</f>
        <v>0.8</v>
      </c>
      <c r="R63" s="87">
        <f t="shared" si="17"/>
        <v>0</v>
      </c>
      <c r="S63" s="87">
        <f t="shared" si="7"/>
        <v>0</v>
      </c>
      <c r="T63" s="87">
        <f t="shared" si="8"/>
        <v>0</v>
      </c>
      <c r="U63" s="87">
        <f t="shared" si="9"/>
        <v>1.4601820991377333E-6</v>
      </c>
      <c r="V63" s="87">
        <f t="shared" si="10"/>
        <v>7.1815361940961101E-7</v>
      </c>
      <c r="W63" s="120">
        <f t="shared" si="11"/>
        <v>4.7876907960640734E-7</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1.4629637881014232E-6</v>
      </c>
      <c r="J64" s="87">
        <f t="shared" si="16"/>
        <v>7.1952172274310981E-7</v>
      </c>
      <c r="K64" s="120">
        <f t="shared" si="6"/>
        <v>4.7968114849540654E-7</v>
      </c>
      <c r="O64" s="116">
        <f>Amnt_Deposited!B59</f>
        <v>2045</v>
      </c>
      <c r="P64" s="119">
        <f>Amnt_Deposited!C59</f>
        <v>0</v>
      </c>
      <c r="Q64" s="319">
        <f>MCF!R63</f>
        <v>0.8</v>
      </c>
      <c r="R64" s="87">
        <f t="shared" si="17"/>
        <v>0</v>
      </c>
      <c r="S64" s="87">
        <f t="shared" si="7"/>
        <v>0</v>
      </c>
      <c r="T64" s="87">
        <f t="shared" si="8"/>
        <v>0</v>
      </c>
      <c r="U64" s="87">
        <f t="shared" si="9"/>
        <v>9.7878933191442183E-7</v>
      </c>
      <c r="V64" s="87">
        <f t="shared" si="10"/>
        <v>4.8139276722331143E-7</v>
      </c>
      <c r="W64" s="120">
        <f t="shared" si="11"/>
        <v>3.209285114822076E-7</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9.8065395378861936E-7</v>
      </c>
      <c r="J65" s="87">
        <f t="shared" si="16"/>
        <v>4.8230983431280388E-7</v>
      </c>
      <c r="K65" s="120">
        <f t="shared" si="6"/>
        <v>3.2153988954186924E-7</v>
      </c>
      <c r="O65" s="116">
        <f>Amnt_Deposited!B60</f>
        <v>2046</v>
      </c>
      <c r="P65" s="119">
        <f>Amnt_Deposited!C60</f>
        <v>0</v>
      </c>
      <c r="Q65" s="319">
        <f>MCF!R64</f>
        <v>0.8</v>
      </c>
      <c r="R65" s="87">
        <f t="shared" si="17"/>
        <v>0</v>
      </c>
      <c r="S65" s="87">
        <f t="shared" si="7"/>
        <v>0</v>
      </c>
      <c r="T65" s="87">
        <f t="shared" si="8"/>
        <v>0</v>
      </c>
      <c r="U65" s="87">
        <f t="shared" si="9"/>
        <v>6.561021100280679E-7</v>
      </c>
      <c r="V65" s="87">
        <f t="shared" si="10"/>
        <v>3.2268722188635393E-7</v>
      </c>
      <c r="W65" s="120">
        <f t="shared" si="11"/>
        <v>2.151248145909026E-7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6.5735200344861904E-7</v>
      </c>
      <c r="J66" s="87">
        <f t="shared" si="16"/>
        <v>3.2330195034000032E-7</v>
      </c>
      <c r="K66" s="120">
        <f t="shared" si="6"/>
        <v>2.1553463356000021E-7</v>
      </c>
      <c r="O66" s="116">
        <f>Amnt_Deposited!B61</f>
        <v>2047</v>
      </c>
      <c r="P66" s="119">
        <f>Amnt_Deposited!C61</f>
        <v>0</v>
      </c>
      <c r="Q66" s="319">
        <f>MCF!R65</f>
        <v>0.8</v>
      </c>
      <c r="R66" s="87">
        <f t="shared" si="17"/>
        <v>0</v>
      </c>
      <c r="S66" s="87">
        <f t="shared" si="7"/>
        <v>0</v>
      </c>
      <c r="T66" s="87">
        <f t="shared" si="8"/>
        <v>0</v>
      </c>
      <c r="U66" s="87">
        <f t="shared" si="9"/>
        <v>4.3979839659809458E-7</v>
      </c>
      <c r="V66" s="87">
        <f t="shared" si="10"/>
        <v>2.1630371342997332E-7</v>
      </c>
      <c r="W66" s="120">
        <f t="shared" si="11"/>
        <v>1.442024756199822E-7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4.4063622521329806E-7</v>
      </c>
      <c r="J67" s="87">
        <f t="shared" si="16"/>
        <v>2.1671577823532098E-7</v>
      </c>
      <c r="K67" s="120">
        <f t="shared" si="6"/>
        <v>1.4447718549021398E-7</v>
      </c>
      <c r="O67" s="116">
        <f>Amnt_Deposited!B62</f>
        <v>2048</v>
      </c>
      <c r="P67" s="119">
        <f>Amnt_Deposited!C62</f>
        <v>0</v>
      </c>
      <c r="Q67" s="319">
        <f>MCF!R66</f>
        <v>0.8</v>
      </c>
      <c r="R67" s="87">
        <f t="shared" si="17"/>
        <v>0</v>
      </c>
      <c r="S67" s="87">
        <f t="shared" si="7"/>
        <v>0</v>
      </c>
      <c r="T67" s="87">
        <f t="shared" si="8"/>
        <v>0</v>
      </c>
      <c r="U67" s="87">
        <f t="shared" si="9"/>
        <v>2.948056814540351E-7</v>
      </c>
      <c r="V67" s="87">
        <f t="shared" si="10"/>
        <v>1.4499271514405945E-7</v>
      </c>
      <c r="W67" s="120">
        <f t="shared" si="11"/>
        <v>9.6661810096039634E-8</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2.953672947699483E-7</v>
      </c>
      <c r="J68" s="87">
        <f t="shared" si="16"/>
        <v>1.4526893044334976E-7</v>
      </c>
      <c r="K68" s="120">
        <f t="shared" si="6"/>
        <v>9.6845953628899842E-8</v>
      </c>
      <c r="O68" s="116">
        <f>Amnt_Deposited!B63</f>
        <v>2049</v>
      </c>
      <c r="P68" s="119">
        <f>Amnt_Deposited!C63</f>
        <v>0</v>
      </c>
      <c r="Q68" s="319">
        <f>MCF!R67</f>
        <v>0.8</v>
      </c>
      <c r="R68" s="87">
        <f t="shared" si="17"/>
        <v>0</v>
      </c>
      <c r="S68" s="87">
        <f t="shared" si="7"/>
        <v>0</v>
      </c>
      <c r="T68" s="87">
        <f t="shared" si="8"/>
        <v>0</v>
      </c>
      <c r="U68" s="87">
        <f t="shared" si="9"/>
        <v>1.9761415796383683E-7</v>
      </c>
      <c r="V68" s="87">
        <f t="shared" si="10"/>
        <v>9.7191523490198273E-8</v>
      </c>
      <c r="W68" s="120">
        <f t="shared" si="11"/>
        <v>6.4794348993465511E-8</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1.9799061862761399E-7</v>
      </c>
      <c r="J69" s="87">
        <f t="shared" si="16"/>
        <v>9.7376676142334306E-8</v>
      </c>
      <c r="K69" s="120">
        <f t="shared" si="6"/>
        <v>6.4917784094889538E-8</v>
      </c>
      <c r="O69" s="116">
        <f>Amnt_Deposited!B64</f>
        <v>2050</v>
      </c>
      <c r="P69" s="119">
        <f>Amnt_Deposited!C64</f>
        <v>0</v>
      </c>
      <c r="Q69" s="319">
        <f>MCF!R68</f>
        <v>0.8</v>
      </c>
      <c r="R69" s="87">
        <f t="shared" si="17"/>
        <v>0</v>
      </c>
      <c r="S69" s="87">
        <f t="shared" si="7"/>
        <v>0</v>
      </c>
      <c r="T69" s="87">
        <f t="shared" si="8"/>
        <v>0</v>
      </c>
      <c r="U69" s="87">
        <f t="shared" si="9"/>
        <v>1.3246473146361321E-7</v>
      </c>
      <c r="V69" s="87">
        <f t="shared" si="10"/>
        <v>6.5149426500223625E-8</v>
      </c>
      <c r="W69" s="120">
        <f t="shared" si="11"/>
        <v>4.3432951000149081E-8</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1.3271708059308692E-7</v>
      </c>
      <c r="J70" s="87">
        <f t="shared" si="16"/>
        <v>6.5273538034527072E-8</v>
      </c>
      <c r="K70" s="120">
        <f t="shared" si="6"/>
        <v>4.3515692023018046E-8</v>
      </c>
      <c r="O70" s="116">
        <f>Amnt_Deposited!B65</f>
        <v>2051</v>
      </c>
      <c r="P70" s="119">
        <f>Amnt_Deposited!C65</f>
        <v>0</v>
      </c>
      <c r="Q70" s="319">
        <f>MCF!R69</f>
        <v>0.8</v>
      </c>
      <c r="R70" s="87">
        <f t="shared" si="17"/>
        <v>0</v>
      </c>
      <c r="S70" s="87">
        <f t="shared" si="7"/>
        <v>0</v>
      </c>
      <c r="T70" s="87">
        <f t="shared" si="8"/>
        <v>0</v>
      </c>
      <c r="U70" s="87">
        <f t="shared" si="9"/>
        <v>8.8793764892787799E-8</v>
      </c>
      <c r="V70" s="87">
        <f t="shared" si="10"/>
        <v>4.36709665708254E-8</v>
      </c>
      <c r="W70" s="120">
        <f t="shared" si="11"/>
        <v>2.9113977713883598E-8</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8.8962919572873685E-8</v>
      </c>
      <c r="J71" s="87">
        <f t="shared" si="16"/>
        <v>4.3754161020213241E-8</v>
      </c>
      <c r="K71" s="120">
        <f t="shared" si="6"/>
        <v>2.9169440680142161E-8</v>
      </c>
      <c r="O71" s="116">
        <f>Amnt_Deposited!B66</f>
        <v>2052</v>
      </c>
      <c r="P71" s="119">
        <f>Amnt_Deposited!C66</f>
        <v>0</v>
      </c>
      <c r="Q71" s="319">
        <f>MCF!R70</f>
        <v>0.8</v>
      </c>
      <c r="R71" s="87">
        <f t="shared" si="17"/>
        <v>0</v>
      </c>
      <c r="S71" s="87">
        <f t="shared" si="7"/>
        <v>0</v>
      </c>
      <c r="T71" s="87">
        <f t="shared" si="8"/>
        <v>0</v>
      </c>
      <c r="U71" s="87">
        <f t="shared" si="9"/>
        <v>5.9520240570611252E-8</v>
      </c>
      <c r="V71" s="87">
        <f t="shared" si="10"/>
        <v>2.9273524322176547E-8</v>
      </c>
      <c r="W71" s="120">
        <f t="shared" si="11"/>
        <v>1.9515682881451031E-8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5.9633628343553563E-8</v>
      </c>
      <c r="J72" s="87">
        <f t="shared" si="16"/>
        <v>2.9329291229320119E-8</v>
      </c>
      <c r="K72" s="120">
        <f t="shared" si="6"/>
        <v>1.9552860819546746E-8</v>
      </c>
      <c r="O72" s="116">
        <f>Amnt_Deposited!B67</f>
        <v>2053</v>
      </c>
      <c r="P72" s="119">
        <f>Amnt_Deposited!C67</f>
        <v>0</v>
      </c>
      <c r="Q72" s="319">
        <f>MCF!R71</f>
        <v>0.8</v>
      </c>
      <c r="R72" s="87">
        <f t="shared" si="17"/>
        <v>0</v>
      </c>
      <c r="S72" s="87">
        <f t="shared" si="7"/>
        <v>0</v>
      </c>
      <c r="T72" s="87">
        <f t="shared" si="8"/>
        <v>0</v>
      </c>
      <c r="U72" s="87">
        <f t="shared" si="9"/>
        <v>3.9897610399344462E-8</v>
      </c>
      <c r="V72" s="87">
        <f t="shared" si="10"/>
        <v>1.9622630171266791E-8</v>
      </c>
      <c r="W72" s="120">
        <f t="shared" si="11"/>
        <v>1.3081753447511193E-8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3.9973616496523032E-8</v>
      </c>
      <c r="J73" s="87">
        <f t="shared" si="16"/>
        <v>1.9660011847030531E-8</v>
      </c>
      <c r="K73" s="120">
        <f t="shared" si="6"/>
        <v>1.3106674564687019E-8</v>
      </c>
      <c r="O73" s="116">
        <f>Amnt_Deposited!B68</f>
        <v>2054</v>
      </c>
      <c r="P73" s="119">
        <f>Amnt_Deposited!C68</f>
        <v>0</v>
      </c>
      <c r="Q73" s="319">
        <f>MCF!R72</f>
        <v>0.8</v>
      </c>
      <c r="R73" s="87">
        <f t="shared" si="17"/>
        <v>0</v>
      </c>
      <c r="S73" s="87">
        <f t="shared" si="7"/>
        <v>0</v>
      </c>
      <c r="T73" s="87">
        <f t="shared" si="8"/>
        <v>0</v>
      </c>
      <c r="U73" s="87">
        <f t="shared" si="9"/>
        <v>2.6744168039600582E-8</v>
      </c>
      <c r="V73" s="87">
        <f t="shared" si="10"/>
        <v>1.315344235974388E-8</v>
      </c>
      <c r="W73" s="120">
        <f t="shared" si="11"/>
        <v>8.7689615731625866E-9</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2.6795116450160312E-8</v>
      </c>
      <c r="J74" s="87">
        <f t="shared" si="16"/>
        <v>1.3178500046362722E-8</v>
      </c>
      <c r="K74" s="120">
        <f t="shared" si="6"/>
        <v>8.7856666975751478E-9</v>
      </c>
      <c r="O74" s="116">
        <f>Amnt_Deposited!B69</f>
        <v>2055</v>
      </c>
      <c r="P74" s="119">
        <f>Amnt_Deposited!C69</f>
        <v>0</v>
      </c>
      <c r="Q74" s="319">
        <f>MCF!R73</f>
        <v>0.8</v>
      </c>
      <c r="R74" s="87">
        <f t="shared" si="17"/>
        <v>0</v>
      </c>
      <c r="S74" s="87">
        <f t="shared" si="7"/>
        <v>0</v>
      </c>
      <c r="T74" s="87">
        <f t="shared" si="8"/>
        <v>0</v>
      </c>
      <c r="U74" s="87">
        <f t="shared" si="9"/>
        <v>1.7927151951489935E-8</v>
      </c>
      <c r="V74" s="87">
        <f t="shared" si="10"/>
        <v>8.8170160881106458E-9</v>
      </c>
      <c r="W74" s="120">
        <f t="shared" si="11"/>
        <v>5.8780107254070972E-9</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1.7961303692401777E-8</v>
      </c>
      <c r="J75" s="87">
        <f t="shared" si="16"/>
        <v>8.8338127577585345E-9</v>
      </c>
      <c r="K75" s="120">
        <f t="shared" si="6"/>
        <v>5.8892085051723564E-9</v>
      </c>
      <c r="O75" s="116">
        <f>Amnt_Deposited!B70</f>
        <v>2056</v>
      </c>
      <c r="P75" s="119">
        <f>Amnt_Deposited!C70</f>
        <v>0</v>
      </c>
      <c r="Q75" s="319">
        <f>MCF!R74</f>
        <v>0.8</v>
      </c>
      <c r="R75" s="87">
        <f t="shared" si="17"/>
        <v>0</v>
      </c>
      <c r="S75" s="87">
        <f t="shared" si="7"/>
        <v>0</v>
      </c>
      <c r="T75" s="87">
        <f t="shared" si="8"/>
        <v>0</v>
      </c>
      <c r="U75" s="87">
        <f t="shared" si="9"/>
        <v>1.2016929321410634E-8</v>
      </c>
      <c r="V75" s="87">
        <f t="shared" si="10"/>
        <v>5.9102226300793E-9</v>
      </c>
      <c r="W75" s="120">
        <f t="shared" si="11"/>
        <v>3.9401484200528666E-9</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1.2039821917950858E-8</v>
      </c>
      <c r="J76" s="87">
        <f t="shared" si="16"/>
        <v>5.921481774450919E-9</v>
      </c>
      <c r="K76" s="120">
        <f t="shared" si="6"/>
        <v>3.9476545163006121E-9</v>
      </c>
      <c r="O76" s="116">
        <f>Amnt_Deposited!B71</f>
        <v>2057</v>
      </c>
      <c r="P76" s="119">
        <f>Amnt_Deposited!C71</f>
        <v>0</v>
      </c>
      <c r="Q76" s="319">
        <f>MCF!R75</f>
        <v>0.8</v>
      </c>
      <c r="R76" s="87">
        <f t="shared" si="17"/>
        <v>0</v>
      </c>
      <c r="S76" s="87">
        <f t="shared" si="7"/>
        <v>0</v>
      </c>
      <c r="T76" s="87">
        <f t="shared" si="8"/>
        <v>0</v>
      </c>
      <c r="U76" s="87">
        <f t="shared" si="9"/>
        <v>8.0551886159349998E-9</v>
      </c>
      <c r="V76" s="87">
        <f t="shared" si="10"/>
        <v>3.961740705475634E-9</v>
      </c>
      <c r="W76" s="120">
        <f t="shared" si="11"/>
        <v>2.6411604703170892E-9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8.0705339823017183E-9</v>
      </c>
      <c r="J77" s="87">
        <f t="shared" si="16"/>
        <v>3.96928793564914E-9</v>
      </c>
      <c r="K77" s="120">
        <f t="shared" si="6"/>
        <v>2.6461919570994266E-9</v>
      </c>
      <c r="O77" s="116">
        <f>Amnt_Deposited!B72</f>
        <v>2058</v>
      </c>
      <c r="P77" s="119">
        <f>Amnt_Deposited!C72</f>
        <v>0</v>
      </c>
      <c r="Q77" s="319">
        <f>MCF!R76</f>
        <v>0.8</v>
      </c>
      <c r="R77" s="87">
        <f t="shared" si="17"/>
        <v>0</v>
      </c>
      <c r="S77" s="87">
        <f t="shared" si="7"/>
        <v>0</v>
      </c>
      <c r="T77" s="87">
        <f t="shared" si="8"/>
        <v>0</v>
      </c>
      <c r="U77" s="87">
        <f t="shared" si="9"/>
        <v>5.3995544038593069E-9</v>
      </c>
      <c r="V77" s="87">
        <f t="shared" si="10"/>
        <v>2.6556342120756929E-9</v>
      </c>
      <c r="W77" s="120">
        <f t="shared" si="11"/>
        <v>1.7704228080504619E-9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5.4098407105486793E-9</v>
      </c>
      <c r="J78" s="87">
        <f t="shared" si="16"/>
        <v>2.660693271753039E-9</v>
      </c>
      <c r="K78" s="120">
        <f t="shared" si="6"/>
        <v>1.7737955145020259E-9</v>
      </c>
      <c r="O78" s="116">
        <f>Amnt_Deposited!B73</f>
        <v>2059</v>
      </c>
      <c r="P78" s="119">
        <f>Amnt_Deposited!C73</f>
        <v>0</v>
      </c>
      <c r="Q78" s="319">
        <f>MCF!R77</f>
        <v>0.8</v>
      </c>
      <c r="R78" s="87">
        <f t="shared" si="17"/>
        <v>0</v>
      </c>
      <c r="S78" s="87">
        <f t="shared" si="7"/>
        <v>0</v>
      </c>
      <c r="T78" s="87">
        <f t="shared" si="8"/>
        <v>0</v>
      </c>
      <c r="U78" s="87">
        <f t="shared" si="9"/>
        <v>3.6194295565669096E-9</v>
      </c>
      <c r="V78" s="87">
        <f t="shared" si="10"/>
        <v>1.7801248472923973E-9</v>
      </c>
      <c r="W78" s="120">
        <f t="shared" si="11"/>
        <v>1.1867498981949315E-9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3.6263246741404665E-9</v>
      </c>
      <c r="J79" s="87">
        <f t="shared" si="16"/>
        <v>1.7835160364082128E-9</v>
      </c>
      <c r="K79" s="120">
        <f t="shared" si="6"/>
        <v>1.1890106909388084E-9</v>
      </c>
      <c r="O79" s="116">
        <f>Amnt_Deposited!B74</f>
        <v>2060</v>
      </c>
      <c r="P79" s="119">
        <f>Amnt_Deposited!C74</f>
        <v>0</v>
      </c>
      <c r="Q79" s="319">
        <f>MCF!R78</f>
        <v>0.8</v>
      </c>
      <c r="R79" s="87">
        <f t="shared" si="17"/>
        <v>0</v>
      </c>
      <c r="S79" s="87">
        <f t="shared" si="7"/>
        <v>0</v>
      </c>
      <c r="T79" s="87">
        <f t="shared" si="8"/>
        <v>0</v>
      </c>
      <c r="U79" s="87">
        <f t="shared" si="9"/>
        <v>2.4261761869806847E-9</v>
      </c>
      <c r="V79" s="87">
        <f t="shared" si="10"/>
        <v>1.1932533695862251E-9</v>
      </c>
      <c r="W79" s="120">
        <f t="shared" si="11"/>
        <v>7.9550224639081669E-10</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2.4307981225100124E-9</v>
      </c>
      <c r="J80" s="87">
        <f t="shared" si="16"/>
        <v>1.1955265516304543E-9</v>
      </c>
      <c r="K80" s="120">
        <f t="shared" si="6"/>
        <v>7.970177010869695E-10</v>
      </c>
      <c r="O80" s="116">
        <f>Amnt_Deposited!B75</f>
        <v>2061</v>
      </c>
      <c r="P80" s="119">
        <f>Amnt_Deposited!C75</f>
        <v>0</v>
      </c>
      <c r="Q80" s="319">
        <f>MCF!R79</f>
        <v>0.8</v>
      </c>
      <c r="R80" s="87">
        <f t="shared" si="17"/>
        <v>0</v>
      </c>
      <c r="S80" s="87">
        <f t="shared" si="7"/>
        <v>0</v>
      </c>
      <c r="T80" s="87">
        <f t="shared" si="8"/>
        <v>0</v>
      </c>
      <c r="U80" s="87">
        <f t="shared" si="9"/>
        <v>1.6263145333474643E-9</v>
      </c>
      <c r="V80" s="87">
        <f t="shared" si="10"/>
        <v>7.9986165363322021E-10</v>
      </c>
      <c r="W80" s="120">
        <f t="shared" si="11"/>
        <v>5.3324110242214681E-10</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1.6294127093842572E-9</v>
      </c>
      <c r="J81" s="87">
        <f t="shared" si="16"/>
        <v>8.0138541312575525E-10</v>
      </c>
      <c r="K81" s="120">
        <f t="shared" si="6"/>
        <v>5.342569420838368E-10</v>
      </c>
      <c r="O81" s="116">
        <f>Amnt_Deposited!B76</f>
        <v>2062</v>
      </c>
      <c r="P81" s="119">
        <f>Amnt_Deposited!C76</f>
        <v>0</v>
      </c>
      <c r="Q81" s="319">
        <f>MCF!R80</f>
        <v>0.8</v>
      </c>
      <c r="R81" s="87">
        <f t="shared" si="17"/>
        <v>0</v>
      </c>
      <c r="S81" s="87">
        <f t="shared" si="7"/>
        <v>0</v>
      </c>
      <c r="T81" s="87">
        <f t="shared" si="8"/>
        <v>0</v>
      </c>
      <c r="U81" s="87">
        <f t="shared" si="9"/>
        <v>1.0901512328619015E-9</v>
      </c>
      <c r="V81" s="87">
        <f t="shared" si="10"/>
        <v>5.3616330048556273E-10</v>
      </c>
      <c r="W81" s="120">
        <f t="shared" si="11"/>
        <v>3.5744220032370849E-10</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1.0922280023655112E-9</v>
      </c>
      <c r="J82" s="87">
        <f t="shared" si="16"/>
        <v>5.3718470701874615E-10</v>
      </c>
      <c r="K82" s="120">
        <f t="shared" si="6"/>
        <v>3.581231380124974E-10</v>
      </c>
      <c r="O82" s="116">
        <f>Amnt_Deposited!B77</f>
        <v>2063</v>
      </c>
      <c r="P82" s="119">
        <f>Amnt_Deposited!C77</f>
        <v>0</v>
      </c>
      <c r="Q82" s="319">
        <f>MCF!R81</f>
        <v>0.8</v>
      </c>
      <c r="R82" s="87">
        <f t="shared" si="17"/>
        <v>0</v>
      </c>
      <c r="S82" s="87">
        <f t="shared" si="7"/>
        <v>0</v>
      </c>
      <c r="T82" s="87">
        <f t="shared" si="8"/>
        <v>0</v>
      </c>
      <c r="U82" s="87">
        <f t="shared" si="9"/>
        <v>7.3075022459779879E-10</v>
      </c>
      <c r="V82" s="87">
        <f t="shared" si="10"/>
        <v>3.5940100826410272E-10</v>
      </c>
      <c r="W82" s="120">
        <f t="shared" si="11"/>
        <v>2.3960067217606845E-10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7.3214232482706387E-10</v>
      </c>
      <c r="J83" s="87">
        <f t="shared" ref="J83:J99" si="22">I82*(1-$K$10)+H83</f>
        <v>3.6008567753844733E-10</v>
      </c>
      <c r="K83" s="120">
        <f t="shared" si="6"/>
        <v>2.4005711835896485E-10</v>
      </c>
      <c r="O83" s="116">
        <f>Amnt_Deposited!B78</f>
        <v>2064</v>
      </c>
      <c r="P83" s="119">
        <f>Amnt_Deposited!C78</f>
        <v>0</v>
      </c>
      <c r="Q83" s="319">
        <f>MCF!R82</f>
        <v>0.8</v>
      </c>
      <c r="R83" s="87">
        <f t="shared" ref="R83:R99" si="23">P83*$W$6*DOCF*Q83</f>
        <v>0</v>
      </c>
      <c r="S83" s="87">
        <f t="shared" si="7"/>
        <v>0</v>
      </c>
      <c r="T83" s="87">
        <f t="shared" si="8"/>
        <v>0</v>
      </c>
      <c r="U83" s="87">
        <f t="shared" si="9"/>
        <v>4.8983652419295024E-10</v>
      </c>
      <c r="V83" s="87">
        <f t="shared" si="10"/>
        <v>2.4091370040484855E-10</v>
      </c>
      <c r="W83" s="120">
        <f t="shared" si="11"/>
        <v>1.6060913360323236E-10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4.9076967688271741E-10</v>
      </c>
      <c r="J84" s="87">
        <f t="shared" si="22"/>
        <v>2.413726479443464E-10</v>
      </c>
      <c r="K84" s="120">
        <f t="shared" si="6"/>
        <v>1.6091509862956427E-10</v>
      </c>
      <c r="O84" s="116">
        <f>Amnt_Deposited!B79</f>
        <v>2065</v>
      </c>
      <c r="P84" s="119">
        <f>Amnt_Deposited!C79</f>
        <v>0</v>
      </c>
      <c r="Q84" s="319">
        <f>MCF!R83</f>
        <v>0.8</v>
      </c>
      <c r="R84" s="87">
        <f t="shared" si="23"/>
        <v>0</v>
      </c>
      <c r="S84" s="87">
        <f t="shared" si="7"/>
        <v>0</v>
      </c>
      <c r="T84" s="87">
        <f t="shared" si="8"/>
        <v>0</v>
      </c>
      <c r="U84" s="87">
        <f t="shared" si="9"/>
        <v>3.2834724144695594E-10</v>
      </c>
      <c r="V84" s="87">
        <f t="shared" si="10"/>
        <v>1.6148928274599427E-10</v>
      </c>
      <c r="W84" s="120">
        <f t="shared" si="11"/>
        <v>1.0765952183066284E-10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3.2897275240091897E-10</v>
      </c>
      <c r="J85" s="87">
        <f t="shared" si="22"/>
        <v>1.6179692448179844E-10</v>
      </c>
      <c r="K85" s="120">
        <f t="shared" ref="K85:K99" si="24">J85*CH4_fraction*conv</f>
        <v>1.0786461632119895E-10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2.2009773800239869E-10</v>
      </c>
      <c r="V85" s="87">
        <f t="shared" ref="V85:V98" si="28">U84*(1-$W$10)+T85</f>
        <v>1.0824950344455725E-10</v>
      </c>
      <c r="W85" s="120">
        <f t="shared" ref="W85:W99" si="29">V85*CH4_fraction*conv</f>
        <v>7.216633562970483E-11</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2.2051703053385498E-10</v>
      </c>
      <c r="J86" s="87">
        <f t="shared" si="22"/>
        <v>1.0845572186706399E-10</v>
      </c>
      <c r="K86" s="120">
        <f t="shared" si="24"/>
        <v>7.2303814578042656E-11</v>
      </c>
      <c r="O86" s="116">
        <f>Amnt_Deposited!B81</f>
        <v>2067</v>
      </c>
      <c r="P86" s="119">
        <f>Amnt_Deposited!C81</f>
        <v>0</v>
      </c>
      <c r="Q86" s="319">
        <f>MCF!R85</f>
        <v>0.8</v>
      </c>
      <c r="R86" s="87">
        <f t="shared" si="23"/>
        <v>0</v>
      </c>
      <c r="S86" s="87">
        <f t="shared" si="25"/>
        <v>0</v>
      </c>
      <c r="T86" s="87">
        <f t="shared" si="26"/>
        <v>0</v>
      </c>
      <c r="U86" s="87">
        <f t="shared" si="27"/>
        <v>1.4753592587010796E-10</v>
      </c>
      <c r="V86" s="87">
        <f t="shared" si="28"/>
        <v>7.2561812132290716E-11</v>
      </c>
      <c r="W86" s="120">
        <f t="shared" si="29"/>
        <v>4.8374541421527144E-11</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1.4781698605909615E-10</v>
      </c>
      <c r="J87" s="87">
        <f t="shared" si="22"/>
        <v>7.2700044474758831E-11</v>
      </c>
      <c r="K87" s="120">
        <f t="shared" si="24"/>
        <v>4.8466696316505883E-11</v>
      </c>
      <c r="O87" s="116">
        <f>Amnt_Deposited!B82</f>
        <v>2068</v>
      </c>
      <c r="P87" s="119">
        <f>Amnt_Deposited!C82</f>
        <v>0</v>
      </c>
      <c r="Q87" s="319">
        <f>MCF!R86</f>
        <v>0.8</v>
      </c>
      <c r="R87" s="87">
        <f t="shared" si="23"/>
        <v>0</v>
      </c>
      <c r="S87" s="87">
        <f t="shared" si="25"/>
        <v>0</v>
      </c>
      <c r="T87" s="87">
        <f t="shared" si="26"/>
        <v>0</v>
      </c>
      <c r="U87" s="87">
        <f t="shared" si="27"/>
        <v>9.8896288621161437E-11</v>
      </c>
      <c r="V87" s="87">
        <f t="shared" si="28"/>
        <v>4.8639637248946523E-11</v>
      </c>
      <c r="W87" s="120">
        <f t="shared" si="29"/>
        <v>3.2426424832631011E-11</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9.9084688899982795E-11</v>
      </c>
      <c r="J88" s="87">
        <f t="shared" si="22"/>
        <v>4.8732297159113364E-11</v>
      </c>
      <c r="K88" s="120">
        <f t="shared" si="24"/>
        <v>3.2488198106075576E-11</v>
      </c>
      <c r="O88" s="116">
        <f>Amnt_Deposited!B83</f>
        <v>2069</v>
      </c>
      <c r="P88" s="119">
        <f>Amnt_Deposited!C83</f>
        <v>0</v>
      </c>
      <c r="Q88" s="319">
        <f>MCF!R87</f>
        <v>0.8</v>
      </c>
      <c r="R88" s="87">
        <f t="shared" si="23"/>
        <v>0</v>
      </c>
      <c r="S88" s="87">
        <f t="shared" si="25"/>
        <v>0</v>
      </c>
      <c r="T88" s="87">
        <f t="shared" si="26"/>
        <v>0</v>
      </c>
      <c r="U88" s="87">
        <f t="shared" si="27"/>
        <v>6.6292164741290811E-11</v>
      </c>
      <c r="V88" s="87">
        <f t="shared" si="28"/>
        <v>3.2604123879870626E-11</v>
      </c>
      <c r="W88" s="120">
        <f t="shared" si="29"/>
        <v>2.1736082586580417E-11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6.6418453224863473E-11</v>
      </c>
      <c r="J89" s="87">
        <f t="shared" si="22"/>
        <v>3.2666235675119328E-11</v>
      </c>
      <c r="K89" s="120">
        <f t="shared" si="24"/>
        <v>2.177749045007955E-11</v>
      </c>
      <c r="O89" s="116">
        <f>Amnt_Deposited!B84</f>
        <v>2070</v>
      </c>
      <c r="P89" s="119">
        <f>Amnt_Deposited!C84</f>
        <v>0</v>
      </c>
      <c r="Q89" s="319">
        <f>MCF!R88</f>
        <v>0.8</v>
      </c>
      <c r="R89" s="87">
        <f t="shared" si="23"/>
        <v>0</v>
      </c>
      <c r="S89" s="87">
        <f t="shared" si="25"/>
        <v>0</v>
      </c>
      <c r="T89" s="87">
        <f t="shared" si="26"/>
        <v>0</v>
      </c>
      <c r="U89" s="87">
        <f t="shared" si="27"/>
        <v>4.4436966921184245E-11</v>
      </c>
      <c r="V89" s="87">
        <f t="shared" si="28"/>
        <v>2.185519782010657E-11</v>
      </c>
      <c r="W89" s="120">
        <f t="shared" si="29"/>
        <v>1.4570131880071044E-11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4.4521620623306438E-11</v>
      </c>
      <c r="J90" s="87">
        <f t="shared" si="22"/>
        <v>2.1896832601557032E-11</v>
      </c>
      <c r="K90" s="120">
        <f t="shared" si="24"/>
        <v>1.459788840103802E-11</v>
      </c>
      <c r="O90" s="116">
        <f>Amnt_Deposited!B85</f>
        <v>2071</v>
      </c>
      <c r="P90" s="119">
        <f>Amnt_Deposited!C85</f>
        <v>0</v>
      </c>
      <c r="Q90" s="319">
        <f>MCF!R89</f>
        <v>0.8</v>
      </c>
      <c r="R90" s="87">
        <f t="shared" si="23"/>
        <v>0</v>
      </c>
      <c r="S90" s="87">
        <f t="shared" si="25"/>
        <v>0</v>
      </c>
      <c r="T90" s="87">
        <f t="shared" si="26"/>
        <v>0</v>
      </c>
      <c r="U90" s="87">
        <f t="shared" si="27"/>
        <v>2.9786989712292407E-11</v>
      </c>
      <c r="V90" s="87">
        <f t="shared" si="28"/>
        <v>1.4649977208891838E-11</v>
      </c>
      <c r="W90" s="120">
        <f t="shared" si="29"/>
        <v>9.7666514725945578E-12</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2.9843734785796044E-11</v>
      </c>
      <c r="J91" s="87">
        <f t="shared" si="22"/>
        <v>1.4677885837510397E-11</v>
      </c>
      <c r="K91" s="120">
        <f t="shared" si="24"/>
        <v>9.7852572250069315E-12</v>
      </c>
      <c r="O91" s="116">
        <f>Amnt_Deposited!B86</f>
        <v>2072</v>
      </c>
      <c r="P91" s="119">
        <f>Amnt_Deposited!C86</f>
        <v>0</v>
      </c>
      <c r="Q91" s="319">
        <f>MCF!R90</f>
        <v>0.8</v>
      </c>
      <c r="R91" s="87">
        <f t="shared" si="23"/>
        <v>0</v>
      </c>
      <c r="S91" s="87">
        <f t="shared" si="25"/>
        <v>0</v>
      </c>
      <c r="T91" s="87">
        <f t="shared" si="26"/>
        <v>0</v>
      </c>
      <c r="U91" s="87">
        <f t="shared" si="27"/>
        <v>1.996681631520696E-11</v>
      </c>
      <c r="V91" s="87">
        <f t="shared" si="28"/>
        <v>9.820173397085445E-12</v>
      </c>
      <c r="W91" s="120">
        <f t="shared" si="29"/>
        <v>6.5467822647236297E-12</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2.0004853675490214E-11</v>
      </c>
      <c r="J92" s="87">
        <f t="shared" si="22"/>
        <v>9.8388811103058291E-12</v>
      </c>
      <c r="K92" s="120">
        <f t="shared" si="24"/>
        <v>6.5592540735372194E-12</v>
      </c>
      <c r="O92" s="116">
        <f>Amnt_Deposited!B87</f>
        <v>2073</v>
      </c>
      <c r="P92" s="119">
        <f>Amnt_Deposited!C87</f>
        <v>0</v>
      </c>
      <c r="Q92" s="319">
        <f>MCF!R91</f>
        <v>0.8</v>
      </c>
      <c r="R92" s="87">
        <f t="shared" si="23"/>
        <v>0</v>
      </c>
      <c r="S92" s="87">
        <f t="shared" si="25"/>
        <v>0</v>
      </c>
      <c r="T92" s="87">
        <f t="shared" si="26"/>
        <v>0</v>
      </c>
      <c r="U92" s="87">
        <f t="shared" si="27"/>
        <v>1.3384157231594684E-11</v>
      </c>
      <c r="V92" s="87">
        <f t="shared" si="28"/>
        <v>6.5826590836122766E-12</v>
      </c>
      <c r="W92" s="120">
        <f t="shared" si="29"/>
        <v>4.3884393890748508E-12</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1.3409654436690828E-11</v>
      </c>
      <c r="J93" s="87">
        <f t="shared" si="22"/>
        <v>6.5951992387993852E-12</v>
      </c>
      <c r="K93" s="120">
        <f t="shared" si="24"/>
        <v>4.3967994925329232E-12</v>
      </c>
      <c r="O93" s="116">
        <f>Amnt_Deposited!B88</f>
        <v>2074</v>
      </c>
      <c r="P93" s="119">
        <f>Amnt_Deposited!C88</f>
        <v>0</v>
      </c>
      <c r="Q93" s="319">
        <f>MCF!R92</f>
        <v>0.8</v>
      </c>
      <c r="R93" s="87">
        <f t="shared" si="23"/>
        <v>0</v>
      </c>
      <c r="S93" s="87">
        <f t="shared" si="25"/>
        <v>0</v>
      </c>
      <c r="T93" s="87">
        <f t="shared" si="26"/>
        <v>0</v>
      </c>
      <c r="U93" s="87">
        <f t="shared" si="27"/>
        <v>8.9716688916307833E-12</v>
      </c>
      <c r="V93" s="87">
        <f t="shared" si="28"/>
        <v>4.4124883399639002E-12</v>
      </c>
      <c r="W93" s="120">
        <f t="shared" si="29"/>
        <v>2.9416588933092668E-12</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8.988760179324612E-12</v>
      </c>
      <c r="J94" s="87">
        <f t="shared" si="22"/>
        <v>4.4208942573662172E-12</v>
      </c>
      <c r="K94" s="120">
        <f t="shared" si="24"/>
        <v>2.9472628382441448E-12</v>
      </c>
      <c r="O94" s="116">
        <f>Amnt_Deposited!B89</f>
        <v>2075</v>
      </c>
      <c r="P94" s="119">
        <f>Amnt_Deposited!C89</f>
        <v>0</v>
      </c>
      <c r="Q94" s="319">
        <f>MCF!R93</f>
        <v>0.8</v>
      </c>
      <c r="R94" s="87">
        <f t="shared" si="23"/>
        <v>0</v>
      </c>
      <c r="S94" s="87">
        <f t="shared" si="25"/>
        <v>0</v>
      </c>
      <c r="T94" s="87">
        <f t="shared" si="26"/>
        <v>0</v>
      </c>
      <c r="U94" s="87">
        <f t="shared" si="27"/>
        <v>6.0138895044544597E-12</v>
      </c>
      <c r="V94" s="87">
        <f t="shared" si="28"/>
        <v>2.9577793871763236E-12</v>
      </c>
      <c r="W94" s="120">
        <f t="shared" si="29"/>
        <v>1.9718529247842157E-12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6.0253461372081956E-12</v>
      </c>
      <c r="J95" s="87">
        <f t="shared" si="22"/>
        <v>2.9634140421164163E-12</v>
      </c>
      <c r="K95" s="120">
        <f t="shared" si="24"/>
        <v>1.975609361410944E-12</v>
      </c>
      <c r="O95" s="116">
        <f>Amnt_Deposited!B90</f>
        <v>2076</v>
      </c>
      <c r="P95" s="119">
        <f>Amnt_Deposited!C90</f>
        <v>0</v>
      </c>
      <c r="Q95" s="319">
        <f>MCF!R94</f>
        <v>0.8</v>
      </c>
      <c r="R95" s="87">
        <f t="shared" si="23"/>
        <v>0</v>
      </c>
      <c r="S95" s="87">
        <f t="shared" si="25"/>
        <v>0</v>
      </c>
      <c r="T95" s="87">
        <f t="shared" si="26"/>
        <v>0</v>
      </c>
      <c r="U95" s="87">
        <f t="shared" si="27"/>
        <v>4.0312306894791617E-12</v>
      </c>
      <c r="V95" s="87">
        <f t="shared" si="28"/>
        <v>1.9826588149752981E-12</v>
      </c>
      <c r="W95" s="120">
        <f t="shared" si="29"/>
        <v>1.3217725433168653E-12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4.0389103000740593E-12</v>
      </c>
      <c r="J96" s="87">
        <f t="shared" si="22"/>
        <v>1.9864358371341363E-12</v>
      </c>
      <c r="K96" s="120">
        <f t="shared" si="24"/>
        <v>1.3242905580894242E-12</v>
      </c>
      <c r="O96" s="116">
        <f>Amnt_Deposited!B91</f>
        <v>2077</v>
      </c>
      <c r="P96" s="119">
        <f>Amnt_Deposited!C91</f>
        <v>0</v>
      </c>
      <c r="Q96" s="319">
        <f>MCF!R95</f>
        <v>0.8</v>
      </c>
      <c r="R96" s="87">
        <f t="shared" si="23"/>
        <v>0</v>
      </c>
      <c r="S96" s="87">
        <f t="shared" si="25"/>
        <v>0</v>
      </c>
      <c r="T96" s="87">
        <f t="shared" si="26"/>
        <v>0</v>
      </c>
      <c r="U96" s="87">
        <f t="shared" si="27"/>
        <v>2.7022147413519539E-12</v>
      </c>
      <c r="V96" s="87">
        <f t="shared" si="28"/>
        <v>1.329015948127208E-12</v>
      </c>
      <c r="W96" s="120">
        <f t="shared" si="29"/>
        <v>8.8601063208480531E-13</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2.7073625382794612E-12</v>
      </c>
      <c r="J97" s="87">
        <f t="shared" si="22"/>
        <v>1.3315477617945979E-12</v>
      </c>
      <c r="K97" s="120">
        <f t="shared" si="24"/>
        <v>8.8769850786306529E-13</v>
      </c>
      <c r="O97" s="116">
        <f>Amnt_Deposited!B92</f>
        <v>2078</v>
      </c>
      <c r="P97" s="119">
        <f>Amnt_Deposited!C92</f>
        <v>0</v>
      </c>
      <c r="Q97" s="319">
        <f>MCF!R96</f>
        <v>0.8</v>
      </c>
      <c r="R97" s="87">
        <f t="shared" si="23"/>
        <v>0</v>
      </c>
      <c r="S97" s="87">
        <f t="shared" si="25"/>
        <v>0</v>
      </c>
      <c r="T97" s="87">
        <f t="shared" si="26"/>
        <v>0</v>
      </c>
      <c r="U97" s="87">
        <f t="shared" si="27"/>
        <v>1.8113487098212249E-12</v>
      </c>
      <c r="V97" s="87">
        <f t="shared" si="28"/>
        <v>8.9086603153072891E-13</v>
      </c>
      <c r="W97" s="120">
        <f t="shared" si="29"/>
        <v>5.9391068768715258E-13</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1.8147993812946538E-12</v>
      </c>
      <c r="J98" s="87">
        <f t="shared" si="22"/>
        <v>8.9256315698480739E-13</v>
      </c>
      <c r="K98" s="120">
        <f t="shared" si="24"/>
        <v>5.9504210465653819E-13</v>
      </c>
      <c r="O98" s="116">
        <f>Amnt_Deposited!B93</f>
        <v>2079</v>
      </c>
      <c r="P98" s="119">
        <f>Amnt_Deposited!C93</f>
        <v>0</v>
      </c>
      <c r="Q98" s="319">
        <f>MCF!R97</f>
        <v>0.8</v>
      </c>
      <c r="R98" s="87">
        <f t="shared" si="23"/>
        <v>0</v>
      </c>
      <c r="S98" s="87">
        <f t="shared" si="25"/>
        <v>0</v>
      </c>
      <c r="T98" s="87">
        <f t="shared" si="26"/>
        <v>0</v>
      </c>
      <c r="U98" s="87">
        <f t="shared" si="27"/>
        <v>1.2141833505539593E-12</v>
      </c>
      <c r="V98" s="87">
        <f t="shared" si="28"/>
        <v>5.971653592672655E-13</v>
      </c>
      <c r="W98" s="120">
        <f t="shared" si="29"/>
        <v>3.9811023951151033E-13</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1.2164964048148821E-12</v>
      </c>
      <c r="J99" s="88">
        <f t="shared" si="22"/>
        <v>5.9830297647977168E-13</v>
      </c>
      <c r="K99" s="122">
        <f t="shared" si="24"/>
        <v>3.9886865098651443E-13</v>
      </c>
      <c r="O99" s="117">
        <f>Amnt_Deposited!B94</f>
        <v>2080</v>
      </c>
      <c r="P99" s="121">
        <f>Amnt_Deposited!C94</f>
        <v>0</v>
      </c>
      <c r="Q99" s="320">
        <f>MCF!R98</f>
        <v>0.8</v>
      </c>
      <c r="R99" s="88">
        <f t="shared" si="23"/>
        <v>0</v>
      </c>
      <c r="S99" s="88">
        <f>R99*$W$12</f>
        <v>0</v>
      </c>
      <c r="T99" s="88">
        <f>R99*(1-$W$12)</f>
        <v>0</v>
      </c>
      <c r="U99" s="88">
        <f>S99+U98*$W$10</f>
        <v>8.1389143943903677E-13</v>
      </c>
      <c r="V99" s="88">
        <f>U98*(1-$W$10)+T99</f>
        <v>4.0029191111492251E-13</v>
      </c>
      <c r="W99" s="122">
        <f t="shared" si="29"/>
        <v>2.6686127407661498E-13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1.0785658658940001</v>
      </c>
      <c r="D19" s="451">
        <f>Dry_Matter_Content!D6</f>
        <v>0.44</v>
      </c>
      <c r="E19" s="318">
        <f>MCF!R18</f>
        <v>0.8</v>
      </c>
      <c r="F19" s="150">
        <f t="shared" ref="F19:F50" si="0">C19*D19*$K$6*DOCF*E19</f>
        <v>8.352414065483138E-2</v>
      </c>
      <c r="G19" s="85">
        <f t="shared" ref="G19:G82" si="1">F19*$K$12</f>
        <v>8.352414065483138E-2</v>
      </c>
      <c r="H19" s="85">
        <f t="shared" ref="H19:H82" si="2">F19*(1-$K$12)</f>
        <v>0</v>
      </c>
      <c r="I19" s="85">
        <f t="shared" ref="I19:I82" si="3">G19+I18*$K$10</f>
        <v>8.352414065483138E-2</v>
      </c>
      <c r="J19" s="85">
        <f t="shared" ref="J19:J82" si="4">I18*(1-$K$10)+H19</f>
        <v>0</v>
      </c>
      <c r="K19" s="86">
        <f>J19*CH4_fraction*conv</f>
        <v>0</v>
      </c>
      <c r="O19" s="115">
        <f>Amnt_Deposited!B14</f>
        <v>2000</v>
      </c>
      <c r="P19" s="118">
        <f>Amnt_Deposited!D14</f>
        <v>1.0785658658940001</v>
      </c>
      <c r="Q19" s="318">
        <f>MCF!R18</f>
        <v>0.8</v>
      </c>
      <c r="R19" s="150">
        <f t="shared" ref="R19:R50" si="5">P19*$W$6*DOCF*Q19</f>
        <v>0.17257053854304003</v>
      </c>
      <c r="S19" s="85">
        <f>R19*$W$12</f>
        <v>0.17257053854304003</v>
      </c>
      <c r="T19" s="85">
        <f>R19*(1-$W$12)</f>
        <v>0</v>
      </c>
      <c r="U19" s="85">
        <f>S19+U18*$W$10</f>
        <v>0.17257053854304003</v>
      </c>
      <c r="V19" s="85">
        <f>U18*(1-$W$10)+T19</f>
        <v>0</v>
      </c>
      <c r="W19" s="86">
        <f>V19*CH4_fraction*conv</f>
        <v>0</v>
      </c>
    </row>
    <row r="20" spans="2:23">
      <c r="B20" s="116">
        <f>Amnt_Deposited!B15</f>
        <v>2001</v>
      </c>
      <c r="C20" s="119">
        <f>Amnt_Deposited!D15</f>
        <v>1.104278256378</v>
      </c>
      <c r="D20" s="453">
        <f>Dry_Matter_Content!D7</f>
        <v>0.44</v>
      </c>
      <c r="E20" s="319">
        <f>MCF!R19</f>
        <v>0.8</v>
      </c>
      <c r="F20" s="87">
        <f t="shared" si="0"/>
        <v>8.5515308173912341E-2</v>
      </c>
      <c r="G20" s="87">
        <f t="shared" si="1"/>
        <v>8.5515308173912341E-2</v>
      </c>
      <c r="H20" s="87">
        <f t="shared" si="2"/>
        <v>0</v>
      </c>
      <c r="I20" s="87">
        <f t="shared" si="3"/>
        <v>0.16339270073343229</v>
      </c>
      <c r="J20" s="87">
        <f t="shared" si="4"/>
        <v>5.6467480953114376E-3</v>
      </c>
      <c r="K20" s="120">
        <f>J20*CH4_fraction*conv</f>
        <v>3.7644987302076251E-3</v>
      </c>
      <c r="M20" s="428"/>
      <c r="O20" s="116">
        <f>Amnt_Deposited!B15</f>
        <v>2001</v>
      </c>
      <c r="P20" s="119">
        <f>Amnt_Deposited!D15</f>
        <v>1.104278256378</v>
      </c>
      <c r="Q20" s="319">
        <f>MCF!R19</f>
        <v>0.8</v>
      </c>
      <c r="R20" s="87">
        <f t="shared" si="5"/>
        <v>0.17668452102048005</v>
      </c>
      <c r="S20" s="87">
        <f>R20*$W$12</f>
        <v>0.17668452102048005</v>
      </c>
      <c r="T20" s="87">
        <f>R20*(1-$W$12)</f>
        <v>0</v>
      </c>
      <c r="U20" s="87">
        <f>S20+U19*$W$10</f>
        <v>0.33758822465585181</v>
      </c>
      <c r="V20" s="87">
        <f>U19*(1-$W$10)+T20</f>
        <v>1.1666834907668259E-2</v>
      </c>
      <c r="W20" s="120">
        <f>V20*CH4_fraction*conv</f>
        <v>7.7778899384455058E-3</v>
      </c>
    </row>
    <row r="21" spans="2:23">
      <c r="B21" s="116">
        <f>Amnt_Deposited!B16</f>
        <v>2002</v>
      </c>
      <c r="C21" s="119">
        <f>Amnt_Deposited!D16</f>
        <v>1.1258953585440001</v>
      </c>
      <c r="D21" s="453">
        <f>Dry_Matter_Content!D8</f>
        <v>0.44</v>
      </c>
      <c r="E21" s="319">
        <f>MCF!R20</f>
        <v>0.8</v>
      </c>
      <c r="F21" s="87">
        <f t="shared" si="0"/>
        <v>8.7189336565647368E-2</v>
      </c>
      <c r="G21" s="87">
        <f t="shared" si="1"/>
        <v>8.7189336565647368E-2</v>
      </c>
      <c r="H21" s="87">
        <f t="shared" si="2"/>
        <v>0</v>
      </c>
      <c r="I21" s="87">
        <f t="shared" si="3"/>
        <v>0.23953568094724173</v>
      </c>
      <c r="J21" s="87">
        <f t="shared" si="4"/>
        <v>1.104635635183792E-2</v>
      </c>
      <c r="K21" s="120">
        <f t="shared" ref="K21:K84" si="6">J21*CH4_fraction*conv</f>
        <v>7.3642375678919462E-3</v>
      </c>
      <c r="O21" s="116">
        <f>Amnt_Deposited!B16</f>
        <v>2002</v>
      </c>
      <c r="P21" s="119">
        <f>Amnt_Deposited!D16</f>
        <v>1.1258953585440001</v>
      </c>
      <c r="Q21" s="319">
        <f>MCF!R20</f>
        <v>0.8</v>
      </c>
      <c r="R21" s="87">
        <f t="shared" si="5"/>
        <v>0.18014325736704004</v>
      </c>
      <c r="S21" s="87">
        <f t="shared" ref="S21:S84" si="7">R21*$W$12</f>
        <v>0.18014325736704004</v>
      </c>
      <c r="T21" s="87">
        <f t="shared" ref="T21:T84" si="8">R21*(1-$W$12)</f>
        <v>0</v>
      </c>
      <c r="U21" s="87">
        <f t="shared" ref="U21:U84" si="9">S21+U20*$W$10</f>
        <v>0.49490843170917709</v>
      </c>
      <c r="V21" s="87">
        <f t="shared" ref="V21:V84" si="10">U20*(1-$W$10)+T21</f>
        <v>2.2823050313714711E-2</v>
      </c>
      <c r="W21" s="120">
        <f t="shared" ref="W21:W84" si="11">V21*CH4_fraction*conv</f>
        <v>1.5215366875809808E-2</v>
      </c>
    </row>
    <row r="22" spans="2:23">
      <c r="B22" s="116">
        <f>Amnt_Deposited!B17</f>
        <v>2003</v>
      </c>
      <c r="C22" s="119">
        <f>Amnt_Deposited!D17</f>
        <v>1.1379990346560001</v>
      </c>
      <c r="D22" s="453">
        <f>Dry_Matter_Content!D9</f>
        <v>0.44</v>
      </c>
      <c r="E22" s="319">
        <f>MCF!R21</f>
        <v>0.8</v>
      </c>
      <c r="F22" s="87">
        <f t="shared" si="0"/>
        <v>8.8126645243760668E-2</v>
      </c>
      <c r="G22" s="87">
        <f t="shared" si="1"/>
        <v>8.8126645243760668E-2</v>
      </c>
      <c r="H22" s="87">
        <f t="shared" si="2"/>
        <v>0</v>
      </c>
      <c r="I22" s="87">
        <f t="shared" si="3"/>
        <v>0.31146823380593186</v>
      </c>
      <c r="J22" s="87">
        <f t="shared" si="4"/>
        <v>1.6194092385070538E-2</v>
      </c>
      <c r="K22" s="120">
        <f t="shared" si="6"/>
        <v>1.0796061590047024E-2</v>
      </c>
      <c r="N22" s="290"/>
      <c r="O22" s="116">
        <f>Amnt_Deposited!B17</f>
        <v>2003</v>
      </c>
      <c r="P22" s="119">
        <f>Amnt_Deposited!D17</f>
        <v>1.1379990346560001</v>
      </c>
      <c r="Q22" s="319">
        <f>MCF!R21</f>
        <v>0.8</v>
      </c>
      <c r="R22" s="87">
        <f t="shared" si="5"/>
        <v>0.18207984554496004</v>
      </c>
      <c r="S22" s="87">
        <f t="shared" si="7"/>
        <v>0.18207984554496004</v>
      </c>
      <c r="T22" s="87">
        <f t="shared" si="8"/>
        <v>0</v>
      </c>
      <c r="U22" s="87">
        <f t="shared" si="9"/>
        <v>0.6435294086899418</v>
      </c>
      <c r="V22" s="87">
        <f t="shared" si="10"/>
        <v>3.3458868564195325E-2</v>
      </c>
      <c r="W22" s="120">
        <f t="shared" si="11"/>
        <v>2.2305912376130214E-2</v>
      </c>
    </row>
    <row r="23" spans="2:23">
      <c r="B23" s="116">
        <f>Amnt_Deposited!B18</f>
        <v>2004</v>
      </c>
      <c r="C23" s="119">
        <f>Amnt_Deposited!D18</f>
        <v>1.1681314848720001</v>
      </c>
      <c r="D23" s="453">
        <f>Dry_Matter_Content!D10</f>
        <v>0.44</v>
      </c>
      <c r="E23" s="319">
        <f>MCF!R22</f>
        <v>0.8</v>
      </c>
      <c r="F23" s="87">
        <f t="shared" si="0"/>
        <v>9.0460102188487698E-2</v>
      </c>
      <c r="G23" s="87">
        <f t="shared" si="1"/>
        <v>9.0460102188487698E-2</v>
      </c>
      <c r="H23" s="87">
        <f t="shared" si="2"/>
        <v>0</v>
      </c>
      <c r="I23" s="87">
        <f t="shared" si="3"/>
        <v>0.38087115848615954</v>
      </c>
      <c r="J23" s="87">
        <f t="shared" si="4"/>
        <v>2.1057177508260038E-2</v>
      </c>
      <c r="K23" s="120">
        <f t="shared" si="6"/>
        <v>1.4038118338840024E-2</v>
      </c>
      <c r="N23" s="290"/>
      <c r="O23" s="116">
        <f>Amnt_Deposited!B18</f>
        <v>2004</v>
      </c>
      <c r="P23" s="119">
        <f>Amnt_Deposited!D18</f>
        <v>1.1681314848720001</v>
      </c>
      <c r="Q23" s="319">
        <f>MCF!R22</f>
        <v>0.8</v>
      </c>
      <c r="R23" s="87">
        <f t="shared" si="5"/>
        <v>0.18690103757952004</v>
      </c>
      <c r="S23" s="87">
        <f t="shared" si="7"/>
        <v>0.18690103757952004</v>
      </c>
      <c r="T23" s="87">
        <f t="shared" si="8"/>
        <v>0</v>
      </c>
      <c r="U23" s="87">
        <f t="shared" si="9"/>
        <v>0.78692388116975098</v>
      </c>
      <c r="V23" s="87">
        <f t="shared" si="10"/>
        <v>4.350656509971082E-2</v>
      </c>
      <c r="W23" s="120">
        <f t="shared" si="11"/>
        <v>2.9004376733140547E-2</v>
      </c>
    </row>
    <row r="24" spans="2:23">
      <c r="B24" s="116">
        <f>Amnt_Deposited!B19</f>
        <v>2005</v>
      </c>
      <c r="C24" s="119">
        <f>Amnt_Deposited!D19</f>
        <v>1.2174016847520002</v>
      </c>
      <c r="D24" s="453">
        <f>Dry_Matter_Content!D11</f>
        <v>0.44</v>
      </c>
      <c r="E24" s="319">
        <f>MCF!R23</f>
        <v>0.8</v>
      </c>
      <c r="F24" s="87">
        <f t="shared" si="0"/>
        <v>9.4275586467194888E-2</v>
      </c>
      <c r="G24" s="87">
        <f t="shared" si="1"/>
        <v>9.4275586467194888E-2</v>
      </c>
      <c r="H24" s="87">
        <f t="shared" si="2"/>
        <v>0</v>
      </c>
      <c r="I24" s="87">
        <f t="shared" si="3"/>
        <v>0.44939750082010899</v>
      </c>
      <c r="J24" s="87">
        <f t="shared" si="4"/>
        <v>2.5749244133245419E-2</v>
      </c>
      <c r="K24" s="120">
        <f t="shared" si="6"/>
        <v>1.7166162755496945E-2</v>
      </c>
      <c r="N24" s="290"/>
      <c r="O24" s="116">
        <f>Amnt_Deposited!B19</f>
        <v>2005</v>
      </c>
      <c r="P24" s="119">
        <f>Amnt_Deposited!D19</f>
        <v>1.2174016847520002</v>
      </c>
      <c r="Q24" s="319">
        <f>MCF!R23</f>
        <v>0.8</v>
      </c>
      <c r="R24" s="87">
        <f t="shared" si="5"/>
        <v>0.19478426956032005</v>
      </c>
      <c r="S24" s="87">
        <f t="shared" si="7"/>
        <v>0.19478426956032005</v>
      </c>
      <c r="T24" s="87">
        <f t="shared" si="8"/>
        <v>0</v>
      </c>
      <c r="U24" s="87">
        <f t="shared" si="9"/>
        <v>0.92850723309939864</v>
      </c>
      <c r="V24" s="87">
        <f t="shared" si="10"/>
        <v>5.3200917630672348E-2</v>
      </c>
      <c r="W24" s="120">
        <f t="shared" si="11"/>
        <v>3.546727842044823E-2</v>
      </c>
    </row>
    <row r="25" spans="2:23">
      <c r="B25" s="116">
        <f>Amnt_Deposited!B20</f>
        <v>2006</v>
      </c>
      <c r="C25" s="119">
        <f>Amnt_Deposited!D20</f>
        <v>1.2340283968980001</v>
      </c>
      <c r="D25" s="453">
        <f>Dry_Matter_Content!D12</f>
        <v>0.44</v>
      </c>
      <c r="E25" s="319">
        <f>MCF!R24</f>
        <v>0.8</v>
      </c>
      <c r="F25" s="87">
        <f t="shared" si="0"/>
        <v>9.5563159055781138E-2</v>
      </c>
      <c r="G25" s="87">
        <f t="shared" si="1"/>
        <v>9.5563159055781138E-2</v>
      </c>
      <c r="H25" s="87">
        <f t="shared" si="2"/>
        <v>0</v>
      </c>
      <c r="I25" s="87">
        <f t="shared" si="3"/>
        <v>0.51457861150162909</v>
      </c>
      <c r="J25" s="87">
        <f t="shared" si="4"/>
        <v>3.0382048374261048E-2</v>
      </c>
      <c r="K25" s="120">
        <f t="shared" si="6"/>
        <v>2.0254698916174031E-2</v>
      </c>
      <c r="N25" s="290"/>
      <c r="O25" s="116">
        <f>Amnt_Deposited!B20</f>
        <v>2006</v>
      </c>
      <c r="P25" s="119">
        <f>Amnt_Deposited!D20</f>
        <v>1.2340283968980001</v>
      </c>
      <c r="Q25" s="319">
        <f>MCF!R24</f>
        <v>0.8</v>
      </c>
      <c r="R25" s="87">
        <f t="shared" si="5"/>
        <v>0.19744454350368004</v>
      </c>
      <c r="S25" s="87">
        <f t="shared" si="7"/>
        <v>0.19744454350368004</v>
      </c>
      <c r="T25" s="87">
        <f t="shared" si="8"/>
        <v>0</v>
      </c>
      <c r="U25" s="87">
        <f t="shared" si="9"/>
        <v>1.0631789493835311</v>
      </c>
      <c r="V25" s="87">
        <f t="shared" si="10"/>
        <v>6.2772827219547606E-2</v>
      </c>
      <c r="W25" s="120">
        <f t="shared" si="11"/>
        <v>4.1848551479698404E-2</v>
      </c>
    </row>
    <row r="26" spans="2:23">
      <c r="B26" s="116">
        <f>Amnt_Deposited!B21</f>
        <v>2007</v>
      </c>
      <c r="C26" s="119">
        <f>Amnt_Deposited!D21</f>
        <v>1.250346180138</v>
      </c>
      <c r="D26" s="453">
        <f>Dry_Matter_Content!D13</f>
        <v>0.44</v>
      </c>
      <c r="E26" s="319">
        <f>MCF!R25</f>
        <v>0.8</v>
      </c>
      <c r="F26" s="87">
        <f t="shared" si="0"/>
        <v>9.6826808189886732E-2</v>
      </c>
      <c r="G26" s="87">
        <f t="shared" si="1"/>
        <v>9.6826808189886732E-2</v>
      </c>
      <c r="H26" s="87">
        <f t="shared" si="2"/>
        <v>0</v>
      </c>
      <c r="I26" s="87">
        <f t="shared" si="3"/>
        <v>0.57661672540978959</v>
      </c>
      <c r="J26" s="87">
        <f t="shared" si="4"/>
        <v>3.4788694281726214E-2</v>
      </c>
      <c r="K26" s="120">
        <f t="shared" si="6"/>
        <v>2.319246285448414E-2</v>
      </c>
      <c r="N26" s="290"/>
      <c r="O26" s="116">
        <f>Amnt_Deposited!B21</f>
        <v>2007</v>
      </c>
      <c r="P26" s="119">
        <f>Amnt_Deposited!D21</f>
        <v>1.250346180138</v>
      </c>
      <c r="Q26" s="319">
        <f>MCF!R25</f>
        <v>0.8</v>
      </c>
      <c r="R26" s="87">
        <f t="shared" si="5"/>
        <v>0.20005538882208002</v>
      </c>
      <c r="S26" s="87">
        <f t="shared" si="7"/>
        <v>0.20005538882208002</v>
      </c>
      <c r="T26" s="87">
        <f t="shared" si="8"/>
        <v>0</v>
      </c>
      <c r="U26" s="87">
        <f t="shared" si="9"/>
        <v>1.1913568706813833</v>
      </c>
      <c r="V26" s="87">
        <f t="shared" si="10"/>
        <v>7.1877467524227703E-2</v>
      </c>
      <c r="W26" s="120">
        <f t="shared" si="11"/>
        <v>4.7918311682818467E-2</v>
      </c>
    </row>
    <row r="27" spans="2:23">
      <c r="B27" s="116">
        <f>Amnt_Deposited!B22</f>
        <v>2008</v>
      </c>
      <c r="C27" s="119">
        <f>Amnt_Deposited!D22</f>
        <v>1.2662282944080001</v>
      </c>
      <c r="D27" s="453">
        <f>Dry_Matter_Content!D14</f>
        <v>0.44</v>
      </c>
      <c r="E27" s="319">
        <f>MCF!R26</f>
        <v>0.8</v>
      </c>
      <c r="F27" s="87">
        <f t="shared" si="0"/>
        <v>9.8056719118955527E-2</v>
      </c>
      <c r="G27" s="87">
        <f t="shared" si="1"/>
        <v>9.8056719118955527E-2</v>
      </c>
      <c r="H27" s="87">
        <f t="shared" si="2"/>
        <v>0</v>
      </c>
      <c r="I27" s="87">
        <f t="shared" si="3"/>
        <v>0.6356905903454485</v>
      </c>
      <c r="J27" s="87">
        <f t="shared" si="4"/>
        <v>3.8982854183296604E-2</v>
      </c>
      <c r="K27" s="120">
        <f t="shared" si="6"/>
        <v>2.5988569455531067E-2</v>
      </c>
      <c r="N27" s="290"/>
      <c r="O27" s="116">
        <f>Amnt_Deposited!B22</f>
        <v>2008</v>
      </c>
      <c r="P27" s="119">
        <f>Amnt_Deposited!D22</f>
        <v>1.2662282944080001</v>
      </c>
      <c r="Q27" s="319">
        <f>MCF!R26</f>
        <v>0.8</v>
      </c>
      <c r="R27" s="87">
        <f t="shared" si="5"/>
        <v>0.20259652710528006</v>
      </c>
      <c r="S27" s="87">
        <f t="shared" si="7"/>
        <v>0.20259652710528006</v>
      </c>
      <c r="T27" s="87">
        <f t="shared" si="8"/>
        <v>0</v>
      </c>
      <c r="U27" s="87">
        <f t="shared" si="9"/>
        <v>1.3134103106310919</v>
      </c>
      <c r="V27" s="87">
        <f t="shared" si="10"/>
        <v>8.0543087155571486E-2</v>
      </c>
      <c r="W27" s="120">
        <f t="shared" si="11"/>
        <v>5.3695391437047657E-2</v>
      </c>
    </row>
    <row r="28" spans="2:23">
      <c r="B28" s="116">
        <f>Amnt_Deposited!B23</f>
        <v>2009</v>
      </c>
      <c r="C28" s="119">
        <f>Amnt_Deposited!D23</f>
        <v>1.2814846296120002</v>
      </c>
      <c r="D28" s="453">
        <f>Dry_Matter_Content!D15</f>
        <v>0.44</v>
      </c>
      <c r="E28" s="319">
        <f>MCF!R27</f>
        <v>0.8</v>
      </c>
      <c r="F28" s="87">
        <f t="shared" si="0"/>
        <v>9.9238169717153296E-2</v>
      </c>
      <c r="G28" s="87">
        <f t="shared" si="1"/>
        <v>9.9238169717153296E-2</v>
      </c>
      <c r="H28" s="87">
        <f t="shared" si="2"/>
        <v>0</v>
      </c>
      <c r="I28" s="87">
        <f t="shared" si="3"/>
        <v>0.69195214752761336</v>
      </c>
      <c r="J28" s="87">
        <f t="shared" si="4"/>
        <v>4.2976612534988454E-2</v>
      </c>
      <c r="K28" s="120">
        <f t="shared" si="6"/>
        <v>2.8651075023325635E-2</v>
      </c>
      <c r="N28" s="290"/>
      <c r="O28" s="116">
        <f>Amnt_Deposited!B23</f>
        <v>2009</v>
      </c>
      <c r="P28" s="119">
        <f>Amnt_Deposited!D23</f>
        <v>1.2814846296120002</v>
      </c>
      <c r="Q28" s="319">
        <f>MCF!R27</f>
        <v>0.8</v>
      </c>
      <c r="R28" s="87">
        <f t="shared" si="5"/>
        <v>0.20503754073792005</v>
      </c>
      <c r="S28" s="87">
        <f t="shared" si="7"/>
        <v>0.20503754073792005</v>
      </c>
      <c r="T28" s="87">
        <f t="shared" si="8"/>
        <v>0</v>
      </c>
      <c r="U28" s="87">
        <f t="shared" si="9"/>
        <v>1.429653197371102</v>
      </c>
      <c r="V28" s="87">
        <f t="shared" si="10"/>
        <v>8.879465399791002E-2</v>
      </c>
      <c r="W28" s="120">
        <f t="shared" si="11"/>
        <v>5.9196435998606675E-2</v>
      </c>
    </row>
    <row r="29" spans="2:23">
      <c r="B29" s="116">
        <f>Amnt_Deposited!B24</f>
        <v>2010</v>
      </c>
      <c r="C29" s="119">
        <f>Amnt_Deposited!D24</f>
        <v>1.3077277441140001</v>
      </c>
      <c r="D29" s="453">
        <f>Dry_Matter_Content!D16</f>
        <v>0.44</v>
      </c>
      <c r="E29" s="319">
        <f>MCF!R28</f>
        <v>0.8</v>
      </c>
      <c r="F29" s="87">
        <f t="shared" si="0"/>
        <v>0.10127043650418817</v>
      </c>
      <c r="G29" s="87">
        <f t="shared" si="1"/>
        <v>0.10127043650418817</v>
      </c>
      <c r="H29" s="87">
        <f t="shared" si="2"/>
        <v>0</v>
      </c>
      <c r="I29" s="87">
        <f t="shared" si="3"/>
        <v>0.74644234252958386</v>
      </c>
      <c r="J29" s="87">
        <f t="shared" si="4"/>
        <v>4.6780241502217677E-2</v>
      </c>
      <c r="K29" s="120">
        <f t="shared" si="6"/>
        <v>3.1186827668145116E-2</v>
      </c>
      <c r="O29" s="116">
        <f>Amnt_Deposited!B24</f>
        <v>2010</v>
      </c>
      <c r="P29" s="119">
        <f>Amnt_Deposited!D24</f>
        <v>1.3077277441140001</v>
      </c>
      <c r="Q29" s="319">
        <f>MCF!R28</f>
        <v>0.8</v>
      </c>
      <c r="R29" s="87">
        <f t="shared" si="5"/>
        <v>0.20923643905824002</v>
      </c>
      <c r="S29" s="87">
        <f t="shared" si="7"/>
        <v>0.20923643905824002</v>
      </c>
      <c r="T29" s="87">
        <f t="shared" si="8"/>
        <v>0</v>
      </c>
      <c r="U29" s="87">
        <f t="shared" si="9"/>
        <v>1.5422362448958344</v>
      </c>
      <c r="V29" s="87">
        <f t="shared" si="10"/>
        <v>9.6653391533507604E-2</v>
      </c>
      <c r="W29" s="120">
        <f t="shared" si="11"/>
        <v>6.4435594355671727E-2</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0.69597822709070301</v>
      </c>
      <c r="J30" s="87">
        <f t="shared" si="4"/>
        <v>5.0464115438880894E-2</v>
      </c>
      <c r="K30" s="120">
        <f t="shared" si="6"/>
        <v>3.3642743625920596E-2</v>
      </c>
      <c r="O30" s="116">
        <f>Amnt_Deposited!B25</f>
        <v>2011</v>
      </c>
      <c r="P30" s="119">
        <f>Amnt_Deposited!D25</f>
        <v>0</v>
      </c>
      <c r="Q30" s="319">
        <f>MCF!R29</f>
        <v>0.8</v>
      </c>
      <c r="R30" s="87">
        <f t="shared" si="5"/>
        <v>0</v>
      </c>
      <c r="S30" s="87">
        <f t="shared" si="7"/>
        <v>0</v>
      </c>
      <c r="T30" s="87">
        <f t="shared" si="8"/>
        <v>0</v>
      </c>
      <c r="U30" s="87">
        <f t="shared" si="9"/>
        <v>1.4379715435758327</v>
      </c>
      <c r="V30" s="87">
        <f t="shared" si="10"/>
        <v>0.10426470132000185</v>
      </c>
      <c r="W30" s="120">
        <f t="shared" si="11"/>
        <v>6.9509800880001221E-2</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0.64892579772847014</v>
      </c>
      <c r="J31" s="87">
        <f t="shared" si="4"/>
        <v>4.7052429362232896E-2</v>
      </c>
      <c r="K31" s="120">
        <f t="shared" si="6"/>
        <v>3.1368286241488595E-2</v>
      </c>
      <c r="O31" s="116">
        <f>Amnt_Deposited!B26</f>
        <v>2012</v>
      </c>
      <c r="P31" s="119">
        <f>Amnt_Deposited!D26</f>
        <v>0</v>
      </c>
      <c r="Q31" s="319">
        <f>MCF!R30</f>
        <v>0.8</v>
      </c>
      <c r="R31" s="87">
        <f t="shared" si="5"/>
        <v>0</v>
      </c>
      <c r="S31" s="87">
        <f t="shared" si="7"/>
        <v>0</v>
      </c>
      <c r="T31" s="87">
        <f t="shared" si="8"/>
        <v>0</v>
      </c>
      <c r="U31" s="87">
        <f t="shared" si="9"/>
        <v>1.3407557804307233</v>
      </c>
      <c r="V31" s="87">
        <f t="shared" si="10"/>
        <v>9.7215763145109296E-2</v>
      </c>
      <c r="W31" s="120">
        <f t="shared" si="11"/>
        <v>6.4810508763406188E-2</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0.60505440337956296</v>
      </c>
      <c r="J32" s="87">
        <f t="shared" si="4"/>
        <v>4.3871394348907133E-2</v>
      </c>
      <c r="K32" s="120">
        <f t="shared" si="6"/>
        <v>2.9247596232604756E-2</v>
      </c>
      <c r="O32" s="116">
        <f>Amnt_Deposited!B27</f>
        <v>2013</v>
      </c>
      <c r="P32" s="119">
        <f>Amnt_Deposited!D27</f>
        <v>0</v>
      </c>
      <c r="Q32" s="319">
        <f>MCF!R31</f>
        <v>0.8</v>
      </c>
      <c r="R32" s="87">
        <f t="shared" si="5"/>
        <v>0</v>
      </c>
      <c r="S32" s="87">
        <f t="shared" si="7"/>
        <v>0</v>
      </c>
      <c r="T32" s="87">
        <f t="shared" si="8"/>
        <v>0</v>
      </c>
      <c r="U32" s="87">
        <f t="shared" si="9"/>
        <v>1.250112403676783</v>
      </c>
      <c r="V32" s="87">
        <f t="shared" si="10"/>
        <v>9.0643376753940352E-2</v>
      </c>
      <c r="W32" s="120">
        <f t="shared" si="11"/>
        <v>6.042891783596023E-2</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0.56414898641798517</v>
      </c>
      <c r="J33" s="87">
        <f t="shared" si="4"/>
        <v>4.0905416961577755E-2</v>
      </c>
      <c r="K33" s="120">
        <f t="shared" si="6"/>
        <v>2.7270277974385169E-2</v>
      </c>
      <c r="O33" s="116">
        <f>Amnt_Deposited!B28</f>
        <v>2014</v>
      </c>
      <c r="P33" s="119">
        <f>Amnt_Deposited!D28</f>
        <v>0</v>
      </c>
      <c r="Q33" s="319">
        <f>MCF!R32</f>
        <v>0.8</v>
      </c>
      <c r="R33" s="87">
        <f t="shared" si="5"/>
        <v>0</v>
      </c>
      <c r="S33" s="87">
        <f t="shared" si="7"/>
        <v>0</v>
      </c>
      <c r="T33" s="87">
        <f t="shared" si="8"/>
        <v>0</v>
      </c>
      <c r="U33" s="87">
        <f t="shared" si="9"/>
        <v>1.1655970793760024</v>
      </c>
      <c r="V33" s="87">
        <f t="shared" si="10"/>
        <v>8.4515324300780487E-2</v>
      </c>
      <c r="W33" s="120">
        <f t="shared" si="11"/>
        <v>5.6343549533853655E-2</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0.5260090284423341</v>
      </c>
      <c r="J34" s="87">
        <f t="shared" si="4"/>
        <v>3.8139957975651048E-2</v>
      </c>
      <c r="K34" s="120">
        <f t="shared" si="6"/>
        <v>2.5426638650434031E-2</v>
      </c>
      <c r="O34" s="116">
        <f>Amnt_Deposited!B29</f>
        <v>2015</v>
      </c>
      <c r="P34" s="119">
        <f>Amnt_Deposited!D29</f>
        <v>0</v>
      </c>
      <c r="Q34" s="319">
        <f>MCF!R33</f>
        <v>0.8</v>
      </c>
      <c r="R34" s="87">
        <f t="shared" si="5"/>
        <v>0</v>
      </c>
      <c r="S34" s="87">
        <f t="shared" si="7"/>
        <v>0</v>
      </c>
      <c r="T34" s="87">
        <f t="shared" si="8"/>
        <v>0</v>
      </c>
      <c r="U34" s="87">
        <f t="shared" si="9"/>
        <v>1.0867955133106078</v>
      </c>
      <c r="V34" s="87">
        <f t="shared" si="10"/>
        <v>7.8801566065394721E-2</v>
      </c>
      <c r="W34" s="120">
        <f t="shared" si="11"/>
        <v>5.2534377376929814E-2</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0.49044756733436451</v>
      </c>
      <c r="J35" s="87">
        <f t="shared" si="4"/>
        <v>3.5561461107969615E-2</v>
      </c>
      <c r="K35" s="120">
        <f t="shared" si="6"/>
        <v>2.370764073864641E-2</v>
      </c>
      <c r="O35" s="116">
        <f>Amnt_Deposited!B30</f>
        <v>2016</v>
      </c>
      <c r="P35" s="119">
        <f>Amnt_Deposited!D30</f>
        <v>0</v>
      </c>
      <c r="Q35" s="319">
        <f>MCF!R34</f>
        <v>0.8</v>
      </c>
      <c r="R35" s="87">
        <f t="shared" si="5"/>
        <v>0</v>
      </c>
      <c r="S35" s="87">
        <f t="shared" si="7"/>
        <v>0</v>
      </c>
      <c r="T35" s="87">
        <f t="shared" si="8"/>
        <v>0</v>
      </c>
      <c r="U35" s="87">
        <f t="shared" si="9"/>
        <v>1.0133214201123235</v>
      </c>
      <c r="V35" s="87">
        <f t="shared" si="10"/>
        <v>7.3474093198284338E-2</v>
      </c>
      <c r="W35" s="120">
        <f t="shared" si="11"/>
        <v>4.898272879885622E-2</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0.45729028077046791</v>
      </c>
      <c r="J36" s="87">
        <f t="shared" si="4"/>
        <v>3.3157286563896611E-2</v>
      </c>
      <c r="K36" s="120">
        <f t="shared" si="6"/>
        <v>2.2104857709264406E-2</v>
      </c>
      <c r="O36" s="116">
        <f>Amnt_Deposited!B31</f>
        <v>2017</v>
      </c>
      <c r="P36" s="119">
        <f>Amnt_Deposited!D31</f>
        <v>0</v>
      </c>
      <c r="Q36" s="319">
        <f>MCF!R35</f>
        <v>0.8</v>
      </c>
      <c r="R36" s="87">
        <f t="shared" si="5"/>
        <v>0</v>
      </c>
      <c r="S36" s="87">
        <f t="shared" si="7"/>
        <v>0</v>
      </c>
      <c r="T36" s="87">
        <f t="shared" si="8"/>
        <v>0</v>
      </c>
      <c r="U36" s="87">
        <f t="shared" si="9"/>
        <v>0.94481462969104957</v>
      </c>
      <c r="V36" s="87">
        <f t="shared" si="10"/>
        <v>6.8506790421273986E-2</v>
      </c>
      <c r="W36" s="120">
        <f t="shared" si="11"/>
        <v>4.5671193614182655E-2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0.4263746316934402</v>
      </c>
      <c r="J37" s="87">
        <f t="shared" si="4"/>
        <v>3.0915649077027731E-2</v>
      </c>
      <c r="K37" s="120">
        <f t="shared" si="6"/>
        <v>2.0610432718018486E-2</v>
      </c>
      <c r="O37" s="116">
        <f>Amnt_Deposited!B32</f>
        <v>2018</v>
      </c>
      <c r="P37" s="119">
        <f>Amnt_Deposited!D32</f>
        <v>0</v>
      </c>
      <c r="Q37" s="319">
        <f>MCF!R36</f>
        <v>0.8</v>
      </c>
      <c r="R37" s="87">
        <f t="shared" si="5"/>
        <v>0</v>
      </c>
      <c r="S37" s="87">
        <f t="shared" si="7"/>
        <v>0</v>
      </c>
      <c r="T37" s="87">
        <f t="shared" si="8"/>
        <v>0</v>
      </c>
      <c r="U37" s="87">
        <f t="shared" si="9"/>
        <v>0.88093932168066169</v>
      </c>
      <c r="V37" s="87">
        <f t="shared" si="10"/>
        <v>6.3875308010387891E-2</v>
      </c>
      <c r="W37" s="120">
        <f t="shared" si="11"/>
        <v>4.2583538673591922E-2</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0.39754907155563851</v>
      </c>
      <c r="J38" s="87">
        <f t="shared" si="4"/>
        <v>2.8825560137801694E-2</v>
      </c>
      <c r="K38" s="120">
        <f t="shared" si="6"/>
        <v>1.9217040091867796E-2</v>
      </c>
      <c r="O38" s="116">
        <f>Amnt_Deposited!B33</f>
        <v>2019</v>
      </c>
      <c r="P38" s="119">
        <f>Amnt_Deposited!D33</f>
        <v>0</v>
      </c>
      <c r="Q38" s="319">
        <f>MCF!R37</f>
        <v>0.8</v>
      </c>
      <c r="R38" s="87">
        <f t="shared" si="5"/>
        <v>0</v>
      </c>
      <c r="S38" s="87">
        <f t="shared" si="7"/>
        <v>0</v>
      </c>
      <c r="T38" s="87">
        <f t="shared" si="8"/>
        <v>0</v>
      </c>
      <c r="U38" s="87">
        <f t="shared" si="9"/>
        <v>0.82138237924718716</v>
      </c>
      <c r="V38" s="87">
        <f t="shared" si="10"/>
        <v>5.9556942433474584E-2</v>
      </c>
      <c r="W38" s="120">
        <f t="shared" si="11"/>
        <v>3.9704628288983052E-2</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0.37067229742782498</v>
      </c>
      <c r="J39" s="87">
        <f t="shared" si="4"/>
        <v>2.6876774127813554E-2</v>
      </c>
      <c r="K39" s="120">
        <f t="shared" si="6"/>
        <v>1.7917849418542367E-2</v>
      </c>
      <c r="O39" s="116">
        <f>Amnt_Deposited!B34</f>
        <v>2020</v>
      </c>
      <c r="P39" s="119">
        <f>Amnt_Deposited!D34</f>
        <v>0</v>
      </c>
      <c r="Q39" s="319">
        <f>MCF!R38</f>
        <v>0.8</v>
      </c>
      <c r="R39" s="87">
        <f t="shared" si="5"/>
        <v>0</v>
      </c>
      <c r="S39" s="87">
        <f t="shared" si="7"/>
        <v>0</v>
      </c>
      <c r="T39" s="87">
        <f t="shared" si="8"/>
        <v>0</v>
      </c>
      <c r="U39" s="87">
        <f t="shared" si="9"/>
        <v>0.76585185418972113</v>
      </c>
      <c r="V39" s="87">
        <f t="shared" si="10"/>
        <v>5.5530525057466029E-2</v>
      </c>
      <c r="W39" s="120">
        <f t="shared" si="11"/>
        <v>3.7020350038310681E-2</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0.34561255933204355</v>
      </c>
      <c r="J40" s="87">
        <f t="shared" si="4"/>
        <v>2.5059738095781443E-2</v>
      </c>
      <c r="K40" s="120">
        <f t="shared" si="6"/>
        <v>1.6706492063854293E-2</v>
      </c>
      <c r="O40" s="116">
        <f>Amnt_Deposited!B35</f>
        <v>2021</v>
      </c>
      <c r="P40" s="119">
        <f>Amnt_Deposited!D35</f>
        <v>0</v>
      </c>
      <c r="Q40" s="319">
        <f>MCF!R39</f>
        <v>0.8</v>
      </c>
      <c r="R40" s="87">
        <f t="shared" si="5"/>
        <v>0</v>
      </c>
      <c r="S40" s="87">
        <f t="shared" si="7"/>
        <v>0</v>
      </c>
      <c r="T40" s="87">
        <f t="shared" si="8"/>
        <v>0</v>
      </c>
      <c r="U40" s="87">
        <f t="shared" si="9"/>
        <v>0.71407553581000738</v>
      </c>
      <c r="V40" s="87">
        <f t="shared" si="10"/>
        <v>5.1776318379713727E-2</v>
      </c>
      <c r="W40" s="120">
        <f t="shared" si="11"/>
        <v>3.4517545586475816E-2</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0.32224701440307529</v>
      </c>
      <c r="J41" s="87">
        <f t="shared" si="4"/>
        <v>2.3365544928968272E-2</v>
      </c>
      <c r="K41" s="120">
        <f t="shared" si="6"/>
        <v>1.5577029952645514E-2</v>
      </c>
      <c r="O41" s="116">
        <f>Amnt_Deposited!B36</f>
        <v>2022</v>
      </c>
      <c r="P41" s="119">
        <f>Amnt_Deposited!D36</f>
        <v>0</v>
      </c>
      <c r="Q41" s="319">
        <f>MCF!R40</f>
        <v>0.8</v>
      </c>
      <c r="R41" s="87">
        <f t="shared" si="5"/>
        <v>0</v>
      </c>
      <c r="S41" s="87">
        <f t="shared" si="7"/>
        <v>0</v>
      </c>
      <c r="T41" s="87">
        <f t="shared" si="8"/>
        <v>0</v>
      </c>
      <c r="U41" s="87">
        <f t="shared" si="9"/>
        <v>0.66579961653527953</v>
      </c>
      <c r="V41" s="87">
        <f t="shared" si="10"/>
        <v>4.8275919274727838E-2</v>
      </c>
      <c r="W41" s="120">
        <f t="shared" si="11"/>
        <v>3.2183946183151887E-2</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0.30046112471257053</v>
      </c>
      <c r="J42" s="87">
        <f t="shared" si="4"/>
        <v>2.1785889690504788E-2</v>
      </c>
      <c r="K42" s="120">
        <f t="shared" si="6"/>
        <v>1.4523926460336525E-2</v>
      </c>
      <c r="O42" s="116">
        <f>Amnt_Deposited!B37</f>
        <v>2023</v>
      </c>
      <c r="P42" s="119">
        <f>Amnt_Deposited!D37</f>
        <v>0</v>
      </c>
      <c r="Q42" s="319">
        <f>MCF!R41</f>
        <v>0.8</v>
      </c>
      <c r="R42" s="87">
        <f t="shared" si="5"/>
        <v>0</v>
      </c>
      <c r="S42" s="87">
        <f t="shared" si="7"/>
        <v>0</v>
      </c>
      <c r="T42" s="87">
        <f t="shared" si="8"/>
        <v>0</v>
      </c>
      <c r="U42" s="87">
        <f t="shared" si="9"/>
        <v>0.62078744775324479</v>
      </c>
      <c r="V42" s="87">
        <f t="shared" si="10"/>
        <v>4.5012168782034685E-2</v>
      </c>
      <c r="W42" s="120">
        <f t="shared" si="11"/>
        <v>3.0008112521356455E-2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0.28014809580399114</v>
      </c>
      <c r="J43" s="87">
        <f t="shared" si="4"/>
        <v>2.0313028908579379E-2</v>
      </c>
      <c r="K43" s="120">
        <f t="shared" si="6"/>
        <v>1.3542019272386251E-2</v>
      </c>
      <c r="O43" s="116">
        <f>Amnt_Deposited!B38</f>
        <v>2024</v>
      </c>
      <c r="P43" s="119">
        <f>Amnt_Deposited!D38</f>
        <v>0</v>
      </c>
      <c r="Q43" s="319">
        <f>MCF!R42</f>
        <v>0.8</v>
      </c>
      <c r="R43" s="87">
        <f t="shared" si="5"/>
        <v>0</v>
      </c>
      <c r="S43" s="87">
        <f t="shared" si="7"/>
        <v>0</v>
      </c>
      <c r="T43" s="87">
        <f t="shared" si="8"/>
        <v>0</v>
      </c>
      <c r="U43" s="87">
        <f t="shared" si="9"/>
        <v>0.57881837976031225</v>
      </c>
      <c r="V43" s="87">
        <f t="shared" si="10"/>
        <v>4.1969067992932596E-2</v>
      </c>
      <c r="W43" s="120">
        <f t="shared" si="11"/>
        <v>2.7979378661955063E-2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0.26120835318606084</v>
      </c>
      <c r="J44" s="87">
        <f t="shared" si="4"/>
        <v>1.8939742617930282E-2</v>
      </c>
      <c r="K44" s="120">
        <f t="shared" si="6"/>
        <v>1.2626495078620188E-2</v>
      </c>
      <c r="O44" s="116">
        <f>Amnt_Deposited!B39</f>
        <v>2025</v>
      </c>
      <c r="P44" s="119">
        <f>Amnt_Deposited!D39</f>
        <v>0</v>
      </c>
      <c r="Q44" s="319">
        <f>MCF!R43</f>
        <v>0.8</v>
      </c>
      <c r="R44" s="87">
        <f t="shared" si="5"/>
        <v>0</v>
      </c>
      <c r="S44" s="87">
        <f t="shared" si="7"/>
        <v>0</v>
      </c>
      <c r="T44" s="87">
        <f t="shared" si="8"/>
        <v>0</v>
      </c>
      <c r="U44" s="87">
        <f t="shared" si="9"/>
        <v>0.53968668013648935</v>
      </c>
      <c r="V44" s="87">
        <f t="shared" si="10"/>
        <v>3.9131699623822895E-2</v>
      </c>
      <c r="W44" s="120">
        <f t="shared" si="11"/>
        <v>2.6087799749215261E-2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0.24354905421849335</v>
      </c>
      <c r="J45" s="87">
        <f t="shared" si="4"/>
        <v>1.7659298967567499E-2</v>
      </c>
      <c r="K45" s="120">
        <f t="shared" si="6"/>
        <v>1.1772865978378332E-2</v>
      </c>
      <c r="O45" s="116">
        <f>Amnt_Deposited!B40</f>
        <v>2026</v>
      </c>
      <c r="P45" s="119">
        <f>Amnt_Deposited!D40</f>
        <v>0</v>
      </c>
      <c r="Q45" s="319">
        <f>MCF!R44</f>
        <v>0.8</v>
      </c>
      <c r="R45" s="87">
        <f t="shared" si="5"/>
        <v>0</v>
      </c>
      <c r="S45" s="87">
        <f t="shared" si="7"/>
        <v>0</v>
      </c>
      <c r="T45" s="87">
        <f t="shared" si="8"/>
        <v>0</v>
      </c>
      <c r="U45" s="87">
        <f t="shared" si="9"/>
        <v>0.50320052524482095</v>
      </c>
      <c r="V45" s="87">
        <f t="shared" si="10"/>
        <v>3.6486154891668385E-2</v>
      </c>
      <c r="W45" s="120">
        <f t="shared" si="11"/>
        <v>2.4324103261112257E-2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0.22708363299726192</v>
      </c>
      <c r="J46" s="87">
        <f t="shared" si="4"/>
        <v>1.646542122123143E-2</v>
      </c>
      <c r="K46" s="120">
        <f t="shared" si="6"/>
        <v>1.0976947480820953E-2</v>
      </c>
      <c r="O46" s="116">
        <f>Amnt_Deposited!B41</f>
        <v>2027</v>
      </c>
      <c r="P46" s="119">
        <f>Amnt_Deposited!D41</f>
        <v>0</v>
      </c>
      <c r="Q46" s="319">
        <f>MCF!R45</f>
        <v>0.8</v>
      </c>
      <c r="R46" s="87">
        <f t="shared" si="5"/>
        <v>0</v>
      </c>
      <c r="S46" s="87">
        <f t="shared" si="7"/>
        <v>0</v>
      </c>
      <c r="T46" s="87">
        <f t="shared" si="8"/>
        <v>0</v>
      </c>
      <c r="U46" s="87">
        <f t="shared" si="9"/>
        <v>0.46918105991169817</v>
      </c>
      <c r="V46" s="87">
        <f t="shared" si="10"/>
        <v>3.4019465333122785E-2</v>
      </c>
      <c r="W46" s="120">
        <f t="shared" si="11"/>
        <v>2.2679643555415189E-2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0.21173137600843747</v>
      </c>
      <c r="J47" s="87">
        <f t="shared" si="4"/>
        <v>1.5352256988824437E-2</v>
      </c>
      <c r="K47" s="120">
        <f t="shared" si="6"/>
        <v>1.0234837992549624E-2</v>
      </c>
      <c r="O47" s="116">
        <f>Amnt_Deposited!B42</f>
        <v>2028</v>
      </c>
      <c r="P47" s="119">
        <f>Amnt_Deposited!D42</f>
        <v>0</v>
      </c>
      <c r="Q47" s="319">
        <f>MCF!R46</f>
        <v>0.8</v>
      </c>
      <c r="R47" s="87">
        <f t="shared" si="5"/>
        <v>0</v>
      </c>
      <c r="S47" s="87">
        <f t="shared" si="7"/>
        <v>0</v>
      </c>
      <c r="T47" s="87">
        <f t="shared" si="8"/>
        <v>0</v>
      </c>
      <c r="U47" s="87">
        <f t="shared" si="9"/>
        <v>0.43746152067858984</v>
      </c>
      <c r="V47" s="87">
        <f t="shared" si="10"/>
        <v>3.1719539233108336E-2</v>
      </c>
      <c r="W47" s="120">
        <f t="shared" si="11"/>
        <v>2.114635948873889E-2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0.19741702647044967</v>
      </c>
      <c r="J48" s="87">
        <f t="shared" si="4"/>
        <v>1.4314349537987806E-2</v>
      </c>
      <c r="K48" s="120">
        <f t="shared" si="6"/>
        <v>9.5428996919918706E-3</v>
      </c>
      <c r="O48" s="116">
        <f>Amnt_Deposited!B43</f>
        <v>2029</v>
      </c>
      <c r="P48" s="119">
        <f>Amnt_Deposited!D43</f>
        <v>0</v>
      </c>
      <c r="Q48" s="319">
        <f>MCF!R47</f>
        <v>0.8</v>
      </c>
      <c r="R48" s="87">
        <f t="shared" si="5"/>
        <v>0</v>
      </c>
      <c r="S48" s="87">
        <f t="shared" si="7"/>
        <v>0</v>
      </c>
      <c r="T48" s="87">
        <f t="shared" si="8"/>
        <v>0</v>
      </c>
      <c r="U48" s="87">
        <f t="shared" si="9"/>
        <v>0.40788641832737538</v>
      </c>
      <c r="V48" s="87">
        <f t="shared" si="10"/>
        <v>2.957510235121448E-2</v>
      </c>
      <c r="W48" s="120">
        <f t="shared" si="11"/>
        <v>1.9716734900809652E-2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0.18407041542525629</v>
      </c>
      <c r="J49" s="87">
        <f t="shared" si="4"/>
        <v>1.3346611045193397E-2</v>
      </c>
      <c r="K49" s="120">
        <f t="shared" si="6"/>
        <v>8.8977406967955981E-3</v>
      </c>
      <c r="O49" s="116">
        <f>Amnt_Deposited!B44</f>
        <v>2030</v>
      </c>
      <c r="P49" s="119">
        <f>Amnt_Deposited!D44</f>
        <v>0</v>
      </c>
      <c r="Q49" s="319">
        <f>MCF!R48</f>
        <v>0.8</v>
      </c>
      <c r="R49" s="87">
        <f t="shared" si="5"/>
        <v>0</v>
      </c>
      <c r="S49" s="87">
        <f t="shared" si="7"/>
        <v>0</v>
      </c>
      <c r="T49" s="87">
        <f t="shared" si="8"/>
        <v>0</v>
      </c>
      <c r="U49" s="87">
        <f t="shared" si="9"/>
        <v>0.3803107756720171</v>
      </c>
      <c r="V49" s="87">
        <f t="shared" si="10"/>
        <v>2.7575642655358262E-2</v>
      </c>
      <c r="W49" s="120">
        <f t="shared" si="11"/>
        <v>1.838376177023884E-2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0.17162611777002951</v>
      </c>
      <c r="J50" s="87">
        <f t="shared" si="4"/>
        <v>1.2444297655226793E-2</v>
      </c>
      <c r="K50" s="120">
        <f t="shared" si="6"/>
        <v>8.2961984368178608E-3</v>
      </c>
      <c r="O50" s="116">
        <f>Amnt_Deposited!B45</f>
        <v>2031</v>
      </c>
      <c r="P50" s="119">
        <f>Amnt_Deposited!D45</f>
        <v>0</v>
      </c>
      <c r="Q50" s="319">
        <f>MCF!R49</f>
        <v>0.8</v>
      </c>
      <c r="R50" s="87">
        <f t="shared" si="5"/>
        <v>0</v>
      </c>
      <c r="S50" s="87">
        <f t="shared" si="7"/>
        <v>0</v>
      </c>
      <c r="T50" s="87">
        <f t="shared" si="8"/>
        <v>0</v>
      </c>
      <c r="U50" s="87">
        <f t="shared" si="9"/>
        <v>0.35459941688022623</v>
      </c>
      <c r="V50" s="87">
        <f t="shared" si="10"/>
        <v>2.5711358791790893E-2</v>
      </c>
      <c r="W50" s="120">
        <f t="shared" si="11"/>
        <v>1.7140905861193927E-2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0.16002313154322595</v>
      </c>
      <c r="J51" s="87">
        <f t="shared" si="4"/>
        <v>1.1602986226803546E-2</v>
      </c>
      <c r="K51" s="120">
        <f t="shared" si="6"/>
        <v>7.7353241512023631E-3</v>
      </c>
      <c r="O51" s="116">
        <f>Amnt_Deposited!B46</f>
        <v>2032</v>
      </c>
      <c r="P51" s="119">
        <f>Amnt_Deposited!D46</f>
        <v>0</v>
      </c>
      <c r="Q51" s="319">
        <f>MCF!R50</f>
        <v>0.8</v>
      </c>
      <c r="R51" s="87">
        <f t="shared" ref="R51:R82" si="13">P51*$W$6*DOCF*Q51</f>
        <v>0</v>
      </c>
      <c r="S51" s="87">
        <f t="shared" si="7"/>
        <v>0</v>
      </c>
      <c r="T51" s="87">
        <f t="shared" si="8"/>
        <v>0</v>
      </c>
      <c r="U51" s="87">
        <f t="shared" si="9"/>
        <v>0.33062630484137595</v>
      </c>
      <c r="V51" s="87">
        <f t="shared" si="10"/>
        <v>2.3973112038850299E-2</v>
      </c>
      <c r="W51" s="120">
        <f t="shared" si="11"/>
        <v>1.5982074692566864E-2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0.14920457889290048</v>
      </c>
      <c r="J52" s="87">
        <f t="shared" si="4"/>
        <v>1.0818552650325462E-2</v>
      </c>
      <c r="K52" s="120">
        <f t="shared" si="6"/>
        <v>7.2123684335503079E-3</v>
      </c>
      <c r="O52" s="116">
        <f>Amnt_Deposited!B47</f>
        <v>2033</v>
      </c>
      <c r="P52" s="119">
        <f>Amnt_Deposited!D47</f>
        <v>0</v>
      </c>
      <c r="Q52" s="319">
        <f>MCF!R51</f>
        <v>0.8</v>
      </c>
      <c r="R52" s="87">
        <f t="shared" si="13"/>
        <v>0</v>
      </c>
      <c r="S52" s="87">
        <f t="shared" si="7"/>
        <v>0</v>
      </c>
      <c r="T52" s="87">
        <f t="shared" si="8"/>
        <v>0</v>
      </c>
      <c r="U52" s="87">
        <f t="shared" si="9"/>
        <v>0.30827392333243903</v>
      </c>
      <c r="V52" s="87">
        <f t="shared" si="10"/>
        <v>2.2352381508936908E-2</v>
      </c>
      <c r="W52" s="120">
        <f t="shared" si="11"/>
        <v>1.4901587672624604E-2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0.13911742726140991</v>
      </c>
      <c r="J53" s="87">
        <f t="shared" si="4"/>
        <v>1.0087151631490579E-2</v>
      </c>
      <c r="K53" s="120">
        <f t="shared" si="6"/>
        <v>6.7247677543270526E-3</v>
      </c>
      <c r="O53" s="116">
        <f>Amnt_Deposited!B48</f>
        <v>2034</v>
      </c>
      <c r="P53" s="119">
        <f>Amnt_Deposited!D48</f>
        <v>0</v>
      </c>
      <c r="Q53" s="319">
        <f>MCF!R52</f>
        <v>0.8</v>
      </c>
      <c r="R53" s="87">
        <f t="shared" si="13"/>
        <v>0</v>
      </c>
      <c r="S53" s="87">
        <f t="shared" si="7"/>
        <v>0</v>
      </c>
      <c r="T53" s="87">
        <f t="shared" si="8"/>
        <v>0</v>
      </c>
      <c r="U53" s="87">
        <f t="shared" si="9"/>
        <v>0.28743270095332624</v>
      </c>
      <c r="V53" s="87">
        <f t="shared" si="10"/>
        <v>2.0841222379112768E-2</v>
      </c>
      <c r="W53" s="120">
        <f t="shared" si="11"/>
        <v>1.3894148252741845E-2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0.12971222941975388</v>
      </c>
      <c r="J54" s="87">
        <f t="shared" si="4"/>
        <v>9.4051978416560197E-3</v>
      </c>
      <c r="K54" s="120">
        <f t="shared" si="6"/>
        <v>6.2701318944373462E-3</v>
      </c>
      <c r="O54" s="116">
        <f>Amnt_Deposited!B49</f>
        <v>2035</v>
      </c>
      <c r="P54" s="119">
        <f>Amnt_Deposited!D49</f>
        <v>0</v>
      </c>
      <c r="Q54" s="319">
        <f>MCF!R53</f>
        <v>0.8</v>
      </c>
      <c r="R54" s="87">
        <f t="shared" si="13"/>
        <v>0</v>
      </c>
      <c r="S54" s="87">
        <f t="shared" si="7"/>
        <v>0</v>
      </c>
      <c r="T54" s="87">
        <f t="shared" si="8"/>
        <v>0</v>
      </c>
      <c r="U54" s="87">
        <f t="shared" si="9"/>
        <v>0.26800047400775595</v>
      </c>
      <c r="V54" s="87">
        <f t="shared" si="10"/>
        <v>1.9432226945570286E-2</v>
      </c>
      <c r="W54" s="120">
        <f t="shared" si="11"/>
        <v>1.2954817963713523E-2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0.12094288107720105</v>
      </c>
      <c r="J55" s="87">
        <f t="shared" si="4"/>
        <v>8.7693483425528365E-3</v>
      </c>
      <c r="K55" s="120">
        <f t="shared" si="6"/>
        <v>5.8462322283685574E-3</v>
      </c>
      <c r="O55" s="116">
        <f>Amnt_Deposited!B50</f>
        <v>2036</v>
      </c>
      <c r="P55" s="119">
        <f>Amnt_Deposited!D50</f>
        <v>0</v>
      </c>
      <c r="Q55" s="319">
        <f>MCF!R54</f>
        <v>0.8</v>
      </c>
      <c r="R55" s="87">
        <f t="shared" si="13"/>
        <v>0</v>
      </c>
      <c r="S55" s="87">
        <f t="shared" si="7"/>
        <v>0</v>
      </c>
      <c r="T55" s="87">
        <f t="shared" si="8"/>
        <v>0</v>
      </c>
      <c r="U55" s="87">
        <f t="shared" si="9"/>
        <v>0.24988198569669637</v>
      </c>
      <c r="V55" s="87">
        <f t="shared" si="10"/>
        <v>1.8118488311059576E-2</v>
      </c>
      <c r="W55" s="120">
        <f t="shared" si="11"/>
        <v>1.2078992207373049E-2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0.11276639487800232</v>
      </c>
      <c r="J56" s="87">
        <f t="shared" si="4"/>
        <v>8.1764861991987358E-3</v>
      </c>
      <c r="K56" s="120">
        <f t="shared" si="6"/>
        <v>5.4509907994658236E-3</v>
      </c>
      <c r="O56" s="116">
        <f>Amnt_Deposited!B51</f>
        <v>2037</v>
      </c>
      <c r="P56" s="119">
        <f>Amnt_Deposited!D51</f>
        <v>0</v>
      </c>
      <c r="Q56" s="319">
        <f>MCF!R55</f>
        <v>0.8</v>
      </c>
      <c r="R56" s="87">
        <f t="shared" si="13"/>
        <v>0</v>
      </c>
      <c r="S56" s="87">
        <f t="shared" si="7"/>
        <v>0</v>
      </c>
      <c r="T56" s="87">
        <f t="shared" si="8"/>
        <v>0</v>
      </c>
      <c r="U56" s="87">
        <f t="shared" si="9"/>
        <v>0.23298841916942625</v>
      </c>
      <c r="V56" s="87">
        <f t="shared" si="10"/>
        <v>1.6893566527270112E-2</v>
      </c>
      <c r="W56" s="120">
        <f t="shared" si="11"/>
        <v>1.1262377684846741E-2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0.10514268967732314</v>
      </c>
      <c r="J57" s="87">
        <f t="shared" si="4"/>
        <v>7.623705200679177E-3</v>
      </c>
      <c r="K57" s="120">
        <f t="shared" si="6"/>
        <v>5.082470133786118E-3</v>
      </c>
      <c r="O57" s="116">
        <f>Amnt_Deposited!B52</f>
        <v>2038</v>
      </c>
      <c r="P57" s="119">
        <f>Amnt_Deposited!D52</f>
        <v>0</v>
      </c>
      <c r="Q57" s="319">
        <f>MCF!R56</f>
        <v>0.8</v>
      </c>
      <c r="R57" s="87">
        <f t="shared" si="13"/>
        <v>0</v>
      </c>
      <c r="S57" s="87">
        <f t="shared" si="7"/>
        <v>0</v>
      </c>
      <c r="T57" s="87">
        <f t="shared" si="8"/>
        <v>0</v>
      </c>
      <c r="U57" s="87">
        <f t="shared" si="9"/>
        <v>0.2172369621432296</v>
      </c>
      <c r="V57" s="87">
        <f t="shared" si="10"/>
        <v>1.5751457026196646E-2</v>
      </c>
      <c r="W57" s="120">
        <f t="shared" si="11"/>
        <v>1.0500971350797764E-2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9.803439406342504E-2</v>
      </c>
      <c r="J58" s="87">
        <f t="shared" si="4"/>
        <v>7.1082956138981013E-3</v>
      </c>
      <c r="K58" s="120">
        <f t="shared" si="6"/>
        <v>4.7388637425987336E-3</v>
      </c>
      <c r="O58" s="116">
        <f>Amnt_Deposited!B53</f>
        <v>2039</v>
      </c>
      <c r="P58" s="119">
        <f>Amnt_Deposited!D53</f>
        <v>0</v>
      </c>
      <c r="Q58" s="319">
        <f>MCF!R57</f>
        <v>0.8</v>
      </c>
      <c r="R58" s="87">
        <f t="shared" si="13"/>
        <v>0</v>
      </c>
      <c r="S58" s="87">
        <f t="shared" si="7"/>
        <v>0</v>
      </c>
      <c r="T58" s="87">
        <f t="shared" si="8"/>
        <v>0</v>
      </c>
      <c r="U58" s="87">
        <f t="shared" si="9"/>
        <v>0.20255040095748972</v>
      </c>
      <c r="V58" s="87">
        <f t="shared" si="10"/>
        <v>1.4686561185739877E-2</v>
      </c>
      <c r="W58" s="120">
        <f t="shared" si="11"/>
        <v>9.7910407904932516E-3</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9.1406663162961893E-2</v>
      </c>
      <c r="J59" s="87">
        <f t="shared" si="4"/>
        <v>6.6277309004631486E-3</v>
      </c>
      <c r="K59" s="120">
        <f t="shared" si="6"/>
        <v>4.4184872669754318E-3</v>
      </c>
      <c r="O59" s="116">
        <f>Amnt_Deposited!B54</f>
        <v>2040</v>
      </c>
      <c r="P59" s="119">
        <f>Amnt_Deposited!D54</f>
        <v>0</v>
      </c>
      <c r="Q59" s="319">
        <f>MCF!R58</f>
        <v>0.8</v>
      </c>
      <c r="R59" s="87">
        <f t="shared" si="13"/>
        <v>0</v>
      </c>
      <c r="S59" s="87">
        <f t="shared" si="7"/>
        <v>0</v>
      </c>
      <c r="T59" s="87">
        <f t="shared" si="8"/>
        <v>0</v>
      </c>
      <c r="U59" s="87">
        <f t="shared" si="9"/>
        <v>0.18885674207223527</v>
      </c>
      <c r="V59" s="87">
        <f t="shared" si="10"/>
        <v>1.3693658885254437E-2</v>
      </c>
      <c r="W59" s="120">
        <f t="shared" si="11"/>
        <v>9.1291059235029566E-3</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8.5227007831370369E-2</v>
      </c>
      <c r="J60" s="87">
        <f t="shared" si="4"/>
        <v>6.179655331591526E-3</v>
      </c>
      <c r="K60" s="120">
        <f t="shared" si="6"/>
        <v>4.1197702210610167E-3</v>
      </c>
      <c r="O60" s="116">
        <f>Amnt_Deposited!B55</f>
        <v>2041</v>
      </c>
      <c r="P60" s="119">
        <f>Amnt_Deposited!D55</f>
        <v>0</v>
      </c>
      <c r="Q60" s="319">
        <f>MCF!R59</f>
        <v>0.8</v>
      </c>
      <c r="R60" s="87">
        <f t="shared" si="13"/>
        <v>0</v>
      </c>
      <c r="S60" s="87">
        <f t="shared" si="7"/>
        <v>0</v>
      </c>
      <c r="T60" s="87">
        <f t="shared" si="8"/>
        <v>0</v>
      </c>
      <c r="U60" s="87">
        <f t="shared" si="9"/>
        <v>0.17608885915572386</v>
      </c>
      <c r="V60" s="87">
        <f t="shared" si="10"/>
        <v>1.2767882916511413E-2</v>
      </c>
      <c r="W60" s="120">
        <f t="shared" si="11"/>
        <v>8.5119219443409409E-3</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7.9465135391045591E-2</v>
      </c>
      <c r="J61" s="87">
        <f t="shared" si="4"/>
        <v>5.7618724403247822E-3</v>
      </c>
      <c r="K61" s="120">
        <f t="shared" si="6"/>
        <v>3.8412482935498548E-3</v>
      </c>
      <c r="O61" s="116">
        <f>Amnt_Deposited!B56</f>
        <v>2042</v>
      </c>
      <c r="P61" s="119">
        <f>Amnt_Deposited!D56</f>
        <v>0</v>
      </c>
      <c r="Q61" s="319">
        <f>MCF!R60</f>
        <v>0.8</v>
      </c>
      <c r="R61" s="87">
        <f t="shared" si="13"/>
        <v>0</v>
      </c>
      <c r="S61" s="87">
        <f t="shared" si="7"/>
        <v>0</v>
      </c>
      <c r="T61" s="87">
        <f t="shared" si="8"/>
        <v>0</v>
      </c>
      <c r="U61" s="87">
        <f t="shared" si="9"/>
        <v>0.16418416403108588</v>
      </c>
      <c r="V61" s="87">
        <f t="shared" si="10"/>
        <v>1.1904695124637977E-2</v>
      </c>
      <c r="W61" s="120">
        <f t="shared" si="11"/>
        <v>7.9364634164253173E-3</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7.4092801136600356E-2</v>
      </c>
      <c r="J62" s="87">
        <f t="shared" si="4"/>
        <v>5.3723342544452317E-3</v>
      </c>
      <c r="K62" s="120">
        <f t="shared" si="6"/>
        <v>3.5815561696301542E-3</v>
      </c>
      <c r="O62" s="116">
        <f>Amnt_Deposited!B57</f>
        <v>2043</v>
      </c>
      <c r="P62" s="119">
        <f>Amnt_Deposited!D57</f>
        <v>0</v>
      </c>
      <c r="Q62" s="319">
        <f>MCF!R61</f>
        <v>0.8</v>
      </c>
      <c r="R62" s="87">
        <f t="shared" si="13"/>
        <v>0</v>
      </c>
      <c r="S62" s="87">
        <f t="shared" si="7"/>
        <v>0</v>
      </c>
      <c r="T62" s="87">
        <f t="shared" si="8"/>
        <v>0</v>
      </c>
      <c r="U62" s="87">
        <f t="shared" si="9"/>
        <v>0.15308429986900896</v>
      </c>
      <c r="V62" s="87">
        <f t="shared" si="10"/>
        <v>1.1099864162076922E-2</v>
      </c>
      <c r="W62" s="120">
        <f t="shared" si="11"/>
        <v>7.3999094413846143E-3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6.9083669879286588E-2</v>
      </c>
      <c r="J63" s="87">
        <f t="shared" si="4"/>
        <v>5.009131257313764E-3</v>
      </c>
      <c r="K63" s="120">
        <f t="shared" si="6"/>
        <v>3.3394208382091757E-3</v>
      </c>
      <c r="O63" s="116">
        <f>Amnt_Deposited!B58</f>
        <v>2044</v>
      </c>
      <c r="P63" s="119">
        <f>Amnt_Deposited!D58</f>
        <v>0</v>
      </c>
      <c r="Q63" s="319">
        <f>MCF!R62</f>
        <v>0.8</v>
      </c>
      <c r="R63" s="87">
        <f t="shared" si="13"/>
        <v>0</v>
      </c>
      <c r="S63" s="87">
        <f t="shared" si="7"/>
        <v>0</v>
      </c>
      <c r="T63" s="87">
        <f t="shared" si="8"/>
        <v>0</v>
      </c>
      <c r="U63" s="87">
        <f t="shared" si="9"/>
        <v>0.14273485512249293</v>
      </c>
      <c r="V63" s="87">
        <f t="shared" si="10"/>
        <v>1.0349444746516039E-2</v>
      </c>
      <c r="W63" s="120">
        <f t="shared" si="11"/>
        <v>6.8996298310106926E-3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6.4413186851869517E-2</v>
      </c>
      <c r="J64" s="87">
        <f t="shared" si="4"/>
        <v>4.6704830274170656E-3</v>
      </c>
      <c r="K64" s="120">
        <f t="shared" si="6"/>
        <v>3.1136553516113771E-3</v>
      </c>
      <c r="O64" s="116">
        <f>Amnt_Deposited!B59</f>
        <v>2045</v>
      </c>
      <c r="P64" s="119">
        <f>Amnt_Deposited!D59</f>
        <v>0</v>
      </c>
      <c r="Q64" s="319">
        <f>MCF!R63</f>
        <v>0.8</v>
      </c>
      <c r="R64" s="87">
        <f t="shared" si="13"/>
        <v>0</v>
      </c>
      <c r="S64" s="87">
        <f t="shared" si="7"/>
        <v>0</v>
      </c>
      <c r="T64" s="87">
        <f t="shared" si="8"/>
        <v>0</v>
      </c>
      <c r="U64" s="87">
        <f t="shared" si="9"/>
        <v>0.13308509680138328</v>
      </c>
      <c r="V64" s="87">
        <f t="shared" si="10"/>
        <v>9.6497583211096385E-3</v>
      </c>
      <c r="W64" s="120">
        <f t="shared" si="11"/>
        <v>6.4331722140730917E-3</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6.0058457341130224E-2</v>
      </c>
      <c r="J65" s="87">
        <f t="shared" si="4"/>
        <v>4.3547295107392954E-3</v>
      </c>
      <c r="K65" s="120">
        <f t="shared" si="6"/>
        <v>2.9031530071595302E-3</v>
      </c>
      <c r="O65" s="116">
        <f>Amnt_Deposited!B60</f>
        <v>2046</v>
      </c>
      <c r="P65" s="119">
        <f>Amnt_Deposited!D60</f>
        <v>0</v>
      </c>
      <c r="Q65" s="319">
        <f>MCF!R64</f>
        <v>0.8</v>
      </c>
      <c r="R65" s="87">
        <f t="shared" si="13"/>
        <v>0</v>
      </c>
      <c r="S65" s="87">
        <f t="shared" si="7"/>
        <v>0</v>
      </c>
      <c r="T65" s="87">
        <f t="shared" si="8"/>
        <v>0</v>
      </c>
      <c r="U65" s="87">
        <f t="shared" si="9"/>
        <v>0.12408772177919465</v>
      </c>
      <c r="V65" s="87">
        <f t="shared" si="10"/>
        <v>8.9973750221886261E-3</v>
      </c>
      <c r="W65" s="120">
        <f t="shared" si="11"/>
        <v>5.9982500147924174E-3</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5.5998134457954853E-2</v>
      </c>
      <c r="J66" s="87">
        <f t="shared" si="4"/>
        <v>4.060322883175373E-3</v>
      </c>
      <c r="K66" s="120">
        <f t="shared" si="6"/>
        <v>2.7068819221169153E-3</v>
      </c>
      <c r="O66" s="116">
        <f>Amnt_Deposited!B61</f>
        <v>2047</v>
      </c>
      <c r="P66" s="119">
        <f>Amnt_Deposited!D61</f>
        <v>0</v>
      </c>
      <c r="Q66" s="319">
        <f>MCF!R65</f>
        <v>0.8</v>
      </c>
      <c r="R66" s="87">
        <f t="shared" si="13"/>
        <v>0</v>
      </c>
      <c r="S66" s="87">
        <f t="shared" si="7"/>
        <v>0</v>
      </c>
      <c r="T66" s="87">
        <f t="shared" si="8"/>
        <v>0</v>
      </c>
      <c r="U66" s="87">
        <f t="shared" si="9"/>
        <v>0.11569862491312984</v>
      </c>
      <c r="V66" s="87">
        <f t="shared" si="10"/>
        <v>8.3890968660648175E-3</v>
      </c>
      <c r="W66" s="120">
        <f t="shared" si="11"/>
        <v>5.5927312440432111E-3</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5.2212314494859434E-2</v>
      </c>
      <c r="J67" s="87">
        <f t="shared" si="4"/>
        <v>3.7858199630954196E-3</v>
      </c>
      <c r="K67" s="120">
        <f t="shared" si="6"/>
        <v>2.5238799753969461E-3</v>
      </c>
      <c r="O67" s="116">
        <f>Amnt_Deposited!B62</f>
        <v>2048</v>
      </c>
      <c r="P67" s="119">
        <f>Amnt_Deposited!D62</f>
        <v>0</v>
      </c>
      <c r="Q67" s="319">
        <f>MCF!R66</f>
        <v>0.8</v>
      </c>
      <c r="R67" s="87">
        <f t="shared" si="13"/>
        <v>0</v>
      </c>
      <c r="S67" s="87">
        <f t="shared" si="7"/>
        <v>0</v>
      </c>
      <c r="T67" s="87">
        <f t="shared" si="8"/>
        <v>0</v>
      </c>
      <c r="U67" s="87">
        <f t="shared" si="9"/>
        <v>0.10787668284061865</v>
      </c>
      <c r="V67" s="87">
        <f t="shared" si="10"/>
        <v>7.8219420725111951E-3</v>
      </c>
      <c r="W67" s="120">
        <f t="shared" si="11"/>
        <v>5.2146280483407964E-3</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4.8682439357992699E-2</v>
      </c>
      <c r="J68" s="87">
        <f t="shared" si="4"/>
        <v>3.5298751368667341E-3</v>
      </c>
      <c r="K68" s="120">
        <f t="shared" si="6"/>
        <v>2.3532500912444893E-3</v>
      </c>
      <c r="O68" s="116">
        <f>Amnt_Deposited!B63</f>
        <v>2049</v>
      </c>
      <c r="P68" s="119">
        <f>Amnt_Deposited!D63</f>
        <v>0</v>
      </c>
      <c r="Q68" s="319">
        <f>MCF!R67</f>
        <v>0.8</v>
      </c>
      <c r="R68" s="87">
        <f t="shared" si="13"/>
        <v>0</v>
      </c>
      <c r="S68" s="87">
        <f t="shared" si="7"/>
        <v>0</v>
      </c>
      <c r="T68" s="87">
        <f t="shared" si="8"/>
        <v>0</v>
      </c>
      <c r="U68" s="87">
        <f t="shared" si="9"/>
        <v>0.10058355239254688</v>
      </c>
      <c r="V68" s="87">
        <f t="shared" si="10"/>
        <v>7.2931304480717638E-3</v>
      </c>
      <c r="W68" s="120">
        <f t="shared" si="11"/>
        <v>4.8620869653811759E-3</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4.5391205595338491E-2</v>
      </c>
      <c r="J69" s="87">
        <f t="shared" si="4"/>
        <v>3.2912337626542065E-3</v>
      </c>
      <c r="K69" s="120">
        <f t="shared" si="6"/>
        <v>2.1941558417694707E-3</v>
      </c>
      <c r="O69" s="116">
        <f>Amnt_Deposited!B64</f>
        <v>2050</v>
      </c>
      <c r="P69" s="119">
        <f>Amnt_Deposited!D64</f>
        <v>0</v>
      </c>
      <c r="Q69" s="319">
        <f>MCF!R68</f>
        <v>0.8</v>
      </c>
      <c r="R69" s="87">
        <f t="shared" si="13"/>
        <v>0</v>
      </c>
      <c r="S69" s="87">
        <f t="shared" si="7"/>
        <v>0</v>
      </c>
      <c r="T69" s="87">
        <f t="shared" si="8"/>
        <v>0</v>
      </c>
      <c r="U69" s="87">
        <f t="shared" si="9"/>
        <v>9.3783482634996862E-2</v>
      </c>
      <c r="V69" s="87">
        <f t="shared" si="10"/>
        <v>6.8000697575500112E-3</v>
      </c>
      <c r="W69" s="120">
        <f t="shared" si="11"/>
        <v>4.5333798383666735E-3</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4.2322479575173912E-2</v>
      </c>
      <c r="J70" s="87">
        <f t="shared" si="4"/>
        <v>3.0687260201645826E-3</v>
      </c>
      <c r="K70" s="120">
        <f t="shared" si="6"/>
        <v>2.0458173467763881E-3</v>
      </c>
      <c r="O70" s="116">
        <f>Amnt_Deposited!B65</f>
        <v>2051</v>
      </c>
      <c r="P70" s="119">
        <f>Amnt_Deposited!D65</f>
        <v>0</v>
      </c>
      <c r="Q70" s="319">
        <f>MCF!R69</f>
        <v>0.8</v>
      </c>
      <c r="R70" s="87">
        <f t="shared" si="13"/>
        <v>0</v>
      </c>
      <c r="S70" s="87">
        <f t="shared" si="7"/>
        <v>0</v>
      </c>
      <c r="T70" s="87">
        <f t="shared" si="8"/>
        <v>0</v>
      </c>
      <c r="U70" s="87">
        <f t="shared" si="9"/>
        <v>8.7443139618127885E-2</v>
      </c>
      <c r="V70" s="87">
        <f t="shared" si="10"/>
        <v>6.3403430168689707E-3</v>
      </c>
      <c r="W70" s="120">
        <f t="shared" si="11"/>
        <v>4.2268953445793135E-3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3.9461218398987877E-2</v>
      </c>
      <c r="J71" s="87">
        <f t="shared" si="4"/>
        <v>2.8612611761860331E-3</v>
      </c>
      <c r="K71" s="120">
        <f t="shared" si="6"/>
        <v>1.9075074507906888E-3</v>
      </c>
      <c r="O71" s="116">
        <f>Amnt_Deposited!B66</f>
        <v>2052</v>
      </c>
      <c r="P71" s="119">
        <f>Amnt_Deposited!D66</f>
        <v>0</v>
      </c>
      <c r="Q71" s="319">
        <f>MCF!R70</f>
        <v>0.8</v>
      </c>
      <c r="R71" s="87">
        <f t="shared" si="13"/>
        <v>0</v>
      </c>
      <c r="S71" s="87">
        <f t="shared" si="7"/>
        <v>0</v>
      </c>
      <c r="T71" s="87">
        <f t="shared" si="8"/>
        <v>0</v>
      </c>
      <c r="U71" s="87">
        <f t="shared" si="9"/>
        <v>8.1531442973115417E-2</v>
      </c>
      <c r="V71" s="87">
        <f t="shared" si="10"/>
        <v>5.9116966450124637E-3</v>
      </c>
      <c r="W71" s="120">
        <f t="shared" si="11"/>
        <v>3.9411310966749758E-3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3.6793396161175197E-2</v>
      </c>
      <c r="J72" s="87">
        <f t="shared" si="4"/>
        <v>2.6678222378126821E-3</v>
      </c>
      <c r="K72" s="120">
        <f t="shared" si="6"/>
        <v>1.778548158541788E-3</v>
      </c>
      <c r="O72" s="116">
        <f>Amnt_Deposited!B67</f>
        <v>2053</v>
      </c>
      <c r="P72" s="119">
        <f>Amnt_Deposited!D67</f>
        <v>0</v>
      </c>
      <c r="Q72" s="319">
        <f>MCF!R71</f>
        <v>0.8</v>
      </c>
      <c r="R72" s="87">
        <f t="shared" si="13"/>
        <v>0</v>
      </c>
      <c r="S72" s="87">
        <f t="shared" si="7"/>
        <v>0</v>
      </c>
      <c r="T72" s="87">
        <f t="shared" si="8"/>
        <v>0</v>
      </c>
      <c r="U72" s="87">
        <f t="shared" si="9"/>
        <v>7.6019413556147067E-2</v>
      </c>
      <c r="V72" s="87">
        <f t="shared" si="10"/>
        <v>5.5120294169683486E-3</v>
      </c>
      <c r="W72" s="120">
        <f t="shared" si="11"/>
        <v>3.6746862779788989E-3</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3.4305935194030995E-2</v>
      </c>
      <c r="J73" s="87">
        <f t="shared" si="4"/>
        <v>2.4874609671442019E-3</v>
      </c>
      <c r="K73" s="120">
        <f t="shared" si="6"/>
        <v>1.6583073114294679E-3</v>
      </c>
      <c r="O73" s="116">
        <f>Amnt_Deposited!B68</f>
        <v>2054</v>
      </c>
      <c r="P73" s="119">
        <f>Amnt_Deposited!D68</f>
        <v>0</v>
      </c>
      <c r="Q73" s="319">
        <f>MCF!R72</f>
        <v>0.8</v>
      </c>
      <c r="R73" s="87">
        <f t="shared" si="13"/>
        <v>0</v>
      </c>
      <c r="S73" s="87">
        <f t="shared" si="7"/>
        <v>0</v>
      </c>
      <c r="T73" s="87">
        <f t="shared" si="8"/>
        <v>0</v>
      </c>
      <c r="U73" s="87">
        <f t="shared" si="9"/>
        <v>7.0880031392625997E-2</v>
      </c>
      <c r="V73" s="87">
        <f t="shared" si="10"/>
        <v>5.1393821635210757E-3</v>
      </c>
      <c r="W73" s="120">
        <f t="shared" si="11"/>
        <v>3.4262547756807168E-3</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3.198664196100847E-2</v>
      </c>
      <c r="J74" s="87">
        <f t="shared" si="4"/>
        <v>2.3192932330225267E-3</v>
      </c>
      <c r="K74" s="120">
        <f t="shared" si="6"/>
        <v>1.5461954886816843E-3</v>
      </c>
      <c r="O74" s="116">
        <f>Amnt_Deposited!B69</f>
        <v>2055</v>
      </c>
      <c r="P74" s="119">
        <f>Amnt_Deposited!D69</f>
        <v>0</v>
      </c>
      <c r="Q74" s="319">
        <f>MCF!R73</f>
        <v>0.8</v>
      </c>
      <c r="R74" s="87">
        <f t="shared" si="13"/>
        <v>0</v>
      </c>
      <c r="S74" s="87">
        <f t="shared" si="7"/>
        <v>0</v>
      </c>
      <c r="T74" s="87">
        <f t="shared" si="8"/>
        <v>0</v>
      </c>
      <c r="U74" s="87">
        <f t="shared" si="9"/>
        <v>6.6088103225224085E-2</v>
      </c>
      <c r="V74" s="87">
        <f t="shared" si="10"/>
        <v>4.7919281674019135E-3</v>
      </c>
      <c r="W74" s="120">
        <f t="shared" si="11"/>
        <v>3.194618778267942E-3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2.9824147283988581E-2</v>
      </c>
      <c r="J75" s="87">
        <f t="shared" si="4"/>
        <v>2.1624946770198907E-3</v>
      </c>
      <c r="K75" s="120">
        <f t="shared" si="6"/>
        <v>1.4416631180132603E-3</v>
      </c>
      <c r="O75" s="116">
        <f>Amnt_Deposited!B70</f>
        <v>2056</v>
      </c>
      <c r="P75" s="119">
        <f>Amnt_Deposited!D70</f>
        <v>0</v>
      </c>
      <c r="Q75" s="319">
        <f>MCF!R74</f>
        <v>0.8</v>
      </c>
      <c r="R75" s="87">
        <f t="shared" si="13"/>
        <v>0</v>
      </c>
      <c r="S75" s="87">
        <f t="shared" si="7"/>
        <v>0</v>
      </c>
      <c r="T75" s="87">
        <f t="shared" si="8"/>
        <v>0</v>
      </c>
      <c r="U75" s="87">
        <f t="shared" si="9"/>
        <v>6.1620139016505301E-2</v>
      </c>
      <c r="V75" s="87">
        <f t="shared" si="10"/>
        <v>4.4679642087187806E-3</v>
      </c>
      <c r="W75" s="120">
        <f t="shared" si="11"/>
        <v>2.9786428058125201E-3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2.7807850611555725E-2</v>
      </c>
      <c r="J76" s="87">
        <f t="shared" si="4"/>
        <v>2.0162966724328558E-3</v>
      </c>
      <c r="K76" s="120">
        <f t="shared" si="6"/>
        <v>1.3441977816219038E-3</v>
      </c>
      <c r="O76" s="116">
        <f>Amnt_Deposited!B71</f>
        <v>2057</v>
      </c>
      <c r="P76" s="119">
        <f>Amnt_Deposited!D71</f>
        <v>0</v>
      </c>
      <c r="Q76" s="319">
        <f>MCF!R75</f>
        <v>0.8</v>
      </c>
      <c r="R76" s="87">
        <f t="shared" si="13"/>
        <v>0</v>
      </c>
      <c r="S76" s="87">
        <f t="shared" si="7"/>
        <v>0</v>
      </c>
      <c r="T76" s="87">
        <f t="shared" si="8"/>
        <v>0</v>
      </c>
      <c r="U76" s="87">
        <f t="shared" si="9"/>
        <v>5.7454236800734942E-2</v>
      </c>
      <c r="V76" s="87">
        <f t="shared" si="10"/>
        <v>4.1659022157703608E-3</v>
      </c>
      <c r="W76" s="120">
        <f t="shared" si="11"/>
        <v>2.7772681438469069E-3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2.5927868055082404E-2</v>
      </c>
      <c r="J77" s="87">
        <f t="shared" si="4"/>
        <v>1.8799825564733228E-3</v>
      </c>
      <c r="K77" s="120">
        <f t="shared" si="6"/>
        <v>1.2533217043155485E-3</v>
      </c>
      <c r="O77" s="116">
        <f>Amnt_Deposited!B72</f>
        <v>2058</v>
      </c>
      <c r="P77" s="119">
        <f>Amnt_Deposited!D72</f>
        <v>0</v>
      </c>
      <c r="Q77" s="319">
        <f>MCF!R76</f>
        <v>0.8</v>
      </c>
      <c r="R77" s="87">
        <f t="shared" si="13"/>
        <v>0</v>
      </c>
      <c r="S77" s="87">
        <f t="shared" si="7"/>
        <v>0</v>
      </c>
      <c r="T77" s="87">
        <f t="shared" si="8"/>
        <v>0</v>
      </c>
      <c r="U77" s="87">
        <f t="shared" si="9"/>
        <v>5.3569975320418163E-2</v>
      </c>
      <c r="V77" s="87">
        <f t="shared" si="10"/>
        <v>3.8842614803167807E-3</v>
      </c>
      <c r="W77" s="120">
        <f t="shared" si="11"/>
        <v>2.5895076535445202E-3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2.4174983937895692E-2</v>
      </c>
      <c r="J78" s="87">
        <f t="shared" si="4"/>
        <v>1.7528841171867116E-3</v>
      </c>
      <c r="K78" s="120">
        <f t="shared" si="6"/>
        <v>1.1685894114578078E-3</v>
      </c>
      <c r="O78" s="116">
        <f>Amnt_Deposited!B73</f>
        <v>2059</v>
      </c>
      <c r="P78" s="119">
        <f>Amnt_Deposited!D73</f>
        <v>0</v>
      </c>
      <c r="Q78" s="319">
        <f>MCF!R77</f>
        <v>0.8</v>
      </c>
      <c r="R78" s="87">
        <f t="shared" si="13"/>
        <v>0</v>
      </c>
      <c r="S78" s="87">
        <f t="shared" si="7"/>
        <v>0</v>
      </c>
      <c r="T78" s="87">
        <f t="shared" si="8"/>
        <v>0</v>
      </c>
      <c r="U78" s="87">
        <f t="shared" si="9"/>
        <v>4.9948313921272067E-2</v>
      </c>
      <c r="V78" s="87">
        <f t="shared" si="10"/>
        <v>3.6216613991460968E-3</v>
      </c>
      <c r="W78" s="120">
        <f t="shared" si="11"/>
        <v>2.4144409327640642E-3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2.254060562001951E-2</v>
      </c>
      <c r="J79" s="87">
        <f t="shared" si="4"/>
        <v>1.6343783178761841E-3</v>
      </c>
      <c r="K79" s="120">
        <f t="shared" si="6"/>
        <v>1.0895855452507893E-3</v>
      </c>
      <c r="O79" s="116">
        <f>Amnt_Deposited!B74</f>
        <v>2060</v>
      </c>
      <c r="P79" s="119">
        <f>Amnt_Deposited!D74</f>
        <v>0</v>
      </c>
      <c r="Q79" s="319">
        <f>MCF!R78</f>
        <v>0.8</v>
      </c>
      <c r="R79" s="87">
        <f t="shared" si="13"/>
        <v>0</v>
      </c>
      <c r="S79" s="87">
        <f t="shared" si="7"/>
        <v>0</v>
      </c>
      <c r="T79" s="87">
        <f t="shared" si="8"/>
        <v>0</v>
      </c>
      <c r="U79" s="87">
        <f t="shared" si="9"/>
        <v>4.6571499214916316E-2</v>
      </c>
      <c r="V79" s="87">
        <f t="shared" si="10"/>
        <v>3.3768147063557505E-3</v>
      </c>
      <c r="W79" s="120">
        <f t="shared" si="11"/>
        <v>2.251209804237167E-3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2.1016721377043475E-2</v>
      </c>
      <c r="J80" s="87">
        <f t="shared" si="4"/>
        <v>1.5238842429760335E-3</v>
      </c>
      <c r="K80" s="120">
        <f t="shared" si="6"/>
        <v>1.0159228286506889E-3</v>
      </c>
      <c r="O80" s="116">
        <f>Amnt_Deposited!B75</f>
        <v>2061</v>
      </c>
      <c r="P80" s="119">
        <f>Amnt_Deposited!D75</f>
        <v>0</v>
      </c>
      <c r="Q80" s="319">
        <f>MCF!R79</f>
        <v>0.8</v>
      </c>
      <c r="R80" s="87">
        <f t="shared" si="13"/>
        <v>0</v>
      </c>
      <c r="S80" s="87">
        <f t="shared" si="7"/>
        <v>0</v>
      </c>
      <c r="T80" s="87">
        <f t="shared" si="8"/>
        <v>0</v>
      </c>
      <c r="U80" s="87">
        <f t="shared" si="9"/>
        <v>4.3422978051742694E-2</v>
      </c>
      <c r="V80" s="87">
        <f t="shared" si="10"/>
        <v>3.1485211631736209E-3</v>
      </c>
      <c r="W80" s="120">
        <f t="shared" si="11"/>
        <v>2.0990141087824138E-3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1.9595861126640565E-2</v>
      </c>
      <c r="J81" s="87">
        <f t="shared" si="4"/>
        <v>1.420860250402908E-3</v>
      </c>
      <c r="K81" s="120">
        <f t="shared" si="6"/>
        <v>9.4724016693527194E-4</v>
      </c>
      <c r="O81" s="116">
        <f>Amnt_Deposited!B76</f>
        <v>2062</v>
      </c>
      <c r="P81" s="119">
        <f>Amnt_Deposited!D76</f>
        <v>0</v>
      </c>
      <c r="Q81" s="319">
        <f>MCF!R80</f>
        <v>0.8</v>
      </c>
      <c r="R81" s="87">
        <f t="shared" si="13"/>
        <v>0</v>
      </c>
      <c r="S81" s="87">
        <f t="shared" si="7"/>
        <v>0</v>
      </c>
      <c r="T81" s="87">
        <f t="shared" si="8"/>
        <v>0</v>
      </c>
      <c r="U81" s="87">
        <f t="shared" si="9"/>
        <v>4.0487316377356523E-2</v>
      </c>
      <c r="V81" s="87">
        <f t="shared" si="10"/>
        <v>2.9356616743861719E-3</v>
      </c>
      <c r="W81" s="120">
        <f t="shared" si="11"/>
        <v>1.9571077829241145E-3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1.8271059810214877E-2</v>
      </c>
      <c r="J82" s="87">
        <f t="shared" si="4"/>
        <v>1.3248013164256895E-3</v>
      </c>
      <c r="K82" s="120">
        <f t="shared" si="6"/>
        <v>8.8320087761712632E-4</v>
      </c>
      <c r="O82" s="116">
        <f>Amnt_Deposited!B77</f>
        <v>2063</v>
      </c>
      <c r="P82" s="119">
        <f>Amnt_Deposited!D77</f>
        <v>0</v>
      </c>
      <c r="Q82" s="319">
        <f>MCF!R81</f>
        <v>0.8</v>
      </c>
      <c r="R82" s="87">
        <f t="shared" si="13"/>
        <v>0</v>
      </c>
      <c r="S82" s="87">
        <f t="shared" si="7"/>
        <v>0</v>
      </c>
      <c r="T82" s="87">
        <f t="shared" si="8"/>
        <v>0</v>
      </c>
      <c r="U82" s="87">
        <f t="shared" si="9"/>
        <v>3.7750123574824108E-2</v>
      </c>
      <c r="V82" s="87">
        <f t="shared" si="10"/>
        <v>2.7371928025324149E-3</v>
      </c>
      <c r="W82" s="120">
        <f t="shared" si="11"/>
        <v>1.8247952016882765E-3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1.7035823250176298E-2</v>
      </c>
      <c r="J83" s="87">
        <f t="shared" ref="J83:J99" si="18">I82*(1-$K$10)+H83</f>
        <v>1.2352365600385776E-3</v>
      </c>
      <c r="K83" s="120">
        <f t="shared" si="6"/>
        <v>8.234910400257184E-4</v>
      </c>
      <c r="O83" s="116">
        <f>Amnt_Deposited!B78</f>
        <v>2064</v>
      </c>
      <c r="P83" s="119">
        <f>Amnt_Deposited!D78</f>
        <v>0</v>
      </c>
      <c r="Q83" s="319">
        <f>MCF!R82</f>
        <v>0.8</v>
      </c>
      <c r="R83" s="87">
        <f t="shared" ref="R83:R99" si="19">P83*$W$6*DOCF*Q83</f>
        <v>0</v>
      </c>
      <c r="S83" s="87">
        <f t="shared" si="7"/>
        <v>0</v>
      </c>
      <c r="T83" s="87">
        <f t="shared" si="8"/>
        <v>0</v>
      </c>
      <c r="U83" s="87">
        <f t="shared" si="9"/>
        <v>3.5197981921851841E-2</v>
      </c>
      <c r="V83" s="87">
        <f t="shared" si="10"/>
        <v>2.5521416529722665E-3</v>
      </c>
      <c r="W83" s="120">
        <f t="shared" si="11"/>
        <v>1.7014277686481776E-3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1.5884096315474446E-2</v>
      </c>
      <c r="J84" s="87">
        <f t="shared" si="18"/>
        <v>1.1517269347018524E-3</v>
      </c>
      <c r="K84" s="120">
        <f t="shared" si="6"/>
        <v>7.6781795646790158E-4</v>
      </c>
      <c r="O84" s="116">
        <f>Amnt_Deposited!B79</f>
        <v>2065</v>
      </c>
      <c r="P84" s="119">
        <f>Amnt_Deposited!D79</f>
        <v>0</v>
      </c>
      <c r="Q84" s="319">
        <f>MCF!R83</f>
        <v>0.8</v>
      </c>
      <c r="R84" s="87">
        <f t="shared" si="19"/>
        <v>0</v>
      </c>
      <c r="S84" s="87">
        <f t="shared" si="7"/>
        <v>0</v>
      </c>
      <c r="T84" s="87">
        <f t="shared" si="8"/>
        <v>0</v>
      </c>
      <c r="U84" s="87">
        <f t="shared" si="9"/>
        <v>3.2818380817095948E-2</v>
      </c>
      <c r="V84" s="87">
        <f t="shared" si="10"/>
        <v>2.3796011047558926E-3</v>
      </c>
      <c r="W84" s="120">
        <f t="shared" si="11"/>
        <v>1.5864007365039283E-3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1.4810233239339216E-2</v>
      </c>
      <c r="J85" s="87">
        <f t="shared" si="18"/>
        <v>1.0738630761352288E-3</v>
      </c>
      <c r="K85" s="120">
        <f t="shared" ref="K85:K99" si="20">J85*CH4_fraction*conv</f>
        <v>7.1590871742348576E-4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3.0599655453180188E-2</v>
      </c>
      <c r="V85" s="87">
        <f t="shared" ref="V85:V98" si="24">U84*(1-$W$10)+T85</f>
        <v>2.2187253639157612E-3</v>
      </c>
      <c r="W85" s="120">
        <f t="shared" ref="W85:W99" si="25">V85*CH4_fraction*conv</f>
        <v>1.4791502426105075E-3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1.3808969943725538E-2</v>
      </c>
      <c r="J86" s="87">
        <f t="shared" si="18"/>
        <v>1.0012632956136781E-3</v>
      </c>
      <c r="K86" s="120">
        <f t="shared" si="20"/>
        <v>6.6750886374245205E-4</v>
      </c>
      <c r="O86" s="116">
        <f>Amnt_Deposited!B81</f>
        <v>2067</v>
      </c>
      <c r="P86" s="119">
        <f>Amnt_Deposited!D81</f>
        <v>0</v>
      </c>
      <c r="Q86" s="319">
        <f>MCF!R85</f>
        <v>0.8</v>
      </c>
      <c r="R86" s="87">
        <f t="shared" si="19"/>
        <v>0</v>
      </c>
      <c r="S86" s="87">
        <f t="shared" si="21"/>
        <v>0</v>
      </c>
      <c r="T86" s="87">
        <f t="shared" si="22"/>
        <v>0</v>
      </c>
      <c r="U86" s="87">
        <f t="shared" si="23"/>
        <v>2.8530929635796554E-2</v>
      </c>
      <c r="V86" s="87">
        <f t="shared" si="24"/>
        <v>2.0687258173836317E-3</v>
      </c>
      <c r="W86" s="120">
        <f t="shared" si="25"/>
        <v>1.379150544922421E-3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1.2875398234796682E-2</v>
      </c>
      <c r="J87" s="87">
        <f t="shared" si="18"/>
        <v>9.3357170892885606E-4</v>
      </c>
      <c r="K87" s="120">
        <f t="shared" si="20"/>
        <v>6.2238113928590397E-4</v>
      </c>
      <c r="O87" s="116">
        <f>Amnt_Deposited!B82</f>
        <v>2068</v>
      </c>
      <c r="P87" s="119">
        <f>Amnt_Deposited!D82</f>
        <v>0</v>
      </c>
      <c r="Q87" s="319">
        <f>MCF!R86</f>
        <v>0.8</v>
      </c>
      <c r="R87" s="87">
        <f t="shared" si="19"/>
        <v>0</v>
      </c>
      <c r="S87" s="87">
        <f t="shared" si="21"/>
        <v>0</v>
      </c>
      <c r="T87" s="87">
        <f t="shared" si="22"/>
        <v>0</v>
      </c>
      <c r="U87" s="87">
        <f t="shared" si="23"/>
        <v>2.6602062468588174E-2</v>
      </c>
      <c r="V87" s="87">
        <f t="shared" si="24"/>
        <v>1.9288671672083794E-3</v>
      </c>
      <c r="W87" s="120">
        <f t="shared" si="25"/>
        <v>1.2859114448055863E-3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1.2004941742952382E-2</v>
      </c>
      <c r="J88" s="87">
        <f t="shared" si="18"/>
        <v>8.7045649184430013E-4</v>
      </c>
      <c r="K88" s="120">
        <f t="shared" si="20"/>
        <v>5.8030432789620001E-4</v>
      </c>
      <c r="O88" s="116">
        <f>Amnt_Deposited!B83</f>
        <v>2069</v>
      </c>
      <c r="P88" s="119">
        <f>Amnt_Deposited!D83</f>
        <v>0</v>
      </c>
      <c r="Q88" s="319">
        <f>MCF!R87</f>
        <v>0.8</v>
      </c>
      <c r="R88" s="87">
        <f t="shared" si="19"/>
        <v>0</v>
      </c>
      <c r="S88" s="87">
        <f t="shared" si="21"/>
        <v>0</v>
      </c>
      <c r="T88" s="87">
        <f t="shared" si="22"/>
        <v>0</v>
      </c>
      <c r="U88" s="87">
        <f t="shared" si="23"/>
        <v>2.4803598642463589E-2</v>
      </c>
      <c r="V88" s="87">
        <f t="shared" si="24"/>
        <v>1.7984638261245864E-3</v>
      </c>
      <c r="W88" s="120">
        <f t="shared" si="25"/>
        <v>1.1989758840830575E-3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1.1193333489459743E-2</v>
      </c>
      <c r="J89" s="87">
        <f t="shared" si="18"/>
        <v>8.1160825349263792E-4</v>
      </c>
      <c r="K89" s="120">
        <f t="shared" si="20"/>
        <v>5.4107216899509187E-4</v>
      </c>
      <c r="O89" s="116">
        <f>Amnt_Deposited!B84</f>
        <v>2070</v>
      </c>
      <c r="P89" s="119">
        <f>Amnt_Deposited!D84</f>
        <v>0</v>
      </c>
      <c r="Q89" s="319">
        <f>MCF!R88</f>
        <v>0.8</v>
      </c>
      <c r="R89" s="87">
        <f t="shared" si="19"/>
        <v>0</v>
      </c>
      <c r="S89" s="87">
        <f t="shared" si="21"/>
        <v>0</v>
      </c>
      <c r="T89" s="87">
        <f t="shared" si="22"/>
        <v>0</v>
      </c>
      <c r="U89" s="87">
        <f t="shared" si="23"/>
        <v>2.312672208566062E-2</v>
      </c>
      <c r="V89" s="87">
        <f t="shared" si="24"/>
        <v>1.6768765568029704E-3</v>
      </c>
      <c r="W89" s="120">
        <f t="shared" si="25"/>
        <v>1.1179177045353135E-3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1.0436594969718547E-2</v>
      </c>
      <c r="J90" s="87">
        <f t="shared" si="18"/>
        <v>7.567385197411959E-4</v>
      </c>
      <c r="K90" s="120">
        <f t="shared" si="20"/>
        <v>5.0449234649413053E-4</v>
      </c>
      <c r="O90" s="116">
        <f>Amnt_Deposited!B85</f>
        <v>2071</v>
      </c>
      <c r="P90" s="119">
        <f>Amnt_Deposited!D85</f>
        <v>0</v>
      </c>
      <c r="Q90" s="319">
        <f>MCF!R89</f>
        <v>0.8</v>
      </c>
      <c r="R90" s="87">
        <f t="shared" si="19"/>
        <v>0</v>
      </c>
      <c r="S90" s="87">
        <f t="shared" si="21"/>
        <v>0</v>
      </c>
      <c r="T90" s="87">
        <f t="shared" si="22"/>
        <v>0</v>
      </c>
      <c r="U90" s="87">
        <f t="shared" si="23"/>
        <v>2.1563212747352366E-2</v>
      </c>
      <c r="V90" s="87">
        <f t="shared" si="24"/>
        <v>1.5635093383082554E-3</v>
      </c>
      <c r="W90" s="120">
        <f t="shared" si="25"/>
        <v>1.0423395588721701E-3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9.7310166506270803E-3</v>
      </c>
      <c r="J91" s="87">
        <f t="shared" si="18"/>
        <v>7.0557831909146647E-4</v>
      </c>
      <c r="K91" s="120">
        <f t="shared" si="20"/>
        <v>4.7038554606097761E-4</v>
      </c>
      <c r="O91" s="116">
        <f>Amnt_Deposited!B86</f>
        <v>2072</v>
      </c>
      <c r="P91" s="119">
        <f>Amnt_Deposited!D86</f>
        <v>0</v>
      </c>
      <c r="Q91" s="319">
        <f>MCF!R90</f>
        <v>0.8</v>
      </c>
      <c r="R91" s="87">
        <f t="shared" si="19"/>
        <v>0</v>
      </c>
      <c r="S91" s="87">
        <f t="shared" si="21"/>
        <v>0</v>
      </c>
      <c r="T91" s="87">
        <f t="shared" si="22"/>
        <v>0</v>
      </c>
      <c r="U91" s="87">
        <f t="shared" si="23"/>
        <v>2.0105406302948509E-2</v>
      </c>
      <c r="V91" s="87">
        <f t="shared" si="24"/>
        <v>1.457806444403856E-3</v>
      </c>
      <c r="W91" s="120">
        <f t="shared" si="25"/>
        <v>9.7187096293590398E-4</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9.0731397864465702E-3</v>
      </c>
      <c r="J92" s="87">
        <f t="shared" si="18"/>
        <v>6.5787686418051041E-4</v>
      </c>
      <c r="K92" s="120">
        <f t="shared" si="20"/>
        <v>4.3858457612034024E-4</v>
      </c>
      <c r="O92" s="116">
        <f>Amnt_Deposited!B87</f>
        <v>2073</v>
      </c>
      <c r="P92" s="119">
        <f>Amnt_Deposited!D87</f>
        <v>0</v>
      </c>
      <c r="Q92" s="319">
        <f>MCF!R91</f>
        <v>0.8</v>
      </c>
      <c r="R92" s="87">
        <f t="shared" si="19"/>
        <v>0</v>
      </c>
      <c r="S92" s="87">
        <f t="shared" si="21"/>
        <v>0</v>
      </c>
      <c r="T92" s="87">
        <f t="shared" si="22"/>
        <v>0</v>
      </c>
      <c r="U92" s="87">
        <f t="shared" si="23"/>
        <v>1.8746156583567288E-2</v>
      </c>
      <c r="V92" s="87">
        <f t="shared" si="24"/>
        <v>1.3592497193812196E-3</v>
      </c>
      <c r="W92" s="120">
        <f t="shared" si="25"/>
        <v>9.0616647958747967E-4</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8.4597394640255567E-3</v>
      </c>
      <c r="J93" s="87">
        <f t="shared" si="18"/>
        <v>6.134003224210128E-4</v>
      </c>
      <c r="K93" s="120">
        <f t="shared" si="20"/>
        <v>4.089335482806752E-4</v>
      </c>
      <c r="O93" s="116">
        <f>Amnt_Deposited!B88</f>
        <v>2074</v>
      </c>
      <c r="P93" s="119">
        <f>Amnt_Deposited!D88</f>
        <v>0</v>
      </c>
      <c r="Q93" s="319">
        <f>MCF!R92</f>
        <v>0.8</v>
      </c>
      <c r="R93" s="87">
        <f t="shared" si="19"/>
        <v>0</v>
      </c>
      <c r="S93" s="87">
        <f t="shared" si="21"/>
        <v>0</v>
      </c>
      <c r="T93" s="87">
        <f t="shared" si="22"/>
        <v>0</v>
      </c>
      <c r="U93" s="87">
        <f t="shared" si="23"/>
        <v>1.7478800545507343E-2</v>
      </c>
      <c r="V93" s="87">
        <f t="shared" si="24"/>
        <v>1.2673560380599435E-3</v>
      </c>
      <c r="W93" s="120">
        <f t="shared" si="25"/>
        <v>8.4490402537329564E-4</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7.8878087942718875E-3</v>
      </c>
      <c r="J94" s="87">
        <f t="shared" si="18"/>
        <v>5.7193066975366844E-4</v>
      </c>
      <c r="K94" s="120">
        <f t="shared" si="20"/>
        <v>3.8128711316911228E-4</v>
      </c>
      <c r="O94" s="116">
        <f>Amnt_Deposited!B89</f>
        <v>2075</v>
      </c>
      <c r="P94" s="119">
        <f>Amnt_Deposited!D89</f>
        <v>0</v>
      </c>
      <c r="Q94" s="319">
        <f>MCF!R93</f>
        <v>0.8</v>
      </c>
      <c r="R94" s="87">
        <f t="shared" si="19"/>
        <v>0</v>
      </c>
      <c r="S94" s="87">
        <f t="shared" si="21"/>
        <v>0</v>
      </c>
      <c r="T94" s="87">
        <f t="shared" si="22"/>
        <v>0</v>
      </c>
      <c r="U94" s="87">
        <f t="shared" si="23"/>
        <v>1.6297125607999764E-2</v>
      </c>
      <c r="V94" s="87">
        <f t="shared" si="24"/>
        <v>1.1816749375075789E-3</v>
      </c>
      <c r="W94" s="120">
        <f t="shared" si="25"/>
        <v>7.8778329167171924E-4</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7.3545441723788969E-3</v>
      </c>
      <c r="J95" s="87">
        <f t="shared" si="18"/>
        <v>5.3326462189299021E-4</v>
      </c>
      <c r="K95" s="120">
        <f t="shared" si="20"/>
        <v>3.5550974792866014E-4</v>
      </c>
      <c r="O95" s="116">
        <f>Amnt_Deposited!B90</f>
        <v>2076</v>
      </c>
      <c r="P95" s="119">
        <f>Amnt_Deposited!D90</f>
        <v>0</v>
      </c>
      <c r="Q95" s="319">
        <f>MCF!R94</f>
        <v>0.8</v>
      </c>
      <c r="R95" s="87">
        <f t="shared" si="19"/>
        <v>0</v>
      </c>
      <c r="S95" s="87">
        <f t="shared" si="21"/>
        <v>0</v>
      </c>
      <c r="T95" s="87">
        <f t="shared" si="22"/>
        <v>0</v>
      </c>
      <c r="U95" s="87">
        <f t="shared" si="23"/>
        <v>1.5195339199129951E-2</v>
      </c>
      <c r="V95" s="87">
        <f t="shared" si="24"/>
        <v>1.1017864088698143E-3</v>
      </c>
      <c r="W95" s="120">
        <f t="shared" si="25"/>
        <v>7.3452427257987617E-4</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6.8573315345513905E-3</v>
      </c>
      <c r="J96" s="87">
        <f t="shared" si="18"/>
        <v>4.9721263782750633E-4</v>
      </c>
      <c r="K96" s="120">
        <f t="shared" si="20"/>
        <v>3.3147509188500418E-4</v>
      </c>
      <c r="O96" s="116">
        <f>Amnt_Deposited!B91</f>
        <v>2077</v>
      </c>
      <c r="P96" s="119">
        <f>Amnt_Deposited!D91</f>
        <v>0</v>
      </c>
      <c r="Q96" s="319">
        <f>MCF!R95</f>
        <v>0.8</v>
      </c>
      <c r="R96" s="87">
        <f t="shared" si="19"/>
        <v>0</v>
      </c>
      <c r="S96" s="87">
        <f t="shared" si="21"/>
        <v>0</v>
      </c>
      <c r="T96" s="87">
        <f t="shared" si="22"/>
        <v>0</v>
      </c>
      <c r="U96" s="87">
        <f t="shared" si="23"/>
        <v>1.4168040360643367E-2</v>
      </c>
      <c r="V96" s="87">
        <f t="shared" si="24"/>
        <v>1.0272988384865832E-3</v>
      </c>
      <c r="W96" s="120">
        <f t="shared" si="25"/>
        <v>6.8486589232438875E-4</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6.3937335438618891E-3</v>
      </c>
      <c r="J97" s="87">
        <f t="shared" si="18"/>
        <v>4.6359799068950141E-4</v>
      </c>
      <c r="K97" s="120">
        <f t="shared" si="20"/>
        <v>3.0906532712633424E-4</v>
      </c>
      <c r="O97" s="116">
        <f>Amnt_Deposited!B92</f>
        <v>2078</v>
      </c>
      <c r="P97" s="119">
        <f>Amnt_Deposited!D92</f>
        <v>0</v>
      </c>
      <c r="Q97" s="319">
        <f>MCF!R96</f>
        <v>0.8</v>
      </c>
      <c r="R97" s="87">
        <f t="shared" si="19"/>
        <v>0</v>
      </c>
      <c r="S97" s="87">
        <f t="shared" si="21"/>
        <v>0</v>
      </c>
      <c r="T97" s="87">
        <f t="shared" si="22"/>
        <v>0</v>
      </c>
      <c r="U97" s="87">
        <f t="shared" si="23"/>
        <v>1.3210193272441918E-2</v>
      </c>
      <c r="V97" s="87">
        <f t="shared" si="24"/>
        <v>9.5784708820144903E-4</v>
      </c>
      <c r="W97" s="120">
        <f t="shared" si="25"/>
        <v>6.3856472546763268E-4</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5.9614776424221829E-3</v>
      </c>
      <c r="J98" s="87">
        <f t="shared" si="18"/>
        <v>4.3225590143970645E-4</v>
      </c>
      <c r="K98" s="120">
        <f t="shared" si="20"/>
        <v>2.881706009598043E-4</v>
      </c>
      <c r="O98" s="116">
        <f>Amnt_Deposited!B93</f>
        <v>2079</v>
      </c>
      <c r="P98" s="119">
        <f>Amnt_Deposited!D93</f>
        <v>0</v>
      </c>
      <c r="Q98" s="319">
        <f>MCF!R97</f>
        <v>0.8</v>
      </c>
      <c r="R98" s="87">
        <f t="shared" si="19"/>
        <v>0</v>
      </c>
      <c r="S98" s="87">
        <f t="shared" si="21"/>
        <v>0</v>
      </c>
      <c r="T98" s="87">
        <f t="shared" si="22"/>
        <v>0</v>
      </c>
      <c r="U98" s="87">
        <f t="shared" si="23"/>
        <v>1.2317102566987979E-2</v>
      </c>
      <c r="V98" s="87">
        <f t="shared" si="24"/>
        <v>8.9309070545393889E-4</v>
      </c>
      <c r="W98" s="120">
        <f t="shared" si="25"/>
        <v>5.9539380363595926E-4</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5.5584449113019263E-3</v>
      </c>
      <c r="J99" s="88">
        <f t="shared" si="18"/>
        <v>4.03032731120257E-4</v>
      </c>
      <c r="K99" s="122">
        <f t="shared" si="20"/>
        <v>2.6868848741350463E-4</v>
      </c>
      <c r="O99" s="117">
        <f>Amnt_Deposited!B94</f>
        <v>2080</v>
      </c>
      <c r="P99" s="121">
        <f>Amnt_Deposited!D94</f>
        <v>0</v>
      </c>
      <c r="Q99" s="320">
        <f>MCF!R98</f>
        <v>0.8</v>
      </c>
      <c r="R99" s="88">
        <f t="shared" si="19"/>
        <v>0</v>
      </c>
      <c r="S99" s="88">
        <f>R99*$W$12</f>
        <v>0</v>
      </c>
      <c r="T99" s="88">
        <f>R99*(1-$W$12)</f>
        <v>0</v>
      </c>
      <c r="U99" s="88">
        <f>S99+U98*$W$10</f>
        <v>1.1484390312607283E-2</v>
      </c>
      <c r="V99" s="88">
        <f>U98*(1-$W$10)+T99</f>
        <v>8.3271225438069608E-4</v>
      </c>
      <c r="W99" s="122">
        <f t="shared" si="25"/>
        <v>5.5514150292046405E-4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1.0785658658940001</v>
      </c>
      <c r="D19" s="451">
        <f>Dry_Matter_Content!E6</f>
        <v>0.44</v>
      </c>
      <c r="E19" s="318">
        <f>MCF!R18</f>
        <v>0.8</v>
      </c>
      <c r="F19" s="150">
        <f t="shared" ref="F19:F82" si="0">C19*D19*$K$6*DOCF*E19</f>
        <v>0.1138965554384064</v>
      </c>
      <c r="G19" s="85">
        <f t="shared" ref="G19:G82" si="1">F19*$K$12</f>
        <v>0.1138965554384064</v>
      </c>
      <c r="H19" s="85">
        <f t="shared" ref="H19:H82" si="2">F19*(1-$K$12)</f>
        <v>0</v>
      </c>
      <c r="I19" s="85">
        <f t="shared" ref="I19:I82" si="3">G19+I18*$K$10</f>
        <v>0.1138965554384064</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1.104278256378</v>
      </c>
      <c r="D20" s="453">
        <f>Dry_Matter_Content!E7</f>
        <v>0.44</v>
      </c>
      <c r="E20" s="319">
        <f>MCF!R19</f>
        <v>0.8</v>
      </c>
      <c r="F20" s="87">
        <f t="shared" si="0"/>
        <v>0.11661178387351681</v>
      </c>
      <c r="G20" s="87">
        <f t="shared" si="1"/>
        <v>0.11661178387351681</v>
      </c>
      <c r="H20" s="87">
        <f t="shared" si="2"/>
        <v>0</v>
      </c>
      <c r="I20" s="87">
        <f t="shared" si="3"/>
        <v>0.21270230042841981</v>
      </c>
      <c r="J20" s="87">
        <f t="shared" si="4"/>
        <v>1.7806038883503416E-2</v>
      </c>
      <c r="K20" s="120">
        <f>J20*CH4_fraction*conv</f>
        <v>1.1870692589002276E-2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1.1258953585440001</v>
      </c>
      <c r="D21" s="453">
        <f>Dry_Matter_Content!E8</f>
        <v>0.44</v>
      </c>
      <c r="E21" s="319">
        <f>MCF!R20</f>
        <v>0.8</v>
      </c>
      <c r="F21" s="87">
        <f t="shared" si="0"/>
        <v>0.11889454986224642</v>
      </c>
      <c r="G21" s="87">
        <f t="shared" si="1"/>
        <v>0.11889454986224642</v>
      </c>
      <c r="H21" s="87">
        <f t="shared" si="2"/>
        <v>0</v>
      </c>
      <c r="I21" s="87">
        <f t="shared" si="3"/>
        <v>0.29834399714281812</v>
      </c>
      <c r="J21" s="87">
        <f t="shared" si="4"/>
        <v>3.3252853147848101E-2</v>
      </c>
      <c r="K21" s="120">
        <f t="shared" ref="K21:K84" si="6">J21*CH4_fraction*conv</f>
        <v>2.2168568765232065E-2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1.1379990346560001</v>
      </c>
      <c r="D22" s="453">
        <f>Dry_Matter_Content!E9</f>
        <v>0.44</v>
      </c>
      <c r="E22" s="319">
        <f>MCF!R21</f>
        <v>0.8</v>
      </c>
      <c r="F22" s="87">
        <f t="shared" si="0"/>
        <v>0.12017269805967362</v>
      </c>
      <c r="G22" s="87">
        <f t="shared" si="1"/>
        <v>0.12017269805967362</v>
      </c>
      <c r="H22" s="87">
        <f t="shared" si="2"/>
        <v>0</v>
      </c>
      <c r="I22" s="87">
        <f t="shared" si="3"/>
        <v>0.37187503169180131</v>
      </c>
      <c r="J22" s="87">
        <f t="shared" si="4"/>
        <v>4.6641663510690448E-2</v>
      </c>
      <c r="K22" s="120">
        <f t="shared" si="6"/>
        <v>3.1094442340460299E-2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1.1681314848720001</v>
      </c>
      <c r="D23" s="453">
        <f>Dry_Matter_Content!E10</f>
        <v>0.44</v>
      </c>
      <c r="E23" s="319">
        <f>MCF!R22</f>
        <v>0.8</v>
      </c>
      <c r="F23" s="87">
        <f t="shared" si="0"/>
        <v>0.12335468480248322</v>
      </c>
      <c r="G23" s="87">
        <f t="shared" si="1"/>
        <v>0.12335468480248322</v>
      </c>
      <c r="H23" s="87">
        <f t="shared" si="2"/>
        <v>0</v>
      </c>
      <c r="I23" s="87">
        <f t="shared" si="3"/>
        <v>0.43709256521152118</v>
      </c>
      <c r="J23" s="87">
        <f t="shared" si="4"/>
        <v>5.813715128276338E-2</v>
      </c>
      <c r="K23" s="120">
        <f t="shared" si="6"/>
        <v>3.8758100855175587E-2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1.2174016847520002</v>
      </c>
      <c r="D24" s="453">
        <f>Dry_Matter_Content!E11</f>
        <v>0.44</v>
      </c>
      <c r="E24" s="319">
        <f>MCF!R23</f>
        <v>0.8</v>
      </c>
      <c r="F24" s="87">
        <f t="shared" si="0"/>
        <v>0.12855761790981121</v>
      </c>
      <c r="G24" s="87">
        <f t="shared" si="1"/>
        <v>0.12855761790981121</v>
      </c>
      <c r="H24" s="87">
        <f t="shared" si="2"/>
        <v>0</v>
      </c>
      <c r="I24" s="87">
        <f t="shared" si="3"/>
        <v>0.49731723677463213</v>
      </c>
      <c r="J24" s="87">
        <f t="shared" si="4"/>
        <v>6.8332946346700285E-2</v>
      </c>
      <c r="K24" s="120">
        <f t="shared" si="6"/>
        <v>4.5555297564466857E-2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1.2340283968980001</v>
      </c>
      <c r="D25" s="453">
        <f>Dry_Matter_Content!E12</f>
        <v>0.44</v>
      </c>
      <c r="E25" s="319">
        <f>MCF!R24</f>
        <v>0.8</v>
      </c>
      <c r="F25" s="87">
        <f t="shared" si="0"/>
        <v>0.13031339871242884</v>
      </c>
      <c r="G25" s="87">
        <f t="shared" si="1"/>
        <v>0.13031339871242884</v>
      </c>
      <c r="H25" s="87">
        <f t="shared" si="2"/>
        <v>0</v>
      </c>
      <c r="I25" s="87">
        <f t="shared" si="3"/>
        <v>0.54988245406611913</v>
      </c>
      <c r="J25" s="87">
        <f t="shared" si="4"/>
        <v>7.7748181420941781E-2</v>
      </c>
      <c r="K25" s="120">
        <f t="shared" si="6"/>
        <v>5.1832120947294516E-2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1.250346180138</v>
      </c>
      <c r="D26" s="453">
        <f>Dry_Matter_Content!E13</f>
        <v>0.44</v>
      </c>
      <c r="E26" s="319">
        <f>MCF!R25</f>
        <v>0.8</v>
      </c>
      <c r="F26" s="87">
        <f t="shared" si="0"/>
        <v>0.13203655662257283</v>
      </c>
      <c r="G26" s="87">
        <f t="shared" si="1"/>
        <v>0.13203655662257283</v>
      </c>
      <c r="H26" s="87">
        <f t="shared" si="2"/>
        <v>0</v>
      </c>
      <c r="I26" s="87">
        <f t="shared" si="3"/>
        <v>0.59595303638183461</v>
      </c>
      <c r="J26" s="87">
        <f t="shared" si="4"/>
        <v>8.5965974306857346E-2</v>
      </c>
      <c r="K26" s="120">
        <f t="shared" si="6"/>
        <v>5.7310649537904892E-2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1.2662282944080001</v>
      </c>
      <c r="D27" s="453">
        <f>Dry_Matter_Content!E14</f>
        <v>0.44</v>
      </c>
      <c r="E27" s="319">
        <f>MCF!R26</f>
        <v>0.8</v>
      </c>
      <c r="F27" s="87">
        <f t="shared" si="0"/>
        <v>0.13371370788948481</v>
      </c>
      <c r="G27" s="87">
        <f t="shared" si="1"/>
        <v>0.13371370788948481</v>
      </c>
      <c r="H27" s="87">
        <f t="shared" si="2"/>
        <v>0</v>
      </c>
      <c r="I27" s="87">
        <f t="shared" si="3"/>
        <v>0.63649831702862325</v>
      </c>
      <c r="J27" s="87">
        <f t="shared" si="4"/>
        <v>9.3168427242696125E-2</v>
      </c>
      <c r="K27" s="120">
        <f t="shared" si="6"/>
        <v>6.2112284828464079E-2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1.2814846296120002</v>
      </c>
      <c r="D28" s="453">
        <f>Dry_Matter_Content!E15</f>
        <v>0.44</v>
      </c>
      <c r="E28" s="319">
        <f>MCF!R27</f>
        <v>0.8</v>
      </c>
      <c r="F28" s="87">
        <f t="shared" si="0"/>
        <v>0.13532477688702721</v>
      </c>
      <c r="G28" s="87">
        <f t="shared" si="1"/>
        <v>0.13532477688702721</v>
      </c>
      <c r="H28" s="87">
        <f t="shared" si="2"/>
        <v>0</v>
      </c>
      <c r="I28" s="87">
        <f t="shared" si="3"/>
        <v>0.67231601278688746</v>
      </c>
      <c r="J28" s="87">
        <f t="shared" si="4"/>
        <v>9.9507081128762928E-2</v>
      </c>
      <c r="K28" s="120">
        <f t="shared" si="6"/>
        <v>6.6338054085841952E-2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1.3077277441140001</v>
      </c>
      <c r="D29" s="453">
        <f>Dry_Matter_Content!E16</f>
        <v>0.44</v>
      </c>
      <c r="E29" s="319">
        <f>MCF!R28</f>
        <v>0.8</v>
      </c>
      <c r="F29" s="87">
        <f t="shared" si="0"/>
        <v>0.13809604977843842</v>
      </c>
      <c r="G29" s="87">
        <f t="shared" si="1"/>
        <v>0.13809604977843842</v>
      </c>
      <c r="H29" s="87">
        <f t="shared" si="2"/>
        <v>0</v>
      </c>
      <c r="I29" s="87">
        <f t="shared" si="3"/>
        <v>0.70530541540109981</v>
      </c>
      <c r="J29" s="87">
        <f t="shared" si="4"/>
        <v>0.10510664716422609</v>
      </c>
      <c r="K29" s="120">
        <f t="shared" si="6"/>
        <v>7.0071098109484059E-2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0.59504136392880513</v>
      </c>
      <c r="J30" s="87">
        <f t="shared" si="4"/>
        <v>0.11026405147229472</v>
      </c>
      <c r="K30" s="120">
        <f t="shared" si="6"/>
        <v>7.3509367648196475E-2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0.50201546316625745</v>
      </c>
      <c r="J31" s="87">
        <f t="shared" si="4"/>
        <v>9.3025900762547742E-2</v>
      </c>
      <c r="K31" s="120">
        <f t="shared" si="6"/>
        <v>6.2017267175031823E-2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0.42353278366070923</v>
      </c>
      <c r="J32" s="87">
        <f t="shared" si="4"/>
        <v>7.8482679505548242E-2</v>
      </c>
      <c r="K32" s="120">
        <f t="shared" si="6"/>
        <v>5.2321786337032161E-2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0.35731970824966813</v>
      </c>
      <c r="J33" s="87">
        <f t="shared" si="4"/>
        <v>6.6213075411041128E-2</v>
      </c>
      <c r="K33" s="120">
        <f t="shared" si="6"/>
        <v>4.4142050274027414E-2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0.3014580661267296</v>
      </c>
      <c r="J34" s="87">
        <f t="shared" si="4"/>
        <v>5.5861642122938537E-2</v>
      </c>
      <c r="K34" s="120">
        <f t="shared" si="6"/>
        <v>3.7241094748625692E-2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0.25432956407030782</v>
      </c>
      <c r="J35" s="87">
        <f t="shared" si="4"/>
        <v>4.7128502056421759E-2</v>
      </c>
      <c r="K35" s="120">
        <f t="shared" si="6"/>
        <v>3.1419001370947837E-2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0.21456890502641446</v>
      </c>
      <c r="J36" s="87">
        <f t="shared" si="4"/>
        <v>3.9760659043893358E-2</v>
      </c>
      <c r="K36" s="120">
        <f t="shared" si="6"/>
        <v>2.6507106029262237E-2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0.18102423590639682</v>
      </c>
      <c r="J37" s="87">
        <f t="shared" si="4"/>
        <v>3.3544669120017634E-2</v>
      </c>
      <c r="K37" s="120">
        <f t="shared" si="6"/>
        <v>2.2363112746678421E-2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0.15272377878547078</v>
      </c>
      <c r="J38" s="87">
        <f t="shared" si="4"/>
        <v>2.8300457120926052E-2</v>
      </c>
      <c r="K38" s="120">
        <f t="shared" si="6"/>
        <v>1.88669714139507E-2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0.12884767881895087</v>
      </c>
      <c r="J39" s="87">
        <f t="shared" si="4"/>
        <v>2.3876099966519897E-2</v>
      </c>
      <c r="K39" s="120">
        <f t="shared" si="6"/>
        <v>1.5917399977679929E-2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0.10870425331965994</v>
      </c>
      <c r="J40" s="87">
        <f t="shared" si="4"/>
        <v>2.0143425499290931E-2</v>
      </c>
      <c r="K40" s="120">
        <f t="shared" si="6"/>
        <v>1.342895033286062E-2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9.1709953940177738E-2</v>
      </c>
      <c r="J41" s="87">
        <f t="shared" si="4"/>
        <v>1.6994299379482204E-2</v>
      </c>
      <c r="K41" s="120">
        <f t="shared" si="6"/>
        <v>1.1329532919654802E-2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7.7372461471002851E-2</v>
      </c>
      <c r="J42" s="87">
        <f t="shared" si="4"/>
        <v>1.433749246917489E-2</v>
      </c>
      <c r="K42" s="120">
        <f t="shared" si="6"/>
        <v>9.558328312783259E-3</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6.5276423516544391E-2</v>
      </c>
      <c r="J43" s="87">
        <f t="shared" si="4"/>
        <v>1.2096037954458466E-2</v>
      </c>
      <c r="K43" s="120">
        <f t="shared" si="6"/>
        <v>8.0640253029723094E-3</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5.5071421874153294E-2</v>
      </c>
      <c r="J44" s="87">
        <f t="shared" si="4"/>
        <v>1.0205001642391099E-2</v>
      </c>
      <c r="K44" s="120">
        <f t="shared" si="6"/>
        <v>6.8033344282607319E-3</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4.6461821035159612E-2</v>
      </c>
      <c r="J45" s="87">
        <f t="shared" si="4"/>
        <v>8.6096008389936821E-3</v>
      </c>
      <c r="K45" s="120">
        <f t="shared" si="6"/>
        <v>5.7397338926624547E-3</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3.9198203722361935E-2</v>
      </c>
      <c r="J46" s="87">
        <f t="shared" si="4"/>
        <v>7.2636173127976758E-3</v>
      </c>
      <c r="K46" s="120">
        <f t="shared" si="6"/>
        <v>4.8424115418651166E-3</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3.3070145354334168E-2</v>
      </c>
      <c r="J47" s="87">
        <f t="shared" si="4"/>
        <v>6.1280583680277684E-3</v>
      </c>
      <c r="K47" s="120">
        <f t="shared" si="6"/>
        <v>4.0853722453518451E-3</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2.7900118115180086E-2</v>
      </c>
      <c r="J48" s="87">
        <f t="shared" si="4"/>
        <v>5.1700272391540817E-3</v>
      </c>
      <c r="K48" s="120">
        <f t="shared" si="6"/>
        <v>3.4466848261027212E-3</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2.353834803266085E-2</v>
      </c>
      <c r="J49" s="87">
        <f t="shared" si="4"/>
        <v>4.3617700825192363E-3</v>
      </c>
      <c r="K49" s="120">
        <f t="shared" si="6"/>
        <v>2.9078467216794909E-3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1.9858476075956664E-2</v>
      </c>
      <c r="J50" s="87">
        <f t="shared" si="4"/>
        <v>3.679871956704185E-3</v>
      </c>
      <c r="K50" s="120">
        <f t="shared" si="6"/>
        <v>2.4532479711361233E-3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1.6753897576505652E-2</v>
      </c>
      <c r="J51" s="87">
        <f t="shared" si="4"/>
        <v>3.1045784994510116E-3</v>
      </c>
      <c r="K51" s="120">
        <f t="shared" si="6"/>
        <v>2.0697189996340074E-3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1.4134673926157238E-2</v>
      </c>
      <c r="J52" s="87">
        <f t="shared" si="4"/>
        <v>2.619223650348414E-3</v>
      </c>
      <c r="K52" s="120">
        <f t="shared" si="6"/>
        <v>1.7461491002322758E-3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1.1924927085561133E-2</v>
      </c>
      <c r="J53" s="87">
        <f t="shared" si="4"/>
        <v>2.2097468405961052E-3</v>
      </c>
      <c r="K53" s="120">
        <f t="shared" si="6"/>
        <v>1.4731645603974033E-3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1.0060641422565181E-2</v>
      </c>
      <c r="J54" s="87">
        <f t="shared" si="4"/>
        <v>1.8642856629959514E-3</v>
      </c>
      <c r="K54" s="120">
        <f t="shared" si="6"/>
        <v>1.2428571086639676E-3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8.4878092006104352E-3</v>
      </c>
      <c r="J55" s="87">
        <f t="shared" si="4"/>
        <v>1.5728322219547468E-3</v>
      </c>
      <c r="K55" s="120">
        <f t="shared" si="6"/>
        <v>1.0485548146364977E-3</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7.160865992538101E-3</v>
      </c>
      <c r="J56" s="87">
        <f t="shared" si="4"/>
        <v>1.3269432080723342E-3</v>
      </c>
      <c r="K56" s="120">
        <f t="shared" si="6"/>
        <v>8.8462880538155608E-4</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6.041370694265938E-3</v>
      </c>
      <c r="J57" s="87">
        <f t="shared" si="4"/>
        <v>1.1194952982721629E-3</v>
      </c>
      <c r="K57" s="120">
        <f t="shared" si="6"/>
        <v>7.4633019884810857E-4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5.0968918987686403E-3</v>
      </c>
      <c r="J58" s="87">
        <f t="shared" si="4"/>
        <v>9.4447879549729814E-4</v>
      </c>
      <c r="K58" s="120">
        <f t="shared" si="6"/>
        <v>6.2965253033153202E-4</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4.3000683689862389E-3</v>
      </c>
      <c r="J59" s="87">
        <f t="shared" si="4"/>
        <v>7.9682352978240154E-4</v>
      </c>
      <c r="K59" s="120">
        <f t="shared" si="6"/>
        <v>5.3121568652160099E-4</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3.6278163918726861E-3</v>
      </c>
      <c r="J60" s="87">
        <f t="shared" si="4"/>
        <v>6.7225197711355284E-4</v>
      </c>
      <c r="K60" s="120">
        <f t="shared" si="6"/>
        <v>4.4816798474236856E-4</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3.0606610508946241E-3</v>
      </c>
      <c r="J61" s="87">
        <f t="shared" si="4"/>
        <v>5.6715534097806193E-4</v>
      </c>
      <c r="K61" s="120">
        <f t="shared" si="6"/>
        <v>3.7810356065204125E-4</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2.5821720441667083E-3</v>
      </c>
      <c r="J62" s="87">
        <f t="shared" si="4"/>
        <v>4.7848900672791604E-4</v>
      </c>
      <c r="K62" s="120">
        <f t="shared" si="6"/>
        <v>3.1899267115194401E-4</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2.178487704062215E-3</v>
      </c>
      <c r="J63" s="87">
        <f t="shared" si="4"/>
        <v>4.0368434010449315E-4</v>
      </c>
      <c r="K63" s="120">
        <f t="shared" si="6"/>
        <v>2.6912289340299541E-4</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1.8379134293051256E-3</v>
      </c>
      <c r="J64" s="87">
        <f t="shared" si="4"/>
        <v>3.4057427475708938E-4</v>
      </c>
      <c r="K64" s="120">
        <f t="shared" si="6"/>
        <v>2.2704951650472625E-4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1.5505828962547395E-3</v>
      </c>
      <c r="J65" s="87">
        <f t="shared" si="4"/>
        <v>2.873305330503862E-4</v>
      </c>
      <c r="K65" s="120">
        <f t="shared" si="6"/>
        <v>1.9155368870025745E-4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1.3081722347862443E-3</v>
      </c>
      <c r="J66" s="87">
        <f t="shared" si="4"/>
        <v>2.4241066146849524E-4</v>
      </c>
      <c r="K66" s="120">
        <f t="shared" si="6"/>
        <v>1.6160710764566349E-4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1.1036588885374181E-3</v>
      </c>
      <c r="J67" s="87">
        <f t="shared" si="4"/>
        <v>2.045133462488261E-4</v>
      </c>
      <c r="K67" s="120">
        <f t="shared" si="6"/>
        <v>1.3634223083255074E-4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9.3111817378288954E-4</v>
      </c>
      <c r="J68" s="87">
        <f t="shared" si="4"/>
        <v>1.7254071475452857E-4</v>
      </c>
      <c r="K68" s="120">
        <f t="shared" si="6"/>
        <v>1.1502714316968571E-4</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7.8555164331410121E-4</v>
      </c>
      <c r="J69" s="87">
        <f t="shared" si="4"/>
        <v>1.455665304687883E-4</v>
      </c>
      <c r="K69" s="120">
        <f t="shared" si="6"/>
        <v>9.7044353645858868E-5</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6.6274228308357906E-4</v>
      </c>
      <c r="J70" s="87">
        <f t="shared" si="4"/>
        <v>1.2280936023052218E-4</v>
      </c>
      <c r="K70" s="120">
        <f t="shared" si="6"/>
        <v>8.1872906820348119E-5</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5.5913234670837636E-4</v>
      </c>
      <c r="J71" s="87">
        <f t="shared" si="4"/>
        <v>1.0360993637520272E-4</v>
      </c>
      <c r="K71" s="120">
        <f t="shared" si="6"/>
        <v>6.9073290916801805E-5</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4.7172028873882795E-4</v>
      </c>
      <c r="J72" s="87">
        <f t="shared" si="4"/>
        <v>8.7412057969548388E-5</v>
      </c>
      <c r="K72" s="120">
        <f t="shared" si="6"/>
        <v>5.8274705313032254E-5</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3.9797381088363642E-4</v>
      </c>
      <c r="J73" s="87">
        <f t="shared" si="4"/>
        <v>7.3746477855191501E-5</v>
      </c>
      <c r="K73" s="120">
        <f t="shared" si="6"/>
        <v>4.9164318570127667E-5</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3.3575650216930699E-4</v>
      </c>
      <c r="J74" s="87">
        <f t="shared" si="4"/>
        <v>6.2217308714329413E-5</v>
      </c>
      <c r="K74" s="120">
        <f t="shared" si="6"/>
        <v>4.1478205809552938E-5</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2.8326594782371171E-4</v>
      </c>
      <c r="J75" s="87">
        <f t="shared" si="4"/>
        <v>5.24905543455953E-5</v>
      </c>
      <c r="K75" s="120">
        <f t="shared" si="6"/>
        <v>3.4993702897063533E-5</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2.3898151391869252E-4</v>
      </c>
      <c r="J76" s="87">
        <f t="shared" si="4"/>
        <v>4.4284433905019172E-5</v>
      </c>
      <c r="K76" s="120">
        <f t="shared" si="6"/>
        <v>2.9522955936679447E-5</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2.0162029511013984E-4</v>
      </c>
      <c r="J77" s="87">
        <f t="shared" si="4"/>
        <v>3.7361218808552674E-5</v>
      </c>
      <c r="K77" s="120">
        <f t="shared" si="6"/>
        <v>2.4907479205701783E-5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1.7009994929620488E-4</v>
      </c>
      <c r="J78" s="87">
        <f t="shared" si="4"/>
        <v>3.1520345813934952E-5</v>
      </c>
      <c r="K78" s="120">
        <f t="shared" si="6"/>
        <v>2.1013563875956632E-5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1.4350734252603685E-4</v>
      </c>
      <c r="J79" s="87">
        <f t="shared" si="4"/>
        <v>2.6592606770168021E-5</v>
      </c>
      <c r="K79" s="120">
        <f t="shared" si="6"/>
        <v>1.7728404513445347E-5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1.2107209581246329E-4</v>
      </c>
      <c r="J80" s="87">
        <f t="shared" si="4"/>
        <v>2.2435246713573556E-5</v>
      </c>
      <c r="K80" s="120">
        <f t="shared" si="6"/>
        <v>1.495683114238237E-5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1.0214426750856164E-4</v>
      </c>
      <c r="J81" s="87">
        <f t="shared" si="4"/>
        <v>1.8927828303901654E-5</v>
      </c>
      <c r="K81" s="120">
        <f t="shared" si="6"/>
        <v>1.2618552202601103E-5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8.6175524713982612E-5</v>
      </c>
      <c r="J82" s="87">
        <f t="shared" si="4"/>
        <v>1.5968742794579029E-5</v>
      </c>
      <c r="K82" s="120">
        <f t="shared" si="6"/>
        <v>1.0645828529719352E-5</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7.2703258252919265E-5</v>
      </c>
      <c r="J83" s="87">
        <f t="shared" ref="J83:J99" si="16">I82*(1-$K$10)+H83</f>
        <v>1.347226646106334E-5</v>
      </c>
      <c r="K83" s="120">
        <f t="shared" si="6"/>
        <v>8.9815109740422268E-6</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6.1337181039908649E-5</v>
      </c>
      <c r="J84" s="87">
        <f t="shared" si="16"/>
        <v>1.1366077213010614E-5</v>
      </c>
      <c r="K84" s="120">
        <f t="shared" si="6"/>
        <v>7.5773848086737423E-6</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5.1748021592573717E-5</v>
      </c>
      <c r="J85" s="87">
        <f t="shared" si="16"/>
        <v>9.5891594473349342E-6</v>
      </c>
      <c r="K85" s="120">
        <f t="shared" ref="K85:K99" si="18">J85*CH4_fraction*conv</f>
        <v>6.3927729648899561E-6</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4.3657985146124412E-5</v>
      </c>
      <c r="J86" s="87">
        <f t="shared" si="16"/>
        <v>8.0900364464493085E-6</v>
      </c>
      <c r="K86" s="120">
        <f t="shared" si="18"/>
        <v>5.3933576309662051E-6</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3.6832706031272694E-5</v>
      </c>
      <c r="J87" s="87">
        <f t="shared" si="16"/>
        <v>6.8252791148517161E-6</v>
      </c>
      <c r="K87" s="120">
        <f t="shared" si="18"/>
        <v>4.5501860765678102E-6</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3.1074458178622193E-5</v>
      </c>
      <c r="J88" s="87">
        <f t="shared" si="16"/>
        <v>5.7582478526505007E-6</v>
      </c>
      <c r="K88" s="120">
        <f t="shared" si="18"/>
        <v>3.8388319017670002E-6</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2.6216427060099287E-5</v>
      </c>
      <c r="J89" s="87">
        <f t="shared" si="16"/>
        <v>4.8580311185229051E-6</v>
      </c>
      <c r="K89" s="120">
        <f t="shared" si="18"/>
        <v>3.2386874123486033E-6</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2.2117877127471138E-5</v>
      </c>
      <c r="J90" s="87">
        <f t="shared" si="16"/>
        <v>4.0985499326281513E-6</v>
      </c>
      <c r="K90" s="120">
        <f t="shared" si="18"/>
        <v>2.7323666217521007E-6</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1.8660074750249289E-5</v>
      </c>
      <c r="J91" s="87">
        <f t="shared" si="16"/>
        <v>3.4578023772218504E-6</v>
      </c>
      <c r="K91" s="120">
        <f t="shared" si="18"/>
        <v>2.3052015848145668E-6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1.5742848541843875E-5</v>
      </c>
      <c r="J92" s="87">
        <f t="shared" si="16"/>
        <v>2.917226208405412E-6</v>
      </c>
      <c r="K92" s="120">
        <f t="shared" si="18"/>
        <v>1.9448174722702745E-6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1.328168742775936E-5</v>
      </c>
      <c r="J93" s="87">
        <f t="shared" si="16"/>
        <v>2.4611611140845157E-6</v>
      </c>
      <c r="K93" s="120">
        <f t="shared" si="18"/>
        <v>1.6407740760563438E-6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1.1205292387831095E-5</v>
      </c>
      <c r="J94" s="87">
        <f t="shared" si="16"/>
        <v>2.0763950399282643E-6</v>
      </c>
      <c r="K94" s="120">
        <f t="shared" si="18"/>
        <v>1.3842633599521762E-6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9.4535109472883743E-6</v>
      </c>
      <c r="J95" s="87">
        <f t="shared" si="16"/>
        <v>1.7517814405427198E-6</v>
      </c>
      <c r="K95" s="120">
        <f t="shared" si="18"/>
        <v>1.1678542936951464E-6</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7.9755945795359519E-6</v>
      </c>
      <c r="J96" s="87">
        <f t="shared" si="16"/>
        <v>1.4779163677524224E-6</v>
      </c>
      <c r="K96" s="120">
        <f t="shared" si="18"/>
        <v>9.8527757850161492E-7</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6.7287285381913105E-6</v>
      </c>
      <c r="J97" s="87">
        <f t="shared" si="16"/>
        <v>1.246866041344641E-6</v>
      </c>
      <c r="K97" s="120">
        <f t="shared" si="18"/>
        <v>8.3124402756309397E-7</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5.6767915281000246E-6</v>
      </c>
      <c r="J98" s="87">
        <f t="shared" si="16"/>
        <v>1.0519370100912854E-6</v>
      </c>
      <c r="K98" s="120">
        <f t="shared" si="18"/>
        <v>7.0129134006085687E-7</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4.789309283410412E-6</v>
      </c>
      <c r="J99" s="88">
        <f t="shared" si="16"/>
        <v>8.8748224468961255E-7</v>
      </c>
      <c r="K99" s="122">
        <f t="shared" si="18"/>
        <v>5.9165482979307496E-7</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6.7987420340399993E-2</v>
      </c>
      <c r="D19" s="451">
        <f>Dry_Matter_Content!H6</f>
        <v>0.73</v>
      </c>
      <c r="E19" s="318">
        <f>MCF!R18</f>
        <v>0.8</v>
      </c>
      <c r="F19" s="150">
        <f t="shared" ref="F19:F50" si="0">C19*D19*$K$6*DOCF*E19</f>
        <v>5.9556980218190394E-3</v>
      </c>
      <c r="G19" s="85">
        <f t="shared" ref="G19:G82" si="1">F19*$K$12</f>
        <v>5.9556980218190394E-3</v>
      </c>
      <c r="H19" s="85">
        <f t="shared" ref="H19:H82" si="2">F19*(1-$K$12)</f>
        <v>0</v>
      </c>
      <c r="I19" s="85">
        <f t="shared" ref="I19:I82" si="3">G19+I18*$K$10</f>
        <v>5.9556980218190394E-3</v>
      </c>
      <c r="J19" s="85">
        <f t="shared" ref="J19:J82" si="4">I18*(1-$K$10)+H19</f>
        <v>0</v>
      </c>
      <c r="K19" s="86">
        <f>J19*CH4_fraction*conv</f>
        <v>0</v>
      </c>
      <c r="O19" s="115">
        <f>Amnt_Deposited!B14</f>
        <v>2000</v>
      </c>
      <c r="P19" s="118">
        <f>Amnt_Deposited!H14</f>
        <v>6.7987420340399993E-2</v>
      </c>
      <c r="Q19" s="318">
        <f>MCF!R18</f>
        <v>0.8</v>
      </c>
      <c r="R19" s="150">
        <f t="shared" ref="R19:R50" si="5">P19*$W$6*DOCF*Q19</f>
        <v>6.5267923526784004E-3</v>
      </c>
      <c r="S19" s="85">
        <f>R19*$W$12</f>
        <v>6.5267923526784004E-3</v>
      </c>
      <c r="T19" s="85">
        <f>R19*(1-$W$12)</f>
        <v>0</v>
      </c>
      <c r="U19" s="85">
        <f>S19+U18*$W$10</f>
        <v>6.5267923526784004E-3</v>
      </c>
      <c r="V19" s="85">
        <f>U18*(1-$W$10)+T19</f>
        <v>0</v>
      </c>
      <c r="W19" s="86">
        <f>V19*CH4_fraction*conv</f>
        <v>0</v>
      </c>
    </row>
    <row r="20" spans="2:23">
      <c r="B20" s="116">
        <f>Amnt_Deposited!B15</f>
        <v>2001</v>
      </c>
      <c r="C20" s="119">
        <f>Amnt_Deposited!H15</f>
        <v>6.9608201374799991E-2</v>
      </c>
      <c r="D20" s="453">
        <f>Dry_Matter_Content!H7</f>
        <v>0.73</v>
      </c>
      <c r="E20" s="319">
        <f>MCF!R19</f>
        <v>0.8</v>
      </c>
      <c r="F20" s="87">
        <f t="shared" si="0"/>
        <v>6.0976784404324792E-3</v>
      </c>
      <c r="G20" s="87">
        <f t="shared" si="1"/>
        <v>6.0976784404324792E-3</v>
      </c>
      <c r="H20" s="87">
        <f t="shared" si="2"/>
        <v>0</v>
      </c>
      <c r="I20" s="87">
        <f t="shared" si="3"/>
        <v>1.1650734469202633E-2</v>
      </c>
      <c r="J20" s="87">
        <f t="shared" si="4"/>
        <v>4.026419930488856E-4</v>
      </c>
      <c r="K20" s="120">
        <f>J20*CH4_fraction*conv</f>
        <v>2.684279953659237E-4</v>
      </c>
      <c r="M20" s="428"/>
      <c r="O20" s="116">
        <f>Amnt_Deposited!B15</f>
        <v>2001</v>
      </c>
      <c r="P20" s="119">
        <f>Amnt_Deposited!H15</f>
        <v>6.9608201374799991E-2</v>
      </c>
      <c r="Q20" s="319">
        <f>MCF!R19</f>
        <v>0.8</v>
      </c>
      <c r="R20" s="87">
        <f t="shared" si="5"/>
        <v>6.6823873319807993E-3</v>
      </c>
      <c r="S20" s="87">
        <f>R20*$W$12</f>
        <v>6.6823873319807993E-3</v>
      </c>
      <c r="T20" s="87">
        <f>R20*(1-$W$12)</f>
        <v>0</v>
      </c>
      <c r="U20" s="87">
        <f>S20+U19*$W$10</f>
        <v>1.2767928185427544E-2</v>
      </c>
      <c r="V20" s="87">
        <f>U19*(1-$W$10)+T20</f>
        <v>4.4125149923165551E-4</v>
      </c>
      <c r="W20" s="120">
        <f>V20*CH4_fraction*conv</f>
        <v>2.9416766615443697E-4</v>
      </c>
    </row>
    <row r="21" spans="2:23">
      <c r="B21" s="116">
        <f>Amnt_Deposited!B16</f>
        <v>2002</v>
      </c>
      <c r="C21" s="119">
        <f>Amnt_Deposited!H16</f>
        <v>7.0970835830400009E-2</v>
      </c>
      <c r="D21" s="453">
        <f>Dry_Matter_Content!H8</f>
        <v>0.73</v>
      </c>
      <c r="E21" s="319">
        <f>MCF!R20</f>
        <v>0.8</v>
      </c>
      <c r="F21" s="87">
        <f t="shared" si="0"/>
        <v>6.2170452187430411E-3</v>
      </c>
      <c r="G21" s="87">
        <f t="shared" si="1"/>
        <v>6.2170452187430411E-3</v>
      </c>
      <c r="H21" s="87">
        <f t="shared" si="2"/>
        <v>0</v>
      </c>
      <c r="I21" s="87">
        <f t="shared" si="3"/>
        <v>1.7080118035192784E-2</v>
      </c>
      <c r="J21" s="87">
        <f t="shared" si="4"/>
        <v>7.8766165275288933E-4</v>
      </c>
      <c r="K21" s="120">
        <f t="shared" ref="K21:K84" si="6">J21*CH4_fraction*conv</f>
        <v>5.2510776850192618E-4</v>
      </c>
      <c r="O21" s="116">
        <f>Amnt_Deposited!B16</f>
        <v>2002</v>
      </c>
      <c r="P21" s="119">
        <f>Amnt_Deposited!H16</f>
        <v>7.0970835830400009E-2</v>
      </c>
      <c r="Q21" s="319">
        <f>MCF!R20</f>
        <v>0.8</v>
      </c>
      <c r="R21" s="87">
        <f t="shared" si="5"/>
        <v>6.8132002397184007E-3</v>
      </c>
      <c r="S21" s="87">
        <f t="shared" ref="S21:S84" si="7">R21*$W$12</f>
        <v>6.8132002397184007E-3</v>
      </c>
      <c r="T21" s="87">
        <f t="shared" ref="T21:T84" si="8">R21*(1-$W$12)</f>
        <v>0</v>
      </c>
      <c r="U21" s="87">
        <f t="shared" ref="U21:U84" si="9">S21+U20*$W$10</f>
        <v>1.8717937572814012E-2</v>
      </c>
      <c r="V21" s="87">
        <f t="shared" ref="V21:V84" si="10">U20*(1-$W$10)+T21</f>
        <v>8.6319085233193366E-4</v>
      </c>
      <c r="W21" s="120">
        <f t="shared" ref="W21:W84" si="11">V21*CH4_fraction*conv</f>
        <v>5.7546056822128911E-4</v>
      </c>
    </row>
    <row r="22" spans="2:23">
      <c r="B22" s="116">
        <f>Amnt_Deposited!B17</f>
        <v>2003</v>
      </c>
      <c r="C22" s="119">
        <f>Amnt_Deposited!H17</f>
        <v>7.1733791289600002E-2</v>
      </c>
      <c r="D22" s="453">
        <f>Dry_Matter_Content!H9</f>
        <v>0.73</v>
      </c>
      <c r="E22" s="319">
        <f>MCF!R21</f>
        <v>0.8</v>
      </c>
      <c r="F22" s="87">
        <f t="shared" si="0"/>
        <v>6.2838801169689601E-3</v>
      </c>
      <c r="G22" s="87">
        <f t="shared" si="1"/>
        <v>6.2838801169689601E-3</v>
      </c>
      <c r="H22" s="87">
        <f t="shared" si="2"/>
        <v>0</v>
      </c>
      <c r="I22" s="87">
        <f t="shared" si="3"/>
        <v>2.2209276616246842E-2</v>
      </c>
      <c r="J22" s="87">
        <f t="shared" si="4"/>
        <v>1.1547215359149043E-3</v>
      </c>
      <c r="K22" s="120">
        <f t="shared" si="6"/>
        <v>7.6981435727660279E-4</v>
      </c>
      <c r="N22" s="290"/>
      <c r="O22" s="116">
        <f>Amnt_Deposited!B17</f>
        <v>2003</v>
      </c>
      <c r="P22" s="119">
        <f>Amnt_Deposited!H17</f>
        <v>7.1733791289600002E-2</v>
      </c>
      <c r="Q22" s="319">
        <f>MCF!R21</f>
        <v>0.8</v>
      </c>
      <c r="R22" s="87">
        <f t="shared" si="5"/>
        <v>6.8864439638016001E-3</v>
      </c>
      <c r="S22" s="87">
        <f t="shared" si="7"/>
        <v>6.8864439638016001E-3</v>
      </c>
      <c r="T22" s="87">
        <f t="shared" si="8"/>
        <v>0</v>
      </c>
      <c r="U22" s="87">
        <f t="shared" si="9"/>
        <v>2.433893327807873E-2</v>
      </c>
      <c r="V22" s="87">
        <f t="shared" si="10"/>
        <v>1.2654482585368815E-3</v>
      </c>
      <c r="W22" s="120">
        <f t="shared" si="11"/>
        <v>8.4363217235792099E-4</v>
      </c>
    </row>
    <row r="23" spans="2:23">
      <c r="B23" s="116">
        <f>Amnt_Deposited!B18</f>
        <v>2004</v>
      </c>
      <c r="C23" s="119">
        <f>Amnt_Deposited!H18</f>
        <v>7.3633190875199997E-2</v>
      </c>
      <c r="D23" s="453">
        <f>Dry_Matter_Content!H10</f>
        <v>0.73</v>
      </c>
      <c r="E23" s="319">
        <f>MCF!R22</f>
        <v>0.8</v>
      </c>
      <c r="F23" s="87">
        <f t="shared" si="0"/>
        <v>6.4502675206675186E-3</v>
      </c>
      <c r="G23" s="87">
        <f t="shared" si="1"/>
        <v>6.4502675206675186E-3</v>
      </c>
      <c r="H23" s="87">
        <f t="shared" si="2"/>
        <v>0</v>
      </c>
      <c r="I23" s="87">
        <f t="shared" si="3"/>
        <v>2.7158059782237766E-2</v>
      </c>
      <c r="J23" s="87">
        <f t="shared" si="4"/>
        <v>1.5014843546765958E-3</v>
      </c>
      <c r="K23" s="120">
        <f t="shared" si="6"/>
        <v>1.0009895697843971E-3</v>
      </c>
      <c r="N23" s="290"/>
      <c r="O23" s="116">
        <f>Amnt_Deposited!B18</f>
        <v>2004</v>
      </c>
      <c r="P23" s="119">
        <f>Amnt_Deposited!H18</f>
        <v>7.3633190875199997E-2</v>
      </c>
      <c r="Q23" s="319">
        <f>MCF!R22</f>
        <v>0.8</v>
      </c>
      <c r="R23" s="87">
        <f t="shared" si="5"/>
        <v>7.0687863240192E-3</v>
      </c>
      <c r="S23" s="87">
        <f t="shared" si="7"/>
        <v>7.0687863240192E-3</v>
      </c>
      <c r="T23" s="87">
        <f t="shared" si="8"/>
        <v>0</v>
      </c>
      <c r="U23" s="87">
        <f t="shared" si="9"/>
        <v>2.9762257295603032E-2</v>
      </c>
      <c r="V23" s="87">
        <f t="shared" si="10"/>
        <v>1.6454623064948994E-3</v>
      </c>
      <c r="W23" s="120">
        <f t="shared" si="11"/>
        <v>1.0969748709965996E-3</v>
      </c>
    </row>
    <row r="24" spans="2:23">
      <c r="B24" s="116">
        <f>Amnt_Deposited!B19</f>
        <v>2005</v>
      </c>
      <c r="C24" s="119">
        <f>Amnt_Deposited!H19</f>
        <v>7.6738938883200006E-2</v>
      </c>
      <c r="D24" s="453">
        <f>Dry_Matter_Content!H11</f>
        <v>0.73</v>
      </c>
      <c r="E24" s="319">
        <f>MCF!R23</f>
        <v>0.8</v>
      </c>
      <c r="F24" s="87">
        <f t="shared" si="0"/>
        <v>6.7223310461683207E-3</v>
      </c>
      <c r="G24" s="87">
        <f t="shared" si="1"/>
        <v>6.7223310461683207E-3</v>
      </c>
      <c r="H24" s="87">
        <f t="shared" si="2"/>
        <v>0</v>
      </c>
      <c r="I24" s="87">
        <f t="shared" si="3"/>
        <v>3.2044338147763099E-2</v>
      </c>
      <c r="J24" s="87">
        <f t="shared" si="4"/>
        <v>1.8360526806429896E-3</v>
      </c>
      <c r="K24" s="120">
        <f t="shared" si="6"/>
        <v>1.2240351204286597E-3</v>
      </c>
      <c r="N24" s="290"/>
      <c r="O24" s="116">
        <f>Amnt_Deposited!B19</f>
        <v>2005</v>
      </c>
      <c r="P24" s="119">
        <f>Amnt_Deposited!H19</f>
        <v>7.6738938883200006E-2</v>
      </c>
      <c r="Q24" s="319">
        <f>MCF!R23</f>
        <v>0.8</v>
      </c>
      <c r="R24" s="87">
        <f t="shared" si="5"/>
        <v>7.3669381327872005E-3</v>
      </c>
      <c r="S24" s="87">
        <f t="shared" si="7"/>
        <v>7.3669381327872005E-3</v>
      </c>
      <c r="T24" s="87">
        <f t="shared" si="8"/>
        <v>0</v>
      </c>
      <c r="U24" s="87">
        <f t="shared" si="9"/>
        <v>3.5117082901658186E-2</v>
      </c>
      <c r="V24" s="87">
        <f t="shared" si="10"/>
        <v>2.0121125267320433E-3</v>
      </c>
      <c r="W24" s="120">
        <f t="shared" si="11"/>
        <v>1.3414083511546955E-3</v>
      </c>
    </row>
    <row r="25" spans="2:23">
      <c r="B25" s="116">
        <f>Amnt_Deposited!B20</f>
        <v>2006</v>
      </c>
      <c r="C25" s="119">
        <f>Amnt_Deposited!H20</f>
        <v>7.7787004006799998E-2</v>
      </c>
      <c r="D25" s="453">
        <f>Dry_Matter_Content!H12</f>
        <v>0.73</v>
      </c>
      <c r="E25" s="319">
        <f>MCF!R24</f>
        <v>0.8</v>
      </c>
      <c r="F25" s="87">
        <f t="shared" si="0"/>
        <v>6.8141415509956798E-3</v>
      </c>
      <c r="G25" s="87">
        <f t="shared" si="1"/>
        <v>6.8141415509956798E-3</v>
      </c>
      <c r="H25" s="87">
        <f t="shared" si="2"/>
        <v>0</v>
      </c>
      <c r="I25" s="87">
        <f t="shared" si="3"/>
        <v>3.6692084402946412E-2</v>
      </c>
      <c r="J25" s="87">
        <f t="shared" si="4"/>
        <v>2.166395295812364E-3</v>
      </c>
      <c r="K25" s="120">
        <f t="shared" si="6"/>
        <v>1.4442635305415758E-3</v>
      </c>
      <c r="N25" s="290"/>
      <c r="O25" s="116">
        <f>Amnt_Deposited!B20</f>
        <v>2006</v>
      </c>
      <c r="P25" s="119">
        <f>Amnt_Deposited!H20</f>
        <v>7.7787004006799998E-2</v>
      </c>
      <c r="Q25" s="319">
        <f>MCF!R24</f>
        <v>0.8</v>
      </c>
      <c r="R25" s="87">
        <f t="shared" si="5"/>
        <v>7.4675523846527998E-3</v>
      </c>
      <c r="S25" s="87">
        <f t="shared" si="7"/>
        <v>7.4675523846527998E-3</v>
      </c>
      <c r="T25" s="87">
        <f t="shared" si="8"/>
        <v>0</v>
      </c>
      <c r="U25" s="87">
        <f t="shared" si="9"/>
        <v>4.0210503455283736E-2</v>
      </c>
      <c r="V25" s="87">
        <f t="shared" si="10"/>
        <v>2.3741318310272481E-3</v>
      </c>
      <c r="W25" s="120">
        <f t="shared" si="11"/>
        <v>1.5827545540181653E-3</v>
      </c>
    </row>
    <row r="26" spans="2:23">
      <c r="B26" s="116">
        <f>Amnt_Deposited!B21</f>
        <v>2007</v>
      </c>
      <c r="C26" s="119">
        <f>Amnt_Deposited!H21</f>
        <v>7.8815595790799997E-2</v>
      </c>
      <c r="D26" s="453">
        <f>Dry_Matter_Content!H13</f>
        <v>0.73</v>
      </c>
      <c r="E26" s="319">
        <f>MCF!R25</f>
        <v>0.8</v>
      </c>
      <c r="F26" s="87">
        <f t="shared" si="0"/>
        <v>6.9042461912740792E-3</v>
      </c>
      <c r="G26" s="87">
        <f t="shared" si="1"/>
        <v>6.9042461912740792E-3</v>
      </c>
      <c r="H26" s="87">
        <f t="shared" si="2"/>
        <v>0</v>
      </c>
      <c r="I26" s="87">
        <f t="shared" si="3"/>
        <v>4.1115718928048745E-2</v>
      </c>
      <c r="J26" s="87">
        <f t="shared" si="4"/>
        <v>2.4806116661717417E-3</v>
      </c>
      <c r="K26" s="120">
        <f t="shared" si="6"/>
        <v>1.653741110781161E-3</v>
      </c>
      <c r="N26" s="290"/>
      <c r="O26" s="116">
        <f>Amnt_Deposited!B21</f>
        <v>2007</v>
      </c>
      <c r="P26" s="119">
        <f>Amnt_Deposited!H21</f>
        <v>7.8815595790799997E-2</v>
      </c>
      <c r="Q26" s="319">
        <f>MCF!R25</f>
        <v>0.8</v>
      </c>
      <c r="R26" s="87">
        <f t="shared" si="5"/>
        <v>7.5662971959167998E-3</v>
      </c>
      <c r="S26" s="87">
        <f t="shared" si="7"/>
        <v>7.5662971959167998E-3</v>
      </c>
      <c r="T26" s="87">
        <f t="shared" si="8"/>
        <v>0</v>
      </c>
      <c r="U26" s="87">
        <f t="shared" si="9"/>
        <v>4.5058322112930135E-2</v>
      </c>
      <c r="V26" s="87">
        <f t="shared" si="10"/>
        <v>2.7184785382704016E-3</v>
      </c>
      <c r="W26" s="120">
        <f t="shared" si="11"/>
        <v>1.812319025513601E-3</v>
      </c>
    </row>
    <row r="27" spans="2:23">
      <c r="B27" s="116">
        <f>Amnt_Deposited!B22</f>
        <v>2008</v>
      </c>
      <c r="C27" s="119">
        <f>Amnt_Deposited!H22</f>
        <v>7.9816725172800002E-2</v>
      </c>
      <c r="D27" s="453">
        <f>Dry_Matter_Content!H14</f>
        <v>0.73</v>
      </c>
      <c r="E27" s="319">
        <f>MCF!R26</f>
        <v>0.8</v>
      </c>
      <c r="F27" s="87">
        <f t="shared" si="0"/>
        <v>6.9919451251372793E-3</v>
      </c>
      <c r="G27" s="87">
        <f t="shared" si="1"/>
        <v>6.9919451251372793E-3</v>
      </c>
      <c r="H27" s="87">
        <f t="shared" si="2"/>
        <v>0</v>
      </c>
      <c r="I27" s="87">
        <f t="shared" si="3"/>
        <v>4.5327987354639949E-2</v>
      </c>
      <c r="J27" s="87">
        <f t="shared" si="4"/>
        <v>2.7796766985460747E-3</v>
      </c>
      <c r="K27" s="120">
        <f t="shared" si="6"/>
        <v>1.8531177990307164E-3</v>
      </c>
      <c r="N27" s="290"/>
      <c r="O27" s="116">
        <f>Amnt_Deposited!B22</f>
        <v>2008</v>
      </c>
      <c r="P27" s="119">
        <f>Amnt_Deposited!H22</f>
        <v>7.9816725172800002E-2</v>
      </c>
      <c r="Q27" s="319">
        <f>MCF!R26</f>
        <v>0.8</v>
      </c>
      <c r="R27" s="87">
        <f t="shared" si="5"/>
        <v>7.6624056165887997E-3</v>
      </c>
      <c r="S27" s="87">
        <f t="shared" si="7"/>
        <v>7.6624056165887997E-3</v>
      </c>
      <c r="T27" s="87">
        <f t="shared" si="8"/>
        <v>0</v>
      </c>
      <c r="U27" s="87">
        <f t="shared" si="9"/>
        <v>4.9674506690016385E-2</v>
      </c>
      <c r="V27" s="87">
        <f t="shared" si="10"/>
        <v>3.0462210395025479E-3</v>
      </c>
      <c r="W27" s="120">
        <f t="shared" si="11"/>
        <v>2.030814026335032E-3</v>
      </c>
    </row>
    <row r="28" spans="2:23">
      <c r="B28" s="116">
        <f>Amnt_Deposited!B23</f>
        <v>2009</v>
      </c>
      <c r="C28" s="119">
        <f>Amnt_Deposited!H23</f>
        <v>8.0778408559200002E-2</v>
      </c>
      <c r="D28" s="453">
        <f>Dry_Matter_Content!H15</f>
        <v>0.73</v>
      </c>
      <c r="E28" s="319">
        <f>MCF!R27</f>
        <v>0.8</v>
      </c>
      <c r="F28" s="87">
        <f t="shared" si="0"/>
        <v>7.0761885897859204E-3</v>
      </c>
      <c r="G28" s="87">
        <f t="shared" si="1"/>
        <v>7.0761885897859204E-3</v>
      </c>
      <c r="H28" s="87">
        <f t="shared" si="2"/>
        <v>0</v>
      </c>
      <c r="I28" s="87">
        <f t="shared" si="3"/>
        <v>4.933972386802718E-2</v>
      </c>
      <c r="J28" s="87">
        <f t="shared" si="4"/>
        <v>3.0644520763986878E-3</v>
      </c>
      <c r="K28" s="120">
        <f t="shared" si="6"/>
        <v>2.0429680509324584E-3</v>
      </c>
      <c r="N28" s="290"/>
      <c r="O28" s="116">
        <f>Amnt_Deposited!B23</f>
        <v>2009</v>
      </c>
      <c r="P28" s="119">
        <f>Amnt_Deposited!H23</f>
        <v>8.0778408559200002E-2</v>
      </c>
      <c r="Q28" s="319">
        <f>MCF!R27</f>
        <v>0.8</v>
      </c>
      <c r="R28" s="87">
        <f t="shared" si="5"/>
        <v>7.7547272216831999E-3</v>
      </c>
      <c r="S28" s="87">
        <f t="shared" si="7"/>
        <v>7.7547272216831999E-3</v>
      </c>
      <c r="T28" s="87">
        <f t="shared" si="8"/>
        <v>0</v>
      </c>
      <c r="U28" s="87">
        <f t="shared" si="9"/>
        <v>5.4070930266331162E-2</v>
      </c>
      <c r="V28" s="87">
        <f t="shared" si="10"/>
        <v>3.3583036453684249E-3</v>
      </c>
      <c r="W28" s="120">
        <f t="shared" si="11"/>
        <v>2.238869096912283E-3</v>
      </c>
    </row>
    <row r="29" spans="2:23">
      <c r="B29" s="116">
        <f>Amnt_Deposited!B24</f>
        <v>2010</v>
      </c>
      <c r="C29" s="119">
        <f>Amnt_Deposited!H24</f>
        <v>8.2432643792399993E-2</v>
      </c>
      <c r="D29" s="453">
        <f>Dry_Matter_Content!H16</f>
        <v>0.73</v>
      </c>
      <c r="E29" s="319">
        <f>MCF!R28</f>
        <v>0.8</v>
      </c>
      <c r="F29" s="87">
        <f t="shared" si="0"/>
        <v>7.2210995962142394E-3</v>
      </c>
      <c r="G29" s="87">
        <f t="shared" si="1"/>
        <v>7.2210995962142394E-3</v>
      </c>
      <c r="H29" s="87">
        <f t="shared" si="2"/>
        <v>0</v>
      </c>
      <c r="I29" s="87">
        <f t="shared" si="3"/>
        <v>5.3225153206628795E-2</v>
      </c>
      <c r="J29" s="87">
        <f t="shared" si="4"/>
        <v>3.3356702576126281E-3</v>
      </c>
      <c r="K29" s="120">
        <f t="shared" si="6"/>
        <v>2.2237801717417518E-3</v>
      </c>
      <c r="O29" s="116">
        <f>Amnt_Deposited!B24</f>
        <v>2010</v>
      </c>
      <c r="P29" s="119">
        <f>Amnt_Deposited!H24</f>
        <v>8.2432643792399993E-2</v>
      </c>
      <c r="Q29" s="319">
        <f>MCF!R28</f>
        <v>0.8</v>
      </c>
      <c r="R29" s="87">
        <f t="shared" si="5"/>
        <v>7.9135338040703992E-3</v>
      </c>
      <c r="S29" s="87">
        <f t="shared" si="7"/>
        <v>7.9135338040703992E-3</v>
      </c>
      <c r="T29" s="87">
        <f t="shared" si="8"/>
        <v>0</v>
      </c>
      <c r="U29" s="87">
        <f t="shared" si="9"/>
        <v>5.8328935020963063E-2</v>
      </c>
      <c r="V29" s="87">
        <f t="shared" si="10"/>
        <v>3.6555290494384969E-3</v>
      </c>
      <c r="W29" s="120">
        <f t="shared" si="11"/>
        <v>2.437019366292331E-3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4.9626803913407951E-2</v>
      </c>
      <c r="J30" s="87">
        <f t="shared" si="4"/>
        <v>3.5983492932208411E-3</v>
      </c>
      <c r="K30" s="120">
        <f t="shared" si="6"/>
        <v>2.3988995288138941E-3</v>
      </c>
      <c r="O30" s="116">
        <f>Amnt_Deposited!B25</f>
        <v>2011</v>
      </c>
      <c r="P30" s="119">
        <f>Amnt_Deposited!H25</f>
        <v>0</v>
      </c>
      <c r="Q30" s="319">
        <f>MCF!R29</f>
        <v>0.8</v>
      </c>
      <c r="R30" s="87">
        <f t="shared" si="5"/>
        <v>0</v>
      </c>
      <c r="S30" s="87">
        <f t="shared" si="7"/>
        <v>0</v>
      </c>
      <c r="T30" s="87">
        <f t="shared" si="8"/>
        <v>0</v>
      </c>
      <c r="U30" s="87">
        <f t="shared" si="9"/>
        <v>5.4385538535241591E-2</v>
      </c>
      <c r="V30" s="87">
        <f t="shared" si="10"/>
        <v>3.94339648572147E-3</v>
      </c>
      <c r="W30" s="120">
        <f t="shared" si="11"/>
        <v>2.62893099048098E-3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4.6271725270545905E-2</v>
      </c>
      <c r="J31" s="87">
        <f t="shared" si="4"/>
        <v>3.3550786428620488E-3</v>
      </c>
      <c r="K31" s="120">
        <f t="shared" si="6"/>
        <v>2.2367190952413659E-3</v>
      </c>
      <c r="O31" s="116">
        <f>Amnt_Deposited!B26</f>
        <v>2012</v>
      </c>
      <c r="P31" s="119">
        <f>Amnt_Deposited!H26</f>
        <v>0</v>
      </c>
      <c r="Q31" s="319">
        <f>MCF!R30</f>
        <v>0.8</v>
      </c>
      <c r="R31" s="87">
        <f t="shared" si="5"/>
        <v>0</v>
      </c>
      <c r="S31" s="87">
        <f t="shared" si="7"/>
        <v>0</v>
      </c>
      <c r="T31" s="87">
        <f t="shared" si="8"/>
        <v>0</v>
      </c>
      <c r="U31" s="87">
        <f t="shared" si="9"/>
        <v>5.0708740022516061E-2</v>
      </c>
      <c r="V31" s="87">
        <f t="shared" si="10"/>
        <v>3.6767985127255333E-3</v>
      </c>
      <c r="W31" s="120">
        <f t="shared" si="11"/>
        <v>2.4511990084836888E-3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4.3143470678642895E-2</v>
      </c>
      <c r="J32" s="87">
        <f t="shared" si="4"/>
        <v>3.128254591903011E-3</v>
      </c>
      <c r="K32" s="120">
        <f t="shared" si="6"/>
        <v>2.085503061268674E-3</v>
      </c>
      <c r="O32" s="116">
        <f>Amnt_Deposited!B27</f>
        <v>2013</v>
      </c>
      <c r="P32" s="119">
        <f>Amnt_Deposited!H27</f>
        <v>0</v>
      </c>
      <c r="Q32" s="319">
        <f>MCF!R31</f>
        <v>0.8</v>
      </c>
      <c r="R32" s="87">
        <f t="shared" si="5"/>
        <v>0</v>
      </c>
      <c r="S32" s="87">
        <f t="shared" si="7"/>
        <v>0</v>
      </c>
      <c r="T32" s="87">
        <f t="shared" si="8"/>
        <v>0</v>
      </c>
      <c r="U32" s="87">
        <f t="shared" si="9"/>
        <v>4.7280515812211391E-2</v>
      </c>
      <c r="V32" s="87">
        <f t="shared" si="10"/>
        <v>3.4282242103046692E-3</v>
      </c>
      <c r="W32" s="120">
        <f t="shared" si="11"/>
        <v>2.2854828068697795E-3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4.0226705430060121E-2</v>
      </c>
      <c r="J33" s="87">
        <f t="shared" si="4"/>
        <v>2.9167652485827715E-3</v>
      </c>
      <c r="K33" s="120">
        <f t="shared" si="6"/>
        <v>1.9445101657218477E-3</v>
      </c>
      <c r="O33" s="116">
        <f>Amnt_Deposited!B28</f>
        <v>2014</v>
      </c>
      <c r="P33" s="119">
        <f>Amnt_Deposited!H28</f>
        <v>0</v>
      </c>
      <c r="Q33" s="319">
        <f>MCF!R32</f>
        <v>0.8</v>
      </c>
      <c r="R33" s="87">
        <f t="shared" si="5"/>
        <v>0</v>
      </c>
      <c r="S33" s="87">
        <f t="shared" si="7"/>
        <v>0</v>
      </c>
      <c r="T33" s="87">
        <f t="shared" si="8"/>
        <v>0</v>
      </c>
      <c r="U33" s="87">
        <f t="shared" si="9"/>
        <v>4.4084060745271367E-2</v>
      </c>
      <c r="V33" s="87">
        <f t="shared" si="10"/>
        <v>3.1964550669400238E-3</v>
      </c>
      <c r="W33" s="120">
        <f t="shared" si="11"/>
        <v>2.1309700446266824E-3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3.7507131538165109E-2</v>
      </c>
      <c r="J34" s="87">
        <f t="shared" si="4"/>
        <v>2.719573891895013E-3</v>
      </c>
      <c r="K34" s="120">
        <f t="shared" si="6"/>
        <v>1.8130492612633419E-3</v>
      </c>
      <c r="O34" s="116">
        <f>Amnt_Deposited!B29</f>
        <v>2015</v>
      </c>
      <c r="P34" s="119">
        <f>Amnt_Deposited!H29</f>
        <v>0</v>
      </c>
      <c r="Q34" s="319">
        <f>MCF!R33</f>
        <v>0.8</v>
      </c>
      <c r="R34" s="87">
        <f t="shared" si="5"/>
        <v>0</v>
      </c>
      <c r="S34" s="87">
        <f t="shared" si="7"/>
        <v>0</v>
      </c>
      <c r="T34" s="87">
        <f t="shared" si="8"/>
        <v>0</v>
      </c>
      <c r="U34" s="87">
        <f t="shared" si="9"/>
        <v>4.1103705795249433E-2</v>
      </c>
      <c r="V34" s="87">
        <f t="shared" si="10"/>
        <v>2.9803549500219324E-3</v>
      </c>
      <c r="W34" s="120">
        <f t="shared" si="11"/>
        <v>1.9869033000146216E-3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3.4971417648584628E-2</v>
      </c>
      <c r="J35" s="87">
        <f t="shared" si="4"/>
        <v>2.5357138895804776E-3</v>
      </c>
      <c r="K35" s="120">
        <f t="shared" si="6"/>
        <v>1.690475926386985E-3</v>
      </c>
      <c r="O35" s="116">
        <f>Amnt_Deposited!B30</f>
        <v>2016</v>
      </c>
      <c r="P35" s="119">
        <f>Amnt_Deposited!H30</f>
        <v>0</v>
      </c>
      <c r="Q35" s="319">
        <f>MCF!R34</f>
        <v>0.8</v>
      </c>
      <c r="R35" s="87">
        <f t="shared" si="5"/>
        <v>0</v>
      </c>
      <c r="S35" s="87">
        <f t="shared" si="7"/>
        <v>0</v>
      </c>
      <c r="T35" s="87">
        <f t="shared" si="8"/>
        <v>0</v>
      </c>
      <c r="U35" s="87">
        <f t="shared" si="9"/>
        <v>3.8324841258722882E-2</v>
      </c>
      <c r="V35" s="87">
        <f t="shared" si="10"/>
        <v>2.7788645365265509E-3</v>
      </c>
      <c r="W35" s="120">
        <f t="shared" si="11"/>
        <v>1.8525763576843672E-3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3.2607133688890115E-2</v>
      </c>
      <c r="J36" s="87">
        <f t="shared" si="4"/>
        <v>2.3642839596945114E-3</v>
      </c>
      <c r="K36" s="120">
        <f t="shared" si="6"/>
        <v>1.5761893064630075E-3</v>
      </c>
      <c r="O36" s="116">
        <f>Amnt_Deposited!B31</f>
        <v>2017</v>
      </c>
      <c r="P36" s="119">
        <f>Amnt_Deposited!H31</f>
        <v>0</v>
      </c>
      <c r="Q36" s="319">
        <f>MCF!R35</f>
        <v>0.8</v>
      </c>
      <c r="R36" s="87">
        <f t="shared" si="5"/>
        <v>0</v>
      </c>
      <c r="S36" s="87">
        <f t="shared" si="7"/>
        <v>0</v>
      </c>
      <c r="T36" s="87">
        <f t="shared" si="8"/>
        <v>0</v>
      </c>
      <c r="U36" s="87">
        <f t="shared" si="9"/>
        <v>3.5733845138509718E-2</v>
      </c>
      <c r="V36" s="87">
        <f t="shared" si="10"/>
        <v>2.5909961202131631E-3</v>
      </c>
      <c r="W36" s="120">
        <f t="shared" si="11"/>
        <v>1.7273307468087754E-3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3.0402689936368188E-2</v>
      </c>
      <c r="J37" s="87">
        <f t="shared" si="4"/>
        <v>2.2044437525219262E-3</v>
      </c>
      <c r="K37" s="120">
        <f t="shared" si="6"/>
        <v>1.4696291683479507E-3</v>
      </c>
      <c r="O37" s="116">
        <f>Amnt_Deposited!B32</f>
        <v>2018</v>
      </c>
      <c r="P37" s="119">
        <f>Amnt_Deposited!H32</f>
        <v>0</v>
      </c>
      <c r="Q37" s="319">
        <f>MCF!R36</f>
        <v>0.8</v>
      </c>
      <c r="R37" s="87">
        <f t="shared" si="5"/>
        <v>0</v>
      </c>
      <c r="S37" s="87">
        <f t="shared" si="7"/>
        <v>0</v>
      </c>
      <c r="T37" s="87">
        <f t="shared" si="8"/>
        <v>0</v>
      </c>
      <c r="U37" s="87">
        <f t="shared" si="9"/>
        <v>3.3318016368622673E-2</v>
      </c>
      <c r="V37" s="87">
        <f t="shared" si="10"/>
        <v>2.4158287698870426E-3</v>
      </c>
      <c r="W37" s="120">
        <f t="shared" si="11"/>
        <v>1.6105525132580284E-3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2.8347280205186468E-2</v>
      </c>
      <c r="J38" s="87">
        <f t="shared" si="4"/>
        <v>2.0554097311817217E-3</v>
      </c>
      <c r="K38" s="120">
        <f t="shared" si="6"/>
        <v>1.3702731541211477E-3</v>
      </c>
      <c r="O38" s="116">
        <f>Amnt_Deposited!B33</f>
        <v>2019</v>
      </c>
      <c r="P38" s="119">
        <f>Amnt_Deposited!H33</f>
        <v>0</v>
      </c>
      <c r="Q38" s="319">
        <f>MCF!R37</f>
        <v>0.8</v>
      </c>
      <c r="R38" s="87">
        <f t="shared" si="5"/>
        <v>0</v>
      </c>
      <c r="S38" s="87">
        <f t="shared" si="7"/>
        <v>0</v>
      </c>
      <c r="T38" s="87">
        <f t="shared" si="8"/>
        <v>0</v>
      </c>
      <c r="U38" s="87">
        <f t="shared" si="9"/>
        <v>3.1065512553629004E-2</v>
      </c>
      <c r="V38" s="87">
        <f t="shared" si="10"/>
        <v>2.2525038149936679E-3</v>
      </c>
      <c r="W38" s="120">
        <f t="shared" si="11"/>
        <v>1.5016692099957785E-3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2.6430828874458082E-2</v>
      </c>
      <c r="J39" s="87">
        <f t="shared" si="4"/>
        <v>1.9164513307283839E-3</v>
      </c>
      <c r="K39" s="120">
        <f t="shared" si="6"/>
        <v>1.2776342204855891E-3</v>
      </c>
      <c r="O39" s="116">
        <f>Amnt_Deposited!B34</f>
        <v>2020</v>
      </c>
      <c r="P39" s="119">
        <f>Amnt_Deposited!H34</f>
        <v>0</v>
      </c>
      <c r="Q39" s="319">
        <f>MCF!R38</f>
        <v>0.8</v>
      </c>
      <c r="R39" s="87">
        <f t="shared" si="5"/>
        <v>0</v>
      </c>
      <c r="S39" s="87">
        <f t="shared" si="7"/>
        <v>0</v>
      </c>
      <c r="T39" s="87">
        <f t="shared" si="8"/>
        <v>0</v>
      </c>
      <c r="U39" s="87">
        <f t="shared" si="9"/>
        <v>2.8965291917214336E-2</v>
      </c>
      <c r="V39" s="87">
        <f t="shared" si="10"/>
        <v>2.1002206364146674E-3</v>
      </c>
      <c r="W39" s="120">
        <f t="shared" si="11"/>
        <v>1.4001470909431116E-3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2.4643941497536407E-2</v>
      </c>
      <c r="J40" s="87">
        <f t="shared" si="4"/>
        <v>1.7868873769216755E-3</v>
      </c>
      <c r="K40" s="120">
        <f t="shared" si="6"/>
        <v>1.191258251281117E-3</v>
      </c>
      <c r="O40" s="116">
        <f>Amnt_Deposited!B35</f>
        <v>2021</v>
      </c>
      <c r="P40" s="119">
        <f>Amnt_Deposited!H35</f>
        <v>0</v>
      </c>
      <c r="Q40" s="319">
        <f>MCF!R39</f>
        <v>0.8</v>
      </c>
      <c r="R40" s="87">
        <f t="shared" si="5"/>
        <v>0</v>
      </c>
      <c r="S40" s="87">
        <f t="shared" si="7"/>
        <v>0</v>
      </c>
      <c r="T40" s="87">
        <f t="shared" si="8"/>
        <v>0</v>
      </c>
      <c r="U40" s="87">
        <f t="shared" si="9"/>
        <v>2.7007059175382365E-2</v>
      </c>
      <c r="V40" s="87">
        <f t="shared" si="10"/>
        <v>1.9582327418319733E-3</v>
      </c>
      <c r="W40" s="120">
        <f t="shared" si="11"/>
        <v>1.3054884945546488E-3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2.2977858750426686E-2</v>
      </c>
      <c r="J41" s="87">
        <f t="shared" si="4"/>
        <v>1.666082747109721E-3</v>
      </c>
      <c r="K41" s="120">
        <f t="shared" si="6"/>
        <v>1.1107218314064806E-3</v>
      </c>
      <c r="O41" s="116">
        <f>Amnt_Deposited!B36</f>
        <v>2022</v>
      </c>
      <c r="P41" s="119">
        <f>Amnt_Deposited!H36</f>
        <v>0</v>
      </c>
      <c r="Q41" s="319">
        <f>MCF!R40</f>
        <v>0.8</v>
      </c>
      <c r="R41" s="87">
        <f t="shared" si="5"/>
        <v>0</v>
      </c>
      <c r="S41" s="87">
        <f t="shared" si="7"/>
        <v>0</v>
      </c>
      <c r="T41" s="87">
        <f t="shared" si="8"/>
        <v>0</v>
      </c>
      <c r="U41" s="87">
        <f t="shared" si="9"/>
        <v>2.5181215068960754E-2</v>
      </c>
      <c r="V41" s="87">
        <f t="shared" si="10"/>
        <v>1.8258441064216123E-3</v>
      </c>
      <c r="W41" s="120">
        <f t="shared" si="11"/>
        <v>1.2172294042810748E-3</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2.1424413493569657E-2</v>
      </c>
      <c r="J42" s="87">
        <f t="shared" si="4"/>
        <v>1.553445256857029E-3</v>
      </c>
      <c r="K42" s="120">
        <f t="shared" si="6"/>
        <v>1.0356301712380193E-3</v>
      </c>
      <c r="O42" s="116">
        <f>Amnt_Deposited!B37</f>
        <v>2023</v>
      </c>
      <c r="P42" s="119">
        <f>Amnt_Deposited!H37</f>
        <v>0</v>
      </c>
      <c r="Q42" s="319">
        <f>MCF!R41</f>
        <v>0.8</v>
      </c>
      <c r="R42" s="87">
        <f t="shared" si="5"/>
        <v>0</v>
      </c>
      <c r="S42" s="87">
        <f t="shared" si="7"/>
        <v>0</v>
      </c>
      <c r="T42" s="87">
        <f t="shared" si="8"/>
        <v>0</v>
      </c>
      <c r="U42" s="87">
        <f t="shared" si="9"/>
        <v>2.3478809308021542E-2</v>
      </c>
      <c r="V42" s="87">
        <f t="shared" si="10"/>
        <v>1.7024057609392098E-3</v>
      </c>
      <c r="W42" s="120">
        <f t="shared" si="11"/>
        <v>1.1349371739594731E-3</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1.9975990736513956E-2</v>
      </c>
      <c r="J43" s="87">
        <f t="shared" si="4"/>
        <v>1.4484227570557022E-3</v>
      </c>
      <c r="K43" s="120">
        <f t="shared" si="6"/>
        <v>9.6561517137046813E-4</v>
      </c>
      <c r="O43" s="116">
        <f>Amnt_Deposited!B38</f>
        <v>2024</v>
      </c>
      <c r="P43" s="119">
        <f>Amnt_Deposited!H38</f>
        <v>0</v>
      </c>
      <c r="Q43" s="319">
        <f>MCF!R42</f>
        <v>0.8</v>
      </c>
      <c r="R43" s="87">
        <f t="shared" si="5"/>
        <v>0</v>
      </c>
      <c r="S43" s="87">
        <f t="shared" si="7"/>
        <v>0</v>
      </c>
      <c r="T43" s="87">
        <f t="shared" si="8"/>
        <v>0</v>
      </c>
      <c r="U43" s="87">
        <f t="shared" si="9"/>
        <v>2.1891496697549539E-2</v>
      </c>
      <c r="V43" s="87">
        <f t="shared" si="10"/>
        <v>1.5873126104720024E-3</v>
      </c>
      <c r="W43" s="120">
        <f t="shared" si="11"/>
        <v>1.0582084069813349E-3</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1.8625490309224085E-2</v>
      </c>
      <c r="J44" s="87">
        <f t="shared" si="4"/>
        <v>1.3505004272898716E-3</v>
      </c>
      <c r="K44" s="120">
        <f t="shared" si="6"/>
        <v>9.0033361819324769E-4</v>
      </c>
      <c r="O44" s="116">
        <f>Amnt_Deposited!B39</f>
        <v>2025</v>
      </c>
      <c r="P44" s="119">
        <f>Amnt_Deposited!H39</f>
        <v>0</v>
      </c>
      <c r="Q44" s="319">
        <f>MCF!R43</f>
        <v>0.8</v>
      </c>
      <c r="R44" s="87">
        <f t="shared" si="5"/>
        <v>0</v>
      </c>
      <c r="S44" s="87">
        <f t="shared" si="7"/>
        <v>0</v>
      </c>
      <c r="T44" s="87">
        <f t="shared" si="8"/>
        <v>0</v>
      </c>
      <c r="U44" s="87">
        <f t="shared" si="9"/>
        <v>2.0411496229286667E-2</v>
      </c>
      <c r="V44" s="87">
        <f t="shared" si="10"/>
        <v>1.4800004682628727E-3</v>
      </c>
      <c r="W44" s="120">
        <f t="shared" si="11"/>
        <v>9.8666697884191505E-4</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1.7366292057038667E-2</v>
      </c>
      <c r="J45" s="87">
        <f t="shared" si="4"/>
        <v>1.2591982521854186E-3</v>
      </c>
      <c r="K45" s="120">
        <f t="shared" si="6"/>
        <v>8.394655014569457E-4</v>
      </c>
      <c r="O45" s="116">
        <f>Amnt_Deposited!B40</f>
        <v>2026</v>
      </c>
      <c r="P45" s="119">
        <f>Amnt_Deposited!H40</f>
        <v>0</v>
      </c>
      <c r="Q45" s="319">
        <f>MCF!R44</f>
        <v>0.8</v>
      </c>
      <c r="R45" s="87">
        <f t="shared" si="5"/>
        <v>0</v>
      </c>
      <c r="S45" s="87">
        <f t="shared" si="7"/>
        <v>0</v>
      </c>
      <c r="T45" s="87">
        <f t="shared" si="8"/>
        <v>0</v>
      </c>
      <c r="U45" s="87">
        <f t="shared" si="9"/>
        <v>1.9031552939220455E-2</v>
      </c>
      <c r="V45" s="87">
        <f t="shared" si="10"/>
        <v>1.3799432900662122E-3</v>
      </c>
      <c r="W45" s="120">
        <f t="shared" si="11"/>
        <v>9.199621933774747E-4</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1.619222338866461E-2</v>
      </c>
      <c r="J46" s="87">
        <f t="shared" si="4"/>
        <v>1.1740686683740561E-3</v>
      </c>
      <c r="K46" s="120">
        <f t="shared" si="6"/>
        <v>7.8271244558270406E-4</v>
      </c>
      <c r="O46" s="116">
        <f>Amnt_Deposited!B41</f>
        <v>2027</v>
      </c>
      <c r="P46" s="119">
        <f>Amnt_Deposited!H41</f>
        <v>0</v>
      </c>
      <c r="Q46" s="319">
        <f>MCF!R45</f>
        <v>0.8</v>
      </c>
      <c r="R46" s="87">
        <f t="shared" si="5"/>
        <v>0</v>
      </c>
      <c r="S46" s="87">
        <f t="shared" si="7"/>
        <v>0</v>
      </c>
      <c r="T46" s="87">
        <f t="shared" si="8"/>
        <v>0</v>
      </c>
      <c r="U46" s="87">
        <f t="shared" si="9"/>
        <v>1.7744902343742038E-2</v>
      </c>
      <c r="V46" s="87">
        <f t="shared" si="10"/>
        <v>1.2866505954784175E-3</v>
      </c>
      <c r="W46" s="120">
        <f t="shared" si="11"/>
        <v>8.5776706365227827E-4</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1.5097529018127434E-2</v>
      </c>
      <c r="J47" s="87">
        <f t="shared" si="4"/>
        <v>1.094694370537176E-3</v>
      </c>
      <c r="K47" s="120">
        <f t="shared" si="6"/>
        <v>7.2979624702478399E-4</v>
      </c>
      <c r="O47" s="116">
        <f>Amnt_Deposited!B42</f>
        <v>2028</v>
      </c>
      <c r="P47" s="119">
        <f>Amnt_Deposited!H42</f>
        <v>0</v>
      </c>
      <c r="Q47" s="319">
        <f>MCF!R46</f>
        <v>0.8</v>
      </c>
      <c r="R47" s="87">
        <f t="shared" si="5"/>
        <v>0</v>
      </c>
      <c r="S47" s="87">
        <f t="shared" si="7"/>
        <v>0</v>
      </c>
      <c r="T47" s="87">
        <f t="shared" si="8"/>
        <v>0</v>
      </c>
      <c r="U47" s="87">
        <f t="shared" si="9"/>
        <v>1.6545237280139652E-2</v>
      </c>
      <c r="V47" s="87">
        <f t="shared" si="10"/>
        <v>1.1996650636023848E-3</v>
      </c>
      <c r="W47" s="120">
        <f t="shared" si="11"/>
        <v>7.9977670906825646E-4</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1.4076842752352738E-2</v>
      </c>
      <c r="J48" s="87">
        <f t="shared" si="4"/>
        <v>1.0206862657746953E-3</v>
      </c>
      <c r="K48" s="120">
        <f t="shared" si="6"/>
        <v>6.804575105164635E-4</v>
      </c>
      <c r="O48" s="116">
        <f>Amnt_Deposited!B43</f>
        <v>2029</v>
      </c>
      <c r="P48" s="119">
        <f>Amnt_Deposited!H43</f>
        <v>0</v>
      </c>
      <c r="Q48" s="319">
        <f>MCF!R47</f>
        <v>0.8</v>
      </c>
      <c r="R48" s="87">
        <f t="shared" si="5"/>
        <v>0</v>
      </c>
      <c r="S48" s="87">
        <f t="shared" si="7"/>
        <v>0</v>
      </c>
      <c r="T48" s="87">
        <f t="shared" si="8"/>
        <v>0</v>
      </c>
      <c r="U48" s="87">
        <f t="shared" si="9"/>
        <v>1.5426676988879713E-2</v>
      </c>
      <c r="V48" s="87">
        <f t="shared" si="10"/>
        <v>1.1185602912599398E-3</v>
      </c>
      <c r="W48" s="120">
        <f t="shared" si="11"/>
        <v>7.4570686083995981E-4</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1.3125161186081532E-2</v>
      </c>
      <c r="J49" s="87">
        <f t="shared" si="4"/>
        <v>9.5168156627120604E-4</v>
      </c>
      <c r="K49" s="120">
        <f t="shared" si="6"/>
        <v>6.3445437751413736E-4</v>
      </c>
      <c r="O49" s="116">
        <f>Amnt_Deposited!B44</f>
        <v>2030</v>
      </c>
      <c r="P49" s="119">
        <f>Amnt_Deposited!H44</f>
        <v>0</v>
      </c>
      <c r="Q49" s="319">
        <f>MCF!R48</f>
        <v>0.8</v>
      </c>
      <c r="R49" s="87">
        <f t="shared" si="5"/>
        <v>0</v>
      </c>
      <c r="S49" s="87">
        <f t="shared" si="7"/>
        <v>0</v>
      </c>
      <c r="T49" s="87">
        <f t="shared" si="8"/>
        <v>0</v>
      </c>
      <c r="U49" s="87">
        <f t="shared" si="9"/>
        <v>1.4383738286116747E-2</v>
      </c>
      <c r="V49" s="87">
        <f t="shared" si="10"/>
        <v>1.0429387027629654E-3</v>
      </c>
      <c r="W49" s="120">
        <f t="shared" si="11"/>
        <v>6.9529246850864358E-4</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1.2237819175171846E-2</v>
      </c>
      <c r="J50" s="87">
        <f t="shared" si="4"/>
        <v>8.8734201090968565E-4</v>
      </c>
      <c r="K50" s="120">
        <f t="shared" si="6"/>
        <v>5.915613406064571E-4</v>
      </c>
      <c r="O50" s="116">
        <f>Amnt_Deposited!B45</f>
        <v>2031</v>
      </c>
      <c r="P50" s="119">
        <f>Amnt_Deposited!H45</f>
        <v>0</v>
      </c>
      <c r="Q50" s="319">
        <f>MCF!R49</f>
        <v>0.8</v>
      </c>
      <c r="R50" s="87">
        <f t="shared" si="5"/>
        <v>0</v>
      </c>
      <c r="S50" s="87">
        <f t="shared" si="7"/>
        <v>0</v>
      </c>
      <c r="T50" s="87">
        <f t="shared" si="8"/>
        <v>0</v>
      </c>
      <c r="U50" s="87">
        <f t="shared" si="9"/>
        <v>1.3411308685119831E-2</v>
      </c>
      <c r="V50" s="87">
        <f t="shared" si="10"/>
        <v>9.7242960099691567E-4</v>
      </c>
      <c r="W50" s="120">
        <f t="shared" si="11"/>
        <v>6.4828640066461041E-4</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1.1410466968056738E-2</v>
      </c>
      <c r="J51" s="87">
        <f t="shared" si="4"/>
        <v>8.2735220711510735E-4</v>
      </c>
      <c r="K51" s="120">
        <f t="shared" si="6"/>
        <v>5.515681380767382E-4</v>
      </c>
      <c r="O51" s="116">
        <f>Amnt_Deposited!B46</f>
        <v>2032</v>
      </c>
      <c r="P51" s="119">
        <f>Amnt_Deposited!H46</f>
        <v>0</v>
      </c>
      <c r="Q51" s="319">
        <f>MCF!R50</f>
        <v>0.8</v>
      </c>
      <c r="R51" s="87">
        <f t="shared" ref="R51:R82" si="13">P51*$W$6*DOCF*Q51</f>
        <v>0</v>
      </c>
      <c r="S51" s="87">
        <f t="shared" si="7"/>
        <v>0</v>
      </c>
      <c r="T51" s="87">
        <f t="shared" si="8"/>
        <v>0</v>
      </c>
      <c r="U51" s="87">
        <f t="shared" si="9"/>
        <v>1.25046213348567E-2</v>
      </c>
      <c r="V51" s="87">
        <f t="shared" si="10"/>
        <v>9.0668735026313131E-4</v>
      </c>
      <c r="W51" s="120">
        <f t="shared" si="11"/>
        <v>6.0445823350875421E-4</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1.0639048883257066E-2</v>
      </c>
      <c r="J52" s="87">
        <f t="shared" si="4"/>
        <v>7.7141808479967223E-4</v>
      </c>
      <c r="K52" s="120">
        <f t="shared" si="6"/>
        <v>5.1427872319978148E-4</v>
      </c>
      <c r="O52" s="116">
        <f>Amnt_Deposited!B47</f>
        <v>2033</v>
      </c>
      <c r="P52" s="119">
        <f>Amnt_Deposited!H47</f>
        <v>0</v>
      </c>
      <c r="Q52" s="319">
        <f>MCF!R51</f>
        <v>0.8</v>
      </c>
      <c r="R52" s="87">
        <f t="shared" si="13"/>
        <v>0</v>
      </c>
      <c r="S52" s="87">
        <f t="shared" si="7"/>
        <v>0</v>
      </c>
      <c r="T52" s="87">
        <f t="shared" si="8"/>
        <v>0</v>
      </c>
      <c r="U52" s="87">
        <f t="shared" si="9"/>
        <v>1.1659231652884457E-2</v>
      </c>
      <c r="V52" s="87">
        <f t="shared" si="10"/>
        <v>8.4538968197224354E-4</v>
      </c>
      <c r="W52" s="120">
        <f t="shared" si="11"/>
        <v>5.6359312131482899E-4</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9.9197834284261693E-3</v>
      </c>
      <c r="J53" s="87">
        <f t="shared" si="4"/>
        <v>7.1926545483089709E-4</v>
      </c>
      <c r="K53" s="120">
        <f t="shared" si="6"/>
        <v>4.7951030322059804E-4</v>
      </c>
      <c r="O53" s="116">
        <f>Amnt_Deposited!B48</f>
        <v>2034</v>
      </c>
      <c r="P53" s="119">
        <f>Amnt_Deposited!H48</f>
        <v>0</v>
      </c>
      <c r="Q53" s="319">
        <f>MCF!R52</f>
        <v>0.8</v>
      </c>
      <c r="R53" s="87">
        <f t="shared" si="13"/>
        <v>0</v>
      </c>
      <c r="S53" s="87">
        <f t="shared" si="7"/>
        <v>0</v>
      </c>
      <c r="T53" s="87">
        <f t="shared" si="8"/>
        <v>0</v>
      </c>
      <c r="U53" s="87">
        <f t="shared" si="9"/>
        <v>1.0870995538001282E-2</v>
      </c>
      <c r="V53" s="87">
        <f t="shared" si="10"/>
        <v>7.8823611488317501E-4</v>
      </c>
      <c r="W53" s="120">
        <f t="shared" si="11"/>
        <v>5.2549074325545001E-4</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9.2491447634699998E-3</v>
      </c>
      <c r="J54" s="87">
        <f t="shared" si="4"/>
        <v>6.7063866495616943E-4</v>
      </c>
      <c r="K54" s="120">
        <f t="shared" si="6"/>
        <v>4.4709244330411294E-4</v>
      </c>
      <c r="O54" s="116">
        <f>Amnt_Deposited!B49</f>
        <v>2035</v>
      </c>
      <c r="P54" s="119">
        <f>Amnt_Deposited!H49</f>
        <v>0</v>
      </c>
      <c r="Q54" s="319">
        <f>MCF!R53</f>
        <v>0.8</v>
      </c>
      <c r="R54" s="87">
        <f t="shared" si="13"/>
        <v>0</v>
      </c>
      <c r="S54" s="87">
        <f t="shared" si="7"/>
        <v>0</v>
      </c>
      <c r="T54" s="87">
        <f t="shared" si="8"/>
        <v>0</v>
      </c>
      <c r="U54" s="87">
        <f t="shared" si="9"/>
        <v>1.0136049055857535E-2</v>
      </c>
      <c r="V54" s="87">
        <f t="shared" si="10"/>
        <v>7.3494648214374745E-4</v>
      </c>
      <c r="W54" s="120">
        <f t="shared" si="11"/>
        <v>4.8996432142916493E-4</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8.623845416874892E-3</v>
      </c>
      <c r="J55" s="87">
        <f t="shared" si="4"/>
        <v>6.2529934659510825E-4</v>
      </c>
      <c r="K55" s="120">
        <f t="shared" si="6"/>
        <v>4.168662310634055E-4</v>
      </c>
      <c r="O55" s="116">
        <f>Amnt_Deposited!B50</f>
        <v>2036</v>
      </c>
      <c r="P55" s="119">
        <f>Amnt_Deposited!H50</f>
        <v>0</v>
      </c>
      <c r="Q55" s="319">
        <f>MCF!R54</f>
        <v>0.8</v>
      </c>
      <c r="R55" s="87">
        <f t="shared" si="13"/>
        <v>0</v>
      </c>
      <c r="S55" s="87">
        <f t="shared" si="7"/>
        <v>0</v>
      </c>
      <c r="T55" s="87">
        <f t="shared" si="8"/>
        <v>0</v>
      </c>
      <c r="U55" s="87">
        <f t="shared" si="9"/>
        <v>9.4507894979450873E-3</v>
      </c>
      <c r="V55" s="87">
        <f t="shared" si="10"/>
        <v>6.8525955791244749E-4</v>
      </c>
      <c r="W55" s="120">
        <f t="shared" si="11"/>
        <v>4.5683970527496496E-4</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8.0408201705183847E-3</v>
      </c>
      <c r="J56" s="87">
        <f t="shared" si="4"/>
        <v>5.8302524635650652E-4</v>
      </c>
      <c r="K56" s="120">
        <f t="shared" si="6"/>
        <v>3.8868349757100433E-4</v>
      </c>
      <c r="O56" s="116">
        <f>Amnt_Deposited!B51</f>
        <v>2037</v>
      </c>
      <c r="P56" s="119">
        <f>Amnt_Deposited!H51</f>
        <v>0</v>
      </c>
      <c r="Q56" s="319">
        <f>MCF!R55</f>
        <v>0.8</v>
      </c>
      <c r="R56" s="87">
        <f t="shared" si="13"/>
        <v>0</v>
      </c>
      <c r="S56" s="87">
        <f t="shared" si="7"/>
        <v>0</v>
      </c>
      <c r="T56" s="87">
        <f t="shared" si="8"/>
        <v>0</v>
      </c>
      <c r="U56" s="87">
        <f t="shared" si="9"/>
        <v>8.8118577211160395E-3</v>
      </c>
      <c r="V56" s="87">
        <f t="shared" si="10"/>
        <v>6.3893177682904827E-4</v>
      </c>
      <c r="W56" s="120">
        <f t="shared" si="11"/>
        <v>4.2595451788603216E-4</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7.4972110339664349E-3</v>
      </c>
      <c r="J57" s="87">
        <f t="shared" si="4"/>
        <v>5.4360913655194967E-4</v>
      </c>
      <c r="K57" s="120">
        <f t="shared" si="6"/>
        <v>3.6240609103463308E-4</v>
      </c>
      <c r="O57" s="116">
        <f>Amnt_Deposited!B52</f>
        <v>2038</v>
      </c>
      <c r="P57" s="119">
        <f>Amnt_Deposited!H52</f>
        <v>0</v>
      </c>
      <c r="Q57" s="319">
        <f>MCF!R56</f>
        <v>0.8</v>
      </c>
      <c r="R57" s="87">
        <f t="shared" si="13"/>
        <v>0</v>
      </c>
      <c r="S57" s="87">
        <f t="shared" si="7"/>
        <v>0</v>
      </c>
      <c r="T57" s="87">
        <f t="shared" si="8"/>
        <v>0</v>
      </c>
      <c r="U57" s="87">
        <f t="shared" si="9"/>
        <v>8.2161216810591083E-3</v>
      </c>
      <c r="V57" s="87">
        <f t="shared" si="10"/>
        <v>5.9573604005693122E-4</v>
      </c>
      <c r="W57" s="120">
        <f t="shared" si="11"/>
        <v>3.9715736003795413E-4</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6.9903532346009883E-3</v>
      </c>
      <c r="J58" s="87">
        <f t="shared" si="4"/>
        <v>5.0685779936544655E-4</v>
      </c>
      <c r="K58" s="120">
        <f t="shared" si="6"/>
        <v>3.3790519957696433E-4</v>
      </c>
      <c r="O58" s="116">
        <f>Amnt_Deposited!B53</f>
        <v>2039</v>
      </c>
      <c r="P58" s="119">
        <f>Amnt_Deposited!H53</f>
        <v>0</v>
      </c>
      <c r="Q58" s="319">
        <f>MCF!R57</f>
        <v>0.8</v>
      </c>
      <c r="R58" s="87">
        <f t="shared" si="13"/>
        <v>0</v>
      </c>
      <c r="S58" s="87">
        <f t="shared" si="7"/>
        <v>0</v>
      </c>
      <c r="T58" s="87">
        <f t="shared" si="8"/>
        <v>0</v>
      </c>
      <c r="U58" s="87">
        <f t="shared" si="9"/>
        <v>7.6606610790147835E-3</v>
      </c>
      <c r="V58" s="87">
        <f t="shared" si="10"/>
        <v>5.5546060204432512E-4</v>
      </c>
      <c r="W58" s="120">
        <f t="shared" si="11"/>
        <v>3.7030706802955004E-4</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6.5177621549015168E-3</v>
      </c>
      <c r="J59" s="87">
        <f t="shared" si="4"/>
        <v>4.7259107969947143E-4</v>
      </c>
      <c r="K59" s="120">
        <f t="shared" si="6"/>
        <v>3.150607197996476E-4</v>
      </c>
      <c r="O59" s="116">
        <f>Amnt_Deposited!B54</f>
        <v>2040</v>
      </c>
      <c r="P59" s="119">
        <f>Amnt_Deposited!H54</f>
        <v>0</v>
      </c>
      <c r="Q59" s="319">
        <f>MCF!R58</f>
        <v>0.8</v>
      </c>
      <c r="R59" s="87">
        <f t="shared" si="13"/>
        <v>0</v>
      </c>
      <c r="S59" s="87">
        <f t="shared" si="7"/>
        <v>0</v>
      </c>
      <c r="T59" s="87">
        <f t="shared" si="8"/>
        <v>0</v>
      </c>
      <c r="U59" s="87">
        <f t="shared" si="9"/>
        <v>7.1427530464674175E-3</v>
      </c>
      <c r="V59" s="87">
        <f t="shared" si="10"/>
        <v>5.1790803254736604E-4</v>
      </c>
      <c r="W59" s="120">
        <f t="shared" si="11"/>
        <v>3.4527202169824399E-4</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6.0771211528470506E-3</v>
      </c>
      <c r="J60" s="87">
        <f t="shared" si="4"/>
        <v>4.4064100205446659E-4</v>
      </c>
      <c r="K60" s="120">
        <f t="shared" si="6"/>
        <v>2.9376066803631106E-4</v>
      </c>
      <c r="O60" s="116">
        <f>Amnt_Deposited!B55</f>
        <v>2041</v>
      </c>
      <c r="P60" s="119">
        <f>Amnt_Deposited!H55</f>
        <v>0</v>
      </c>
      <c r="Q60" s="319">
        <f>MCF!R59</f>
        <v>0.8</v>
      </c>
      <c r="R60" s="87">
        <f t="shared" si="13"/>
        <v>0</v>
      </c>
      <c r="S60" s="87">
        <f t="shared" si="7"/>
        <v>0</v>
      </c>
      <c r="T60" s="87">
        <f t="shared" si="8"/>
        <v>0</v>
      </c>
      <c r="U60" s="87">
        <f t="shared" si="9"/>
        <v>6.6598587976406049E-3</v>
      </c>
      <c r="V60" s="87">
        <f t="shared" si="10"/>
        <v>4.8289424882681288E-4</v>
      </c>
      <c r="W60" s="120">
        <f t="shared" si="11"/>
        <v>3.2192949921787525E-4</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5.6662702057343013E-3</v>
      </c>
      <c r="J61" s="87">
        <f t="shared" si="4"/>
        <v>4.1085094711274894E-4</v>
      </c>
      <c r="K61" s="120">
        <f t="shared" si="6"/>
        <v>2.7390063140849926E-4</v>
      </c>
      <c r="O61" s="116">
        <f>Amnt_Deposited!B56</f>
        <v>2042</v>
      </c>
      <c r="P61" s="119">
        <f>Amnt_Deposited!H56</f>
        <v>0</v>
      </c>
      <c r="Q61" s="319">
        <f>MCF!R60</f>
        <v>0.8</v>
      </c>
      <c r="R61" s="87">
        <f t="shared" si="13"/>
        <v>0</v>
      </c>
      <c r="S61" s="87">
        <f t="shared" si="7"/>
        <v>0</v>
      </c>
      <c r="T61" s="87">
        <f t="shared" si="8"/>
        <v>0</v>
      </c>
      <c r="U61" s="87">
        <f t="shared" si="9"/>
        <v>6.2096111843663593E-3</v>
      </c>
      <c r="V61" s="87">
        <f t="shared" si="10"/>
        <v>4.5024761327424554E-4</v>
      </c>
      <c r="W61" s="120">
        <f t="shared" si="11"/>
        <v>3.0016507551616366E-4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5.2831953217438686E-3</v>
      </c>
      <c r="J62" s="87">
        <f t="shared" si="4"/>
        <v>3.8307488399043268E-4</v>
      </c>
      <c r="K62" s="120">
        <f t="shared" si="6"/>
        <v>2.5538325599362179E-4</v>
      </c>
      <c r="O62" s="116">
        <f>Amnt_Deposited!B57</f>
        <v>2043</v>
      </c>
      <c r="P62" s="119">
        <f>Amnt_Deposited!H57</f>
        <v>0</v>
      </c>
      <c r="Q62" s="319">
        <f>MCF!R61</f>
        <v>0.8</v>
      </c>
      <c r="R62" s="87">
        <f t="shared" si="13"/>
        <v>0</v>
      </c>
      <c r="S62" s="87">
        <f t="shared" si="7"/>
        <v>0</v>
      </c>
      <c r="T62" s="87">
        <f t="shared" si="8"/>
        <v>0</v>
      </c>
      <c r="U62" s="87">
        <f t="shared" si="9"/>
        <v>5.7898030923220489E-3</v>
      </c>
      <c r="V62" s="87">
        <f t="shared" si="10"/>
        <v>4.1980809204430992E-4</v>
      </c>
      <c r="W62" s="120">
        <f t="shared" si="11"/>
        <v>2.7987206136287324E-4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4.9260186673500007E-3</v>
      </c>
      <c r="J63" s="87">
        <f t="shared" si="4"/>
        <v>3.5717665439386755E-4</v>
      </c>
      <c r="K63" s="120">
        <f t="shared" si="6"/>
        <v>2.3811776959591169E-4</v>
      </c>
      <c r="O63" s="116">
        <f>Amnt_Deposited!B58</f>
        <v>2044</v>
      </c>
      <c r="P63" s="119">
        <f>Amnt_Deposited!H58</f>
        <v>0</v>
      </c>
      <c r="Q63" s="319">
        <f>MCF!R62</f>
        <v>0.8</v>
      </c>
      <c r="R63" s="87">
        <f t="shared" si="13"/>
        <v>0</v>
      </c>
      <c r="S63" s="87">
        <f t="shared" si="7"/>
        <v>0</v>
      </c>
      <c r="T63" s="87">
        <f t="shared" si="8"/>
        <v>0</v>
      </c>
      <c r="U63" s="87">
        <f t="shared" si="9"/>
        <v>5.3983766217534273E-3</v>
      </c>
      <c r="V63" s="87">
        <f t="shared" si="10"/>
        <v>3.9142647056862205E-4</v>
      </c>
      <c r="W63" s="120">
        <f t="shared" si="11"/>
        <v>2.6095098037908133E-4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4.592989362178476E-3</v>
      </c>
      <c r="J64" s="87">
        <f t="shared" si="4"/>
        <v>3.3302930517152481E-4</v>
      </c>
      <c r="K64" s="120">
        <f t="shared" si="6"/>
        <v>2.2201953678101653E-4</v>
      </c>
      <c r="O64" s="116">
        <f>Amnt_Deposited!B59</f>
        <v>2045</v>
      </c>
      <c r="P64" s="119">
        <f>Amnt_Deposited!H59</f>
        <v>0</v>
      </c>
      <c r="Q64" s="319">
        <f>MCF!R63</f>
        <v>0.8</v>
      </c>
      <c r="R64" s="87">
        <f t="shared" si="13"/>
        <v>0</v>
      </c>
      <c r="S64" s="87">
        <f t="shared" si="7"/>
        <v>0</v>
      </c>
      <c r="T64" s="87">
        <f t="shared" si="8"/>
        <v>0</v>
      </c>
      <c r="U64" s="87">
        <f t="shared" si="9"/>
        <v>5.0334129996476469E-3</v>
      </c>
      <c r="V64" s="87">
        <f t="shared" si="10"/>
        <v>3.6496362210578078E-4</v>
      </c>
      <c r="W64" s="120">
        <f t="shared" si="11"/>
        <v>2.4330908140385386E-4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4.2824748961889742E-3</v>
      </c>
      <c r="J65" s="87">
        <f t="shared" si="4"/>
        <v>3.1051446598950183E-4</v>
      </c>
      <c r="K65" s="120">
        <f t="shared" si="6"/>
        <v>2.070096439930012E-4</v>
      </c>
      <c r="O65" s="116">
        <f>Amnt_Deposited!B60</f>
        <v>2046</v>
      </c>
      <c r="P65" s="119">
        <f>Amnt_Deposited!H60</f>
        <v>0</v>
      </c>
      <c r="Q65" s="319">
        <f>MCF!R64</f>
        <v>0.8</v>
      </c>
      <c r="R65" s="87">
        <f t="shared" si="13"/>
        <v>0</v>
      </c>
      <c r="S65" s="87">
        <f t="shared" si="7"/>
        <v>0</v>
      </c>
      <c r="T65" s="87">
        <f t="shared" si="8"/>
        <v>0</v>
      </c>
      <c r="U65" s="87">
        <f t="shared" si="9"/>
        <v>4.6931231739057271E-3</v>
      </c>
      <c r="V65" s="87">
        <f t="shared" si="10"/>
        <v>3.4028982574191996E-4</v>
      </c>
      <c r="W65" s="120">
        <f t="shared" si="11"/>
        <v>2.2685988382794664E-4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3.9929531271089671E-3</v>
      </c>
      <c r="J66" s="87">
        <f t="shared" si="4"/>
        <v>2.8952176908000725E-4</v>
      </c>
      <c r="K66" s="120">
        <f t="shared" si="6"/>
        <v>1.9301451272000483E-4</v>
      </c>
      <c r="O66" s="116">
        <f>Amnt_Deposited!B61</f>
        <v>2047</v>
      </c>
      <c r="P66" s="119">
        <f>Amnt_Deposited!H61</f>
        <v>0</v>
      </c>
      <c r="Q66" s="319">
        <f>MCF!R65</f>
        <v>0.8</v>
      </c>
      <c r="R66" s="87">
        <f t="shared" si="13"/>
        <v>0</v>
      </c>
      <c r="S66" s="87">
        <f t="shared" si="7"/>
        <v>0</v>
      </c>
      <c r="T66" s="87">
        <f t="shared" si="8"/>
        <v>0</v>
      </c>
      <c r="U66" s="87">
        <f t="shared" si="9"/>
        <v>4.375839043407089E-3</v>
      </c>
      <c r="V66" s="87">
        <f t="shared" si="10"/>
        <v>3.1728413049863824E-4</v>
      </c>
      <c r="W66" s="120">
        <f t="shared" si="11"/>
        <v>2.1152275366575883E-4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3.7230048188905311E-3</v>
      </c>
      <c r="J67" s="87">
        <f t="shared" si="4"/>
        <v>2.6994830821843585E-4</v>
      </c>
      <c r="K67" s="120">
        <f t="shared" si="6"/>
        <v>1.7996553881229055E-4</v>
      </c>
      <c r="O67" s="116">
        <f>Amnt_Deposited!B62</f>
        <v>2048</v>
      </c>
      <c r="P67" s="119">
        <f>Amnt_Deposited!H62</f>
        <v>0</v>
      </c>
      <c r="Q67" s="319">
        <f>MCF!R66</f>
        <v>0.8</v>
      </c>
      <c r="R67" s="87">
        <f t="shared" si="13"/>
        <v>0</v>
      </c>
      <c r="S67" s="87">
        <f t="shared" si="7"/>
        <v>0</v>
      </c>
      <c r="T67" s="87">
        <f t="shared" si="8"/>
        <v>0</v>
      </c>
      <c r="U67" s="87">
        <f t="shared" si="9"/>
        <v>4.0800052809759259E-3</v>
      </c>
      <c r="V67" s="87">
        <f t="shared" si="10"/>
        <v>2.958337624311627E-4</v>
      </c>
      <c r="W67" s="120">
        <f t="shared" si="11"/>
        <v>1.972225082874418E-4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3.4713066846135954E-3</v>
      </c>
      <c r="J68" s="87">
        <f t="shared" si="4"/>
        <v>2.5169813427693567E-4</v>
      </c>
      <c r="K68" s="120">
        <f t="shared" si="6"/>
        <v>1.6779875618462377E-4</v>
      </c>
      <c r="O68" s="116">
        <f>Amnt_Deposited!B63</f>
        <v>2049</v>
      </c>
      <c r="P68" s="119">
        <f>Amnt_Deposited!H63</f>
        <v>0</v>
      </c>
      <c r="Q68" s="319">
        <f>MCF!R67</f>
        <v>0.8</v>
      </c>
      <c r="R68" s="87">
        <f t="shared" si="13"/>
        <v>0</v>
      </c>
      <c r="S68" s="87">
        <f t="shared" si="7"/>
        <v>0</v>
      </c>
      <c r="T68" s="87">
        <f t="shared" si="8"/>
        <v>0</v>
      </c>
      <c r="U68" s="87">
        <f t="shared" si="9"/>
        <v>3.8041717091655855E-3</v>
      </c>
      <c r="V68" s="87">
        <f t="shared" si="10"/>
        <v>2.7583357181034057E-4</v>
      </c>
      <c r="W68" s="120">
        <f t="shared" si="11"/>
        <v>1.8388904787356038E-4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3.2366248997319231E-3</v>
      </c>
      <c r="J69" s="87">
        <f t="shared" si="4"/>
        <v>2.3468178488167234E-4</v>
      </c>
      <c r="K69" s="120">
        <f t="shared" si="6"/>
        <v>1.5645452325444822E-4</v>
      </c>
      <c r="O69" s="116">
        <f>Amnt_Deposited!B64</f>
        <v>2050</v>
      </c>
      <c r="P69" s="119">
        <f>Amnt_Deposited!H64</f>
        <v>0</v>
      </c>
      <c r="Q69" s="319">
        <f>MCF!R68</f>
        <v>0.8</v>
      </c>
      <c r="R69" s="87">
        <f t="shared" si="13"/>
        <v>0</v>
      </c>
      <c r="S69" s="87">
        <f t="shared" si="7"/>
        <v>0</v>
      </c>
      <c r="T69" s="87">
        <f t="shared" si="8"/>
        <v>0</v>
      </c>
      <c r="U69" s="87">
        <f t="shared" si="9"/>
        <v>3.5469861914870404E-3</v>
      </c>
      <c r="V69" s="87">
        <f t="shared" si="10"/>
        <v>2.5718551767854516E-4</v>
      </c>
      <c r="W69" s="120">
        <f t="shared" si="11"/>
        <v>1.7145701178569676E-4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3.0178090538637544E-3</v>
      </c>
      <c r="J70" s="87">
        <f t="shared" si="4"/>
        <v>2.188158458681685E-4</v>
      </c>
      <c r="K70" s="120">
        <f t="shared" si="6"/>
        <v>1.4587723057877898E-4</v>
      </c>
      <c r="O70" s="116">
        <f>Amnt_Deposited!B65</f>
        <v>2051</v>
      </c>
      <c r="P70" s="119">
        <f>Amnt_Deposited!H65</f>
        <v>0</v>
      </c>
      <c r="Q70" s="319">
        <f>MCF!R69</f>
        <v>0.8</v>
      </c>
      <c r="R70" s="87">
        <f t="shared" si="13"/>
        <v>0</v>
      </c>
      <c r="S70" s="87">
        <f t="shared" si="7"/>
        <v>0</v>
      </c>
      <c r="T70" s="87">
        <f t="shared" si="8"/>
        <v>0</v>
      </c>
      <c r="U70" s="87">
        <f t="shared" si="9"/>
        <v>3.3071880042342531E-3</v>
      </c>
      <c r="V70" s="87">
        <f t="shared" si="10"/>
        <v>2.3979818725278749E-4</v>
      </c>
      <c r="W70" s="120">
        <f t="shared" si="11"/>
        <v>1.5986545816852499E-4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2.8137865114787816E-3</v>
      </c>
      <c r="J71" s="87">
        <f t="shared" si="4"/>
        <v>2.0402254238497284E-4</v>
      </c>
      <c r="K71" s="120">
        <f t="shared" si="6"/>
        <v>1.3601502825664856E-4</v>
      </c>
      <c r="O71" s="116">
        <f>Amnt_Deposited!B66</f>
        <v>2052</v>
      </c>
      <c r="P71" s="119">
        <f>Amnt_Deposited!H66</f>
        <v>0</v>
      </c>
      <c r="Q71" s="319">
        <f>MCF!R70</f>
        <v>0.8</v>
      </c>
      <c r="R71" s="87">
        <f t="shared" si="13"/>
        <v>0</v>
      </c>
      <c r="S71" s="87">
        <f t="shared" si="7"/>
        <v>0</v>
      </c>
      <c r="T71" s="87">
        <f t="shared" si="8"/>
        <v>0</v>
      </c>
      <c r="U71" s="87">
        <f t="shared" si="9"/>
        <v>3.0836016564151046E-3</v>
      </c>
      <c r="V71" s="87">
        <f t="shared" si="10"/>
        <v>2.2358634781914841E-4</v>
      </c>
      <c r="W71" s="120">
        <f t="shared" si="11"/>
        <v>1.4905756521276561E-4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2.6235571538375337E-3</v>
      </c>
      <c r="J72" s="87">
        <f t="shared" si="4"/>
        <v>1.9022935764124806E-4</v>
      </c>
      <c r="K72" s="120">
        <f t="shared" si="6"/>
        <v>1.2681957176083203E-4</v>
      </c>
      <c r="O72" s="116">
        <f>Amnt_Deposited!B67</f>
        <v>2053</v>
      </c>
      <c r="P72" s="119">
        <f>Amnt_Deposited!H67</f>
        <v>0</v>
      </c>
      <c r="Q72" s="319">
        <f>MCF!R71</f>
        <v>0.8</v>
      </c>
      <c r="R72" s="87">
        <f t="shared" si="13"/>
        <v>0</v>
      </c>
      <c r="S72" s="87">
        <f t="shared" si="7"/>
        <v>0</v>
      </c>
      <c r="T72" s="87">
        <f t="shared" si="8"/>
        <v>0</v>
      </c>
      <c r="U72" s="87">
        <f t="shared" si="9"/>
        <v>2.8751311274931887E-3</v>
      </c>
      <c r="V72" s="87">
        <f t="shared" si="10"/>
        <v>2.0847052892191577E-4</v>
      </c>
      <c r="W72" s="120">
        <f t="shared" si="11"/>
        <v>1.389803526146105E-4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2.4461884764081557E-3</v>
      </c>
      <c r="J73" s="87">
        <f t="shared" si="4"/>
        <v>1.7736867742937807E-4</v>
      </c>
      <c r="K73" s="120">
        <f t="shared" si="6"/>
        <v>1.1824578495291871E-4</v>
      </c>
      <c r="O73" s="116">
        <f>Amnt_Deposited!B68</f>
        <v>2054</v>
      </c>
      <c r="P73" s="119">
        <f>Amnt_Deposited!H68</f>
        <v>0</v>
      </c>
      <c r="Q73" s="319">
        <f>MCF!R72</f>
        <v>0.8</v>
      </c>
      <c r="R73" s="87">
        <f t="shared" si="13"/>
        <v>0</v>
      </c>
      <c r="S73" s="87">
        <f t="shared" si="7"/>
        <v>0</v>
      </c>
      <c r="T73" s="87">
        <f t="shared" si="8"/>
        <v>0</v>
      </c>
      <c r="U73" s="87">
        <f t="shared" si="9"/>
        <v>2.6807544946938701E-3</v>
      </c>
      <c r="V73" s="87">
        <f t="shared" si="10"/>
        <v>1.9437663279931852E-4</v>
      </c>
      <c r="W73" s="120">
        <f t="shared" si="11"/>
        <v>1.2958442186621234E-4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2.2808110177281122E-3</v>
      </c>
      <c r="J74" s="87">
        <f t="shared" si="4"/>
        <v>1.6537745868004379E-4</v>
      </c>
      <c r="K74" s="120">
        <f t="shared" si="6"/>
        <v>1.1025163912002918E-4</v>
      </c>
      <c r="O74" s="116">
        <f>Amnt_Deposited!B69</f>
        <v>2055</v>
      </c>
      <c r="P74" s="119">
        <f>Amnt_Deposited!H69</f>
        <v>0</v>
      </c>
      <c r="Q74" s="319">
        <f>MCF!R73</f>
        <v>0.8</v>
      </c>
      <c r="R74" s="87">
        <f t="shared" si="13"/>
        <v>0</v>
      </c>
      <c r="S74" s="87">
        <f t="shared" si="7"/>
        <v>0</v>
      </c>
      <c r="T74" s="87">
        <f t="shared" si="8"/>
        <v>0</v>
      </c>
      <c r="U74" s="87">
        <f t="shared" si="9"/>
        <v>2.4995189235376579E-3</v>
      </c>
      <c r="V74" s="87">
        <f t="shared" si="10"/>
        <v>1.8123557115621241E-4</v>
      </c>
      <c r="W74" s="120">
        <f t="shared" si="11"/>
        <v>1.208237141041416E-4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2.1266140973030881E-3</v>
      </c>
      <c r="J75" s="87">
        <f t="shared" si="4"/>
        <v>1.5419692042502415E-4</v>
      </c>
      <c r="K75" s="120">
        <f t="shared" si="6"/>
        <v>1.0279794695001609E-4</v>
      </c>
      <c r="O75" s="116">
        <f>Amnt_Deposited!B70</f>
        <v>2056</v>
      </c>
      <c r="P75" s="119">
        <f>Amnt_Deposited!H70</f>
        <v>0</v>
      </c>
      <c r="Q75" s="319">
        <f>MCF!R74</f>
        <v>0.8</v>
      </c>
      <c r="R75" s="87">
        <f t="shared" si="13"/>
        <v>0</v>
      </c>
      <c r="S75" s="87">
        <f t="shared" si="7"/>
        <v>0</v>
      </c>
      <c r="T75" s="87">
        <f t="shared" si="8"/>
        <v>0</v>
      </c>
      <c r="U75" s="87">
        <f t="shared" si="9"/>
        <v>2.3305359970444807E-3</v>
      </c>
      <c r="V75" s="87">
        <f t="shared" si="10"/>
        <v>1.6898292649317721E-4</v>
      </c>
      <c r="W75" s="120">
        <f t="shared" si="11"/>
        <v>1.126552843287848E-4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1.9828418416502664E-3</v>
      </c>
      <c r="J76" s="87">
        <f t="shared" si="4"/>
        <v>1.4377225565282182E-4</v>
      </c>
      <c r="K76" s="120">
        <f t="shared" si="6"/>
        <v>9.5848170435214547E-5</v>
      </c>
      <c r="O76" s="116">
        <f>Amnt_Deposited!B71</f>
        <v>2057</v>
      </c>
      <c r="P76" s="119">
        <f>Amnt_Deposited!H71</f>
        <v>0</v>
      </c>
      <c r="Q76" s="319">
        <f>MCF!R75</f>
        <v>0.8</v>
      </c>
      <c r="R76" s="87">
        <f t="shared" si="13"/>
        <v>0</v>
      </c>
      <c r="S76" s="87">
        <f t="shared" si="7"/>
        <v>0</v>
      </c>
      <c r="T76" s="87">
        <f t="shared" si="8"/>
        <v>0</v>
      </c>
      <c r="U76" s="87">
        <f t="shared" si="9"/>
        <v>2.1729773607126212E-3</v>
      </c>
      <c r="V76" s="87">
        <f t="shared" si="10"/>
        <v>1.5755863633185957E-4</v>
      </c>
      <c r="W76" s="120">
        <f t="shared" si="11"/>
        <v>1.0503909088790638E-4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1.8487894790056372E-3</v>
      </c>
      <c r="J77" s="87">
        <f t="shared" si="4"/>
        <v>1.340523626446291E-4</v>
      </c>
      <c r="K77" s="120">
        <f t="shared" si="6"/>
        <v>8.9368241763086061E-5</v>
      </c>
      <c r="O77" s="116">
        <f>Amnt_Deposited!B72</f>
        <v>2058</v>
      </c>
      <c r="P77" s="119">
        <f>Amnt_Deposited!H72</f>
        <v>0</v>
      </c>
      <c r="Q77" s="319">
        <f>MCF!R76</f>
        <v>0.8</v>
      </c>
      <c r="R77" s="87">
        <f t="shared" si="13"/>
        <v>0</v>
      </c>
      <c r="S77" s="87">
        <f t="shared" si="7"/>
        <v>0</v>
      </c>
      <c r="T77" s="87">
        <f t="shared" si="8"/>
        <v>0</v>
      </c>
      <c r="U77" s="87">
        <f t="shared" si="9"/>
        <v>2.0260706619239866E-3</v>
      </c>
      <c r="V77" s="87">
        <f t="shared" si="10"/>
        <v>1.4690669878863468E-4</v>
      </c>
      <c r="W77" s="120">
        <f t="shared" si="11"/>
        <v>9.7937799192423117E-5</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1.7237998845319941E-3</v>
      </c>
      <c r="J78" s="87">
        <f t="shared" si="4"/>
        <v>1.2498959447364318E-4</v>
      </c>
      <c r="K78" s="120">
        <f t="shared" si="6"/>
        <v>8.3326396315762117E-5</v>
      </c>
      <c r="O78" s="116">
        <f>Amnt_Deposited!B73</f>
        <v>2059</v>
      </c>
      <c r="P78" s="119">
        <f>Amnt_Deposited!H73</f>
        <v>0</v>
      </c>
      <c r="Q78" s="319">
        <f>MCF!R77</f>
        <v>0.8</v>
      </c>
      <c r="R78" s="87">
        <f t="shared" si="13"/>
        <v>0</v>
      </c>
      <c r="S78" s="87">
        <f t="shared" si="7"/>
        <v>0</v>
      </c>
      <c r="T78" s="87">
        <f t="shared" si="8"/>
        <v>0</v>
      </c>
      <c r="U78" s="87">
        <f t="shared" si="9"/>
        <v>1.8890957638706789E-3</v>
      </c>
      <c r="V78" s="87">
        <f t="shared" si="10"/>
        <v>1.3697489805330763E-4</v>
      </c>
      <c r="W78" s="120">
        <f t="shared" si="11"/>
        <v>9.1316598702205086E-5</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1.6072603590922185E-3</v>
      </c>
      <c r="J79" s="87">
        <f t="shared" si="4"/>
        <v>1.1653952543977557E-4</v>
      </c>
      <c r="K79" s="120">
        <f t="shared" si="6"/>
        <v>7.769301695985037E-5</v>
      </c>
      <c r="O79" s="116">
        <f>Amnt_Deposited!B74</f>
        <v>2060</v>
      </c>
      <c r="P79" s="119">
        <f>Amnt_Deposited!H74</f>
        <v>0</v>
      </c>
      <c r="Q79" s="319">
        <f>MCF!R78</f>
        <v>0.8</v>
      </c>
      <c r="R79" s="87">
        <f t="shared" si="13"/>
        <v>0</v>
      </c>
      <c r="S79" s="87">
        <f t="shared" si="7"/>
        <v>0</v>
      </c>
      <c r="T79" s="87">
        <f t="shared" si="8"/>
        <v>0</v>
      </c>
      <c r="U79" s="87">
        <f t="shared" si="9"/>
        <v>1.7613812154435276E-3</v>
      </c>
      <c r="V79" s="87">
        <f t="shared" si="10"/>
        <v>1.2771454842715134E-4</v>
      </c>
      <c r="W79" s="120">
        <f t="shared" si="11"/>
        <v>8.5143032284767559E-5</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1.4985996257973998E-3</v>
      </c>
      <c r="J80" s="87">
        <f t="shared" si="4"/>
        <v>1.0866073329481878E-4</v>
      </c>
      <c r="K80" s="120">
        <f t="shared" si="6"/>
        <v>7.2440488863212516E-5</v>
      </c>
      <c r="O80" s="116">
        <f>Amnt_Deposited!B75</f>
        <v>2061</v>
      </c>
      <c r="P80" s="119">
        <f>Amnt_Deposited!H75</f>
        <v>0</v>
      </c>
      <c r="Q80" s="319">
        <f>MCF!R79</f>
        <v>0.8</v>
      </c>
      <c r="R80" s="87">
        <f t="shared" si="13"/>
        <v>0</v>
      </c>
      <c r="S80" s="87">
        <f t="shared" si="7"/>
        <v>0</v>
      </c>
      <c r="T80" s="87">
        <f t="shared" si="8"/>
        <v>0</v>
      </c>
      <c r="U80" s="87">
        <f t="shared" si="9"/>
        <v>1.6423009597779728E-3</v>
      </c>
      <c r="V80" s="87">
        <f t="shared" si="10"/>
        <v>1.1908025566555485E-4</v>
      </c>
      <c r="W80" s="120">
        <f t="shared" si="11"/>
        <v>7.9386837110369902E-5</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1.3972850296068622E-3</v>
      </c>
      <c r="J81" s="87">
        <f t="shared" si="4"/>
        <v>1.0131459619053753E-4</v>
      </c>
      <c r="K81" s="120">
        <f t="shared" si="6"/>
        <v>6.754306412702502E-5</v>
      </c>
      <c r="O81" s="116">
        <f>Amnt_Deposited!B76</f>
        <v>2062</v>
      </c>
      <c r="P81" s="119">
        <f>Amnt_Deposited!H76</f>
        <v>0</v>
      </c>
      <c r="Q81" s="319">
        <f>MCF!R80</f>
        <v>0.8</v>
      </c>
      <c r="R81" s="87">
        <f t="shared" si="13"/>
        <v>0</v>
      </c>
      <c r="S81" s="87">
        <f t="shared" si="7"/>
        <v>0</v>
      </c>
      <c r="T81" s="87">
        <f t="shared" si="8"/>
        <v>0</v>
      </c>
      <c r="U81" s="87">
        <f t="shared" si="9"/>
        <v>1.5312712653225891E-3</v>
      </c>
      <c r="V81" s="87">
        <f t="shared" si="10"/>
        <v>1.1102969445538363E-4</v>
      </c>
      <c r="W81" s="120">
        <f t="shared" si="11"/>
        <v>7.4019796303589078E-5</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1.3028199262525382E-3</v>
      </c>
      <c r="J82" s="87">
        <f t="shared" si="4"/>
        <v>9.4465103354323917E-5</v>
      </c>
      <c r="K82" s="120">
        <f t="shared" si="6"/>
        <v>6.2976735569549269E-5</v>
      </c>
      <c r="O82" s="116">
        <f>Amnt_Deposited!B77</f>
        <v>2063</v>
      </c>
      <c r="P82" s="119">
        <f>Amnt_Deposited!H77</f>
        <v>0</v>
      </c>
      <c r="Q82" s="319">
        <f>MCF!R81</f>
        <v>0.8</v>
      </c>
      <c r="R82" s="87">
        <f t="shared" si="13"/>
        <v>0</v>
      </c>
      <c r="S82" s="87">
        <f t="shared" si="7"/>
        <v>0</v>
      </c>
      <c r="T82" s="87">
        <f t="shared" si="8"/>
        <v>0</v>
      </c>
      <c r="U82" s="87">
        <f t="shared" si="9"/>
        <v>1.4277478643863436E-3</v>
      </c>
      <c r="V82" s="87">
        <f t="shared" si="10"/>
        <v>1.0352340093624542E-4</v>
      </c>
      <c r="W82" s="120">
        <f t="shared" si="11"/>
        <v>6.9015600624163607E-5</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1.2147412476881899E-3</v>
      </c>
      <c r="J83" s="87">
        <f t="shared" ref="J83:J99" si="18">I82*(1-$K$10)+H83</f>
        <v>8.8078678564348285E-5</v>
      </c>
      <c r="K83" s="120">
        <f t="shared" si="6"/>
        <v>5.8719119042898855E-5</v>
      </c>
      <c r="O83" s="116">
        <f>Amnt_Deposited!B78</f>
        <v>2064</v>
      </c>
      <c r="P83" s="119">
        <f>Amnt_Deposited!H78</f>
        <v>0</v>
      </c>
      <c r="Q83" s="319">
        <f>MCF!R82</f>
        <v>0.8</v>
      </c>
      <c r="R83" s="87">
        <f t="shared" ref="R83:R99" si="19">P83*$W$6*DOCF*Q83</f>
        <v>0</v>
      </c>
      <c r="S83" s="87">
        <f t="shared" si="7"/>
        <v>0</v>
      </c>
      <c r="T83" s="87">
        <f t="shared" si="8"/>
        <v>0</v>
      </c>
      <c r="U83" s="87">
        <f t="shared" si="9"/>
        <v>1.3312232851377427E-3</v>
      </c>
      <c r="V83" s="87">
        <f t="shared" si="10"/>
        <v>9.652457924860088E-5</v>
      </c>
      <c r="W83" s="120">
        <f t="shared" si="11"/>
        <v>6.4349719499067249E-5</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1.1326172321293091E-3</v>
      </c>
      <c r="J84" s="87">
        <f t="shared" si="18"/>
        <v>8.2124015558880859E-5</v>
      </c>
      <c r="K84" s="120">
        <f t="shared" si="6"/>
        <v>5.4749343705920571E-5</v>
      </c>
      <c r="O84" s="116">
        <f>Amnt_Deposited!B79</f>
        <v>2065</v>
      </c>
      <c r="P84" s="119">
        <f>Amnt_Deposited!H79</f>
        <v>0</v>
      </c>
      <c r="Q84" s="319">
        <f>MCF!R83</f>
        <v>0.8</v>
      </c>
      <c r="R84" s="87">
        <f t="shared" si="19"/>
        <v>0</v>
      </c>
      <c r="S84" s="87">
        <f t="shared" si="7"/>
        <v>0</v>
      </c>
      <c r="T84" s="87">
        <f t="shared" si="8"/>
        <v>0</v>
      </c>
      <c r="U84" s="87">
        <f t="shared" si="9"/>
        <v>1.2412243639773252E-3</v>
      </c>
      <c r="V84" s="87">
        <f t="shared" si="10"/>
        <v>8.9998921160417409E-5</v>
      </c>
      <c r="W84" s="120">
        <f t="shared" si="11"/>
        <v>5.9999280773611601E-5</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1.0560453075563487E-3</v>
      </c>
      <c r="J85" s="87">
        <f t="shared" si="18"/>
        <v>7.6571924572960465E-5</v>
      </c>
      <c r="K85" s="120">
        <f t="shared" ref="K85:K99" si="20">J85*CH4_fraction*conv</f>
        <v>5.1047949715306975E-5</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1.1573099260891494E-3</v>
      </c>
      <c r="V85" s="87">
        <f t="shared" ref="V85:V98" si="24">U84*(1-$W$10)+T85</f>
        <v>8.3914437888175857E-5</v>
      </c>
      <c r="W85" s="120">
        <f t="shared" ref="W85:W99" si="25">V85*CH4_fraction*conv</f>
        <v>5.5942958592117238E-5</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9.8465011830621584E-4</v>
      </c>
      <c r="J86" s="87">
        <f t="shared" si="18"/>
        <v>7.1395189250132753E-5</v>
      </c>
      <c r="K86" s="120">
        <f t="shared" si="20"/>
        <v>4.7596792833421835E-5</v>
      </c>
      <c r="O86" s="116">
        <f>Amnt_Deposited!B81</f>
        <v>2067</v>
      </c>
      <c r="P86" s="119">
        <f>Amnt_Deposited!H81</f>
        <v>0</v>
      </c>
      <c r="Q86" s="319">
        <f>MCF!R85</f>
        <v>0.8</v>
      </c>
      <c r="R86" s="87">
        <f t="shared" si="19"/>
        <v>0</v>
      </c>
      <c r="S86" s="87">
        <f t="shared" si="21"/>
        <v>0</v>
      </c>
      <c r="T86" s="87">
        <f t="shared" si="22"/>
        <v>0</v>
      </c>
      <c r="U86" s="87">
        <f t="shared" si="23"/>
        <v>1.0790686228013327E-3</v>
      </c>
      <c r="V86" s="87">
        <f t="shared" si="24"/>
        <v>7.8241303287816721E-5</v>
      </c>
      <c r="W86" s="120">
        <f t="shared" si="25"/>
        <v>5.2160868858544481E-5</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9.1808168507837647E-4</v>
      </c>
      <c r="J87" s="87">
        <f t="shared" si="18"/>
        <v>6.6568433227839362E-5</v>
      </c>
      <c r="K87" s="120">
        <f t="shared" si="20"/>
        <v>4.4378955485226239E-5</v>
      </c>
      <c r="O87" s="116">
        <f>Amnt_Deposited!B82</f>
        <v>2068</v>
      </c>
      <c r="P87" s="119">
        <f>Amnt_Deposited!H82</f>
        <v>0</v>
      </c>
      <c r="Q87" s="319">
        <f>MCF!R86</f>
        <v>0.8</v>
      </c>
      <c r="R87" s="87">
        <f t="shared" si="19"/>
        <v>0</v>
      </c>
      <c r="S87" s="87">
        <f t="shared" si="21"/>
        <v>0</v>
      </c>
      <c r="T87" s="87">
        <f t="shared" si="22"/>
        <v>0</v>
      </c>
      <c r="U87" s="87">
        <f t="shared" si="23"/>
        <v>1.0061169151543855E-3</v>
      </c>
      <c r="V87" s="87">
        <f t="shared" si="24"/>
        <v>7.2951707646947266E-5</v>
      </c>
      <c r="W87" s="120">
        <f t="shared" si="25"/>
        <v>4.8634471764631506E-5</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8.5601368933591732E-4</v>
      </c>
      <c r="J88" s="87">
        <f t="shared" si="18"/>
        <v>6.2067995742459204E-5</v>
      </c>
      <c r="K88" s="120">
        <f t="shared" si="20"/>
        <v>4.1378663828306136E-5</v>
      </c>
      <c r="O88" s="116">
        <f>Amnt_Deposited!B83</f>
        <v>2069</v>
      </c>
      <c r="P88" s="119">
        <f>Amnt_Deposited!H83</f>
        <v>0</v>
      </c>
      <c r="Q88" s="319">
        <f>MCF!R87</f>
        <v>0.8</v>
      </c>
      <c r="R88" s="87">
        <f t="shared" si="19"/>
        <v>0</v>
      </c>
      <c r="S88" s="87">
        <f t="shared" si="21"/>
        <v>0</v>
      </c>
      <c r="T88" s="87">
        <f t="shared" si="22"/>
        <v>0</v>
      </c>
      <c r="U88" s="87">
        <f t="shared" si="23"/>
        <v>9.3809719379278633E-4</v>
      </c>
      <c r="V88" s="87">
        <f t="shared" si="24"/>
        <v>6.8019721361599144E-5</v>
      </c>
      <c r="W88" s="120">
        <f t="shared" si="25"/>
        <v>4.534648090773276E-5</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7.9814187369169965E-4</v>
      </c>
      <c r="J89" s="87">
        <f t="shared" si="18"/>
        <v>5.7871815644217669E-5</v>
      </c>
      <c r="K89" s="120">
        <f t="shared" si="20"/>
        <v>3.8581210429478444E-5</v>
      </c>
      <c r="O89" s="116">
        <f>Amnt_Deposited!B84</f>
        <v>2070</v>
      </c>
      <c r="P89" s="119">
        <f>Amnt_Deposited!H84</f>
        <v>0</v>
      </c>
      <c r="Q89" s="319">
        <f>MCF!R88</f>
        <v>0.8</v>
      </c>
      <c r="R89" s="87">
        <f t="shared" si="19"/>
        <v>0</v>
      </c>
      <c r="S89" s="87">
        <f t="shared" si="21"/>
        <v>0</v>
      </c>
      <c r="T89" s="87">
        <f t="shared" si="22"/>
        <v>0</v>
      </c>
      <c r="U89" s="87">
        <f t="shared" si="23"/>
        <v>8.7467602596350664E-4</v>
      </c>
      <c r="V89" s="87">
        <f t="shared" si="24"/>
        <v>6.342116782927965E-5</v>
      </c>
      <c r="W89" s="120">
        <f t="shared" si="25"/>
        <v>4.2280778552853095E-5</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7.4418255043829469E-4</v>
      </c>
      <c r="J90" s="87">
        <f t="shared" si="18"/>
        <v>5.3959323253404929E-5</v>
      </c>
      <c r="K90" s="120">
        <f t="shared" si="20"/>
        <v>3.5972882168936615E-5</v>
      </c>
      <c r="O90" s="116">
        <f>Amnt_Deposited!B85</f>
        <v>2071</v>
      </c>
      <c r="P90" s="119">
        <f>Amnt_Deposited!H85</f>
        <v>0</v>
      </c>
      <c r="Q90" s="319">
        <f>MCF!R89</f>
        <v>0.8</v>
      </c>
      <c r="R90" s="87">
        <f t="shared" si="19"/>
        <v>0</v>
      </c>
      <c r="S90" s="87">
        <f t="shared" si="21"/>
        <v>0</v>
      </c>
      <c r="T90" s="87">
        <f t="shared" si="22"/>
        <v>0</v>
      </c>
      <c r="U90" s="87">
        <f t="shared" si="23"/>
        <v>8.1554252102826832E-4</v>
      </c>
      <c r="V90" s="87">
        <f t="shared" si="24"/>
        <v>5.9133504935238293E-5</v>
      </c>
      <c r="W90" s="120">
        <f t="shared" si="25"/>
        <v>3.9422336623492193E-5</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6.9387121091051256E-4</v>
      </c>
      <c r="J91" s="87">
        <f t="shared" si="18"/>
        <v>5.0311339527782083E-5</v>
      </c>
      <c r="K91" s="120">
        <f t="shared" si="20"/>
        <v>3.3540893018521389E-5</v>
      </c>
      <c r="O91" s="116">
        <f>Amnt_Deposited!B86</f>
        <v>2072</v>
      </c>
      <c r="P91" s="119">
        <f>Amnt_Deposited!H86</f>
        <v>0</v>
      </c>
      <c r="Q91" s="319">
        <f>MCF!R90</f>
        <v>0.8</v>
      </c>
      <c r="R91" s="87">
        <f t="shared" si="19"/>
        <v>0</v>
      </c>
      <c r="S91" s="87">
        <f t="shared" si="21"/>
        <v>0</v>
      </c>
      <c r="T91" s="87">
        <f t="shared" si="22"/>
        <v>0</v>
      </c>
      <c r="U91" s="87">
        <f t="shared" si="23"/>
        <v>7.6040680647727421E-4</v>
      </c>
      <c r="V91" s="87">
        <f t="shared" si="24"/>
        <v>5.5135714550994078E-5</v>
      </c>
      <c r="W91" s="120">
        <f t="shared" si="25"/>
        <v>3.6757143033996052E-5</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6.4696122886361875E-4</v>
      </c>
      <c r="J92" s="87">
        <f t="shared" si="18"/>
        <v>4.6909982046893859E-5</v>
      </c>
      <c r="K92" s="120">
        <f t="shared" si="20"/>
        <v>3.1273321364595901E-5</v>
      </c>
      <c r="O92" s="116">
        <f>Amnt_Deposited!B87</f>
        <v>2073</v>
      </c>
      <c r="P92" s="119">
        <f>Amnt_Deposited!H87</f>
        <v>0</v>
      </c>
      <c r="Q92" s="319">
        <f>MCF!R91</f>
        <v>0.8</v>
      </c>
      <c r="R92" s="87">
        <f t="shared" si="19"/>
        <v>0</v>
      </c>
      <c r="S92" s="87">
        <f t="shared" si="21"/>
        <v>0</v>
      </c>
      <c r="T92" s="87">
        <f t="shared" si="22"/>
        <v>0</v>
      </c>
      <c r="U92" s="87">
        <f t="shared" si="23"/>
        <v>7.0899860697382891E-4</v>
      </c>
      <c r="V92" s="87">
        <f t="shared" si="24"/>
        <v>5.1408199503445339E-5</v>
      </c>
      <c r="W92" s="120">
        <f t="shared" si="25"/>
        <v>3.4272133002296893E-5</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6.0322265151119595E-4</v>
      </c>
      <c r="J93" s="87">
        <f t="shared" si="18"/>
        <v>4.3738577352422822E-5</v>
      </c>
      <c r="K93" s="120">
        <f t="shared" si="20"/>
        <v>2.9159051568281881E-5</v>
      </c>
      <c r="O93" s="116">
        <f>Amnt_Deposited!B88</f>
        <v>2074</v>
      </c>
      <c r="P93" s="119">
        <f>Amnt_Deposited!H88</f>
        <v>0</v>
      </c>
      <c r="Q93" s="319">
        <f>MCF!R92</f>
        <v>0.8</v>
      </c>
      <c r="R93" s="87">
        <f t="shared" si="19"/>
        <v>0</v>
      </c>
      <c r="S93" s="87">
        <f t="shared" si="21"/>
        <v>0</v>
      </c>
      <c r="T93" s="87">
        <f t="shared" si="22"/>
        <v>0</v>
      </c>
      <c r="U93" s="87">
        <f t="shared" si="23"/>
        <v>6.6106591946432441E-4</v>
      </c>
      <c r="V93" s="87">
        <f t="shared" si="24"/>
        <v>4.7932687509504474E-5</v>
      </c>
      <c r="W93" s="120">
        <f t="shared" si="25"/>
        <v>3.1955125006336311E-5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5.6244107229631868E-4</v>
      </c>
      <c r="J94" s="87">
        <f t="shared" si="18"/>
        <v>4.0781579214877316E-5</v>
      </c>
      <c r="K94" s="120">
        <f t="shared" si="20"/>
        <v>2.7187719476584876E-5</v>
      </c>
      <c r="O94" s="116">
        <f>Amnt_Deposited!B89</f>
        <v>2075</v>
      </c>
      <c r="P94" s="119">
        <f>Amnt_Deposited!H89</f>
        <v>0</v>
      </c>
      <c r="Q94" s="319">
        <f>MCF!R93</f>
        <v>0.8</v>
      </c>
      <c r="R94" s="87">
        <f t="shared" si="19"/>
        <v>0</v>
      </c>
      <c r="S94" s="87">
        <f t="shared" si="21"/>
        <v>0</v>
      </c>
      <c r="T94" s="87">
        <f t="shared" si="22"/>
        <v>0</v>
      </c>
      <c r="U94" s="87">
        <f t="shared" si="23"/>
        <v>6.1637377785897941E-4</v>
      </c>
      <c r="V94" s="87">
        <f t="shared" si="24"/>
        <v>4.4692141605345009E-5</v>
      </c>
      <c r="W94" s="120">
        <f t="shared" si="25"/>
        <v>2.9794761070230004E-5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5.2441657987036222E-4</v>
      </c>
      <c r="J95" s="87">
        <f t="shared" si="18"/>
        <v>3.8024492425956491E-5</v>
      </c>
      <c r="K95" s="120">
        <f t="shared" si="20"/>
        <v>2.5349661617304326E-5</v>
      </c>
      <c r="O95" s="116">
        <f>Amnt_Deposited!B90</f>
        <v>2076</v>
      </c>
      <c r="P95" s="119">
        <f>Amnt_Deposited!H90</f>
        <v>0</v>
      </c>
      <c r="Q95" s="319">
        <f>MCF!R94</f>
        <v>0.8</v>
      </c>
      <c r="R95" s="87">
        <f t="shared" si="19"/>
        <v>0</v>
      </c>
      <c r="S95" s="87">
        <f t="shared" si="21"/>
        <v>0</v>
      </c>
      <c r="T95" s="87">
        <f t="shared" si="22"/>
        <v>0</v>
      </c>
      <c r="U95" s="87">
        <f t="shared" si="23"/>
        <v>5.7470310122779424E-4</v>
      </c>
      <c r="V95" s="87">
        <f t="shared" si="24"/>
        <v>4.1670676631185196E-5</v>
      </c>
      <c r="W95" s="120">
        <f t="shared" si="25"/>
        <v>2.7780451087456798E-5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4.8896277812733981E-4</v>
      </c>
      <c r="J96" s="87">
        <f t="shared" si="18"/>
        <v>3.5453801743022369E-5</v>
      </c>
      <c r="K96" s="120">
        <f t="shared" si="20"/>
        <v>2.3635867828681577E-5</v>
      </c>
      <c r="O96" s="116">
        <f>Amnt_Deposited!B91</f>
        <v>2077</v>
      </c>
      <c r="P96" s="119">
        <f>Amnt_Deposited!H91</f>
        <v>0</v>
      </c>
      <c r="Q96" s="319">
        <f>MCF!R95</f>
        <v>0.8</v>
      </c>
      <c r="R96" s="87">
        <f t="shared" si="19"/>
        <v>0</v>
      </c>
      <c r="S96" s="87">
        <f t="shared" si="21"/>
        <v>0</v>
      </c>
      <c r="T96" s="87">
        <f t="shared" si="22"/>
        <v>0</v>
      </c>
      <c r="U96" s="87">
        <f t="shared" si="23"/>
        <v>5.3584961986557795E-4</v>
      </c>
      <c r="V96" s="87">
        <f t="shared" si="24"/>
        <v>3.8853481362216297E-5</v>
      </c>
      <c r="W96" s="120">
        <f t="shared" si="25"/>
        <v>2.5902320908144198E-5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4.5590587248997501E-4</v>
      </c>
      <c r="J97" s="87">
        <f t="shared" si="18"/>
        <v>3.3056905637364794E-5</v>
      </c>
      <c r="K97" s="120">
        <f t="shared" si="20"/>
        <v>2.2037937091576529E-5</v>
      </c>
      <c r="O97" s="116">
        <f>Amnt_Deposited!B92</f>
        <v>2078</v>
      </c>
      <c r="P97" s="119">
        <f>Amnt_Deposited!H92</f>
        <v>0</v>
      </c>
      <c r="Q97" s="319">
        <f>MCF!R96</f>
        <v>0.8</v>
      </c>
      <c r="R97" s="87">
        <f t="shared" si="19"/>
        <v>0</v>
      </c>
      <c r="S97" s="87">
        <f t="shared" si="21"/>
        <v>0</v>
      </c>
      <c r="T97" s="87">
        <f t="shared" si="22"/>
        <v>0</v>
      </c>
      <c r="U97" s="87">
        <f t="shared" si="23"/>
        <v>4.9962287396161653E-4</v>
      </c>
      <c r="V97" s="87">
        <f t="shared" si="24"/>
        <v>3.6226745903961421E-5</v>
      </c>
      <c r="W97" s="120">
        <f t="shared" si="25"/>
        <v>2.4151163935974279E-5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4.2508381796848199E-4</v>
      </c>
      <c r="J98" s="87">
        <f t="shared" si="18"/>
        <v>3.082205452149303E-5</v>
      </c>
      <c r="K98" s="120">
        <f t="shared" si="20"/>
        <v>2.0548036347662019E-5</v>
      </c>
      <c r="O98" s="116">
        <f>Amnt_Deposited!B93</f>
        <v>2079</v>
      </c>
      <c r="P98" s="119">
        <f>Amnt_Deposited!H93</f>
        <v>0</v>
      </c>
      <c r="Q98" s="319">
        <f>MCF!R97</f>
        <v>0.8</v>
      </c>
      <c r="R98" s="87">
        <f t="shared" si="19"/>
        <v>0</v>
      </c>
      <c r="S98" s="87">
        <f t="shared" si="21"/>
        <v>0</v>
      </c>
      <c r="T98" s="87">
        <f t="shared" si="22"/>
        <v>0</v>
      </c>
      <c r="U98" s="87">
        <f t="shared" si="23"/>
        <v>4.6584527996545977E-4</v>
      </c>
      <c r="V98" s="87">
        <f t="shared" si="24"/>
        <v>3.3777593996156758E-5</v>
      </c>
      <c r="W98" s="120">
        <f t="shared" si="25"/>
        <v>2.2518395997437837E-5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3.9634552481583769E-4</v>
      </c>
      <c r="J99" s="88">
        <f t="shared" si="18"/>
        <v>2.8738293152644295E-5</v>
      </c>
      <c r="K99" s="122">
        <f t="shared" si="20"/>
        <v>1.9158862101762863E-5</v>
      </c>
      <c r="O99" s="117">
        <f>Amnt_Deposited!B94</f>
        <v>2080</v>
      </c>
      <c r="P99" s="121">
        <f>Amnt_Deposited!H94</f>
        <v>0</v>
      </c>
      <c r="Q99" s="320">
        <f>MCF!R98</f>
        <v>0.8</v>
      </c>
      <c r="R99" s="88">
        <f t="shared" si="19"/>
        <v>0</v>
      </c>
      <c r="S99" s="88">
        <f>R99*$W$12</f>
        <v>0</v>
      </c>
      <c r="T99" s="88">
        <f>R99*(1-$W$12)</f>
        <v>0</v>
      </c>
      <c r="U99" s="88">
        <f>S99+U98*$W$10</f>
        <v>4.3435126007215096E-4</v>
      </c>
      <c r="V99" s="88">
        <f>U98*(1-$W$10)+T99</f>
        <v>3.1494019893308823E-5</v>
      </c>
      <c r="W99" s="122">
        <f t="shared" si="25"/>
        <v>2.0996013262205882E-5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76" t="s">
        <v>18</v>
      </c>
      <c r="D9" s="777"/>
      <c r="E9" s="783" t="s">
        <v>100</v>
      </c>
      <c r="F9" s="784"/>
      <c r="H9" s="776" t="s">
        <v>18</v>
      </c>
      <c r="I9" s="777"/>
      <c r="J9" s="783" t="s">
        <v>100</v>
      </c>
      <c r="K9" s="784"/>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1" t="s">
        <v>250</v>
      </c>
      <c r="D12" s="782"/>
      <c r="E12" s="781" t="s">
        <v>250</v>
      </c>
      <c r="F12" s="782"/>
      <c r="H12" s="781" t="s">
        <v>251</v>
      </c>
      <c r="I12" s="782"/>
      <c r="J12" s="781" t="s">
        <v>251</v>
      </c>
      <c r="K12" s="782"/>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78" t="s">
        <v>250</v>
      </c>
      <c r="E61" s="779"/>
      <c r="F61" s="780"/>
      <c r="H61" s="53"/>
      <c r="I61" s="778" t="s">
        <v>251</v>
      </c>
      <c r="J61" s="779"/>
      <c r="K61" s="780"/>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65" t="s">
        <v>317</v>
      </c>
      <c r="C71" s="765"/>
      <c r="D71" s="766" t="s">
        <v>318</v>
      </c>
      <c r="E71" s="766"/>
      <c r="F71" s="766"/>
      <c r="G71" s="766"/>
      <c r="H71" s="766"/>
    </row>
    <row r="72" spans="2:8">
      <c r="B72" s="765" t="s">
        <v>319</v>
      </c>
      <c r="C72" s="765"/>
      <c r="D72" s="766" t="s">
        <v>320</v>
      </c>
      <c r="E72" s="766"/>
      <c r="F72" s="766"/>
      <c r="G72" s="766"/>
      <c r="H72" s="766"/>
    </row>
    <row r="73" spans="2:8">
      <c r="B73" s="765" t="s">
        <v>321</v>
      </c>
      <c r="C73" s="765"/>
      <c r="D73" s="766" t="s">
        <v>322</v>
      </c>
      <c r="E73" s="766"/>
      <c r="F73" s="766"/>
      <c r="G73" s="766"/>
      <c r="H73" s="766"/>
    </row>
    <row r="74" spans="2:8">
      <c r="B74" s="765" t="s">
        <v>323</v>
      </c>
      <c r="C74" s="765"/>
      <c r="D74" s="766" t="s">
        <v>324</v>
      </c>
      <c r="E74" s="766"/>
      <c r="F74" s="766"/>
      <c r="G74" s="766"/>
      <c r="H74" s="766"/>
    </row>
    <row r="75" spans="2:8">
      <c r="B75" s="611"/>
      <c r="C75" s="612"/>
      <c r="D75" s="612"/>
      <c r="E75" s="612"/>
      <c r="F75" s="612"/>
      <c r="G75" s="612"/>
      <c r="H75" s="612"/>
    </row>
    <row r="76" spans="2:8">
      <c r="B76" s="614"/>
      <c r="C76" s="615" t="s">
        <v>325</v>
      </c>
      <c r="D76" s="616" t="s">
        <v>87</v>
      </c>
      <c r="E76" s="616" t="s">
        <v>88</v>
      </c>
    </row>
    <row r="77" spans="2:8">
      <c r="B77" s="767" t="s">
        <v>133</v>
      </c>
      <c r="C77" s="617" t="s">
        <v>326</v>
      </c>
      <c r="D77" s="618" t="s">
        <v>327</v>
      </c>
      <c r="E77" s="618" t="s">
        <v>9</v>
      </c>
      <c r="F77" s="525"/>
      <c r="G77" s="597"/>
      <c r="H77" s="6"/>
    </row>
    <row r="78" spans="2:8">
      <c r="B78" s="768"/>
      <c r="C78" s="619"/>
      <c r="D78" s="620"/>
      <c r="E78" s="621"/>
      <c r="F78" s="6"/>
      <c r="G78" s="525"/>
      <c r="H78" s="6"/>
    </row>
    <row r="79" spans="2:8">
      <c r="B79" s="768"/>
      <c r="C79" s="619"/>
      <c r="D79" s="620"/>
      <c r="E79" s="621"/>
      <c r="F79" s="6"/>
      <c r="G79" s="525"/>
      <c r="H79" s="6"/>
    </row>
    <row r="80" spans="2:8">
      <c r="B80" s="768"/>
      <c r="C80" s="619"/>
      <c r="D80" s="620"/>
      <c r="E80" s="621"/>
      <c r="F80" s="6"/>
      <c r="G80" s="525"/>
      <c r="H80" s="6"/>
    </row>
    <row r="81" spans="2:8">
      <c r="B81" s="768"/>
      <c r="C81" s="619"/>
      <c r="D81" s="620"/>
      <c r="E81" s="621"/>
      <c r="F81" s="6"/>
      <c r="G81" s="525"/>
      <c r="H81" s="6"/>
    </row>
    <row r="82" spans="2:8">
      <c r="B82" s="768"/>
      <c r="C82" s="619"/>
      <c r="D82" s="620" t="s">
        <v>328</v>
      </c>
      <c r="E82" s="621"/>
      <c r="F82" s="6"/>
      <c r="G82" s="525"/>
      <c r="H82" s="6"/>
    </row>
    <row r="83" spans="2:8" ht="13.5" thickBot="1">
      <c r="B83" s="769"/>
      <c r="C83" s="622"/>
      <c r="D83" s="622"/>
      <c r="E83" s="623" t="s">
        <v>329</v>
      </c>
      <c r="F83" s="6"/>
      <c r="G83" s="6"/>
      <c r="H83" s="6"/>
    </row>
    <row r="84" spans="2:8" ht="13.5" thickTop="1">
      <c r="B84" s="614"/>
      <c r="C84" s="621"/>
      <c r="D84" s="614"/>
      <c r="E84" s="624"/>
      <c r="F84" s="6"/>
      <c r="G84" s="6"/>
      <c r="H84" s="6"/>
    </row>
    <row r="85" spans="2:8">
      <c r="B85" s="761" t="s">
        <v>330</v>
      </c>
      <c r="C85" s="762"/>
      <c r="D85" s="762"/>
      <c r="E85" s="763"/>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4" t="s">
        <v>333</v>
      </c>
      <c r="C95" s="764"/>
      <c r="D95" s="764"/>
      <c r="E95" s="628">
        <f>SUM(E86:E94)</f>
        <v>0.13702</v>
      </c>
    </row>
    <row r="96" spans="2:8">
      <c r="B96" s="761" t="s">
        <v>334</v>
      </c>
      <c r="C96" s="762"/>
      <c r="D96" s="762"/>
      <c r="E96" s="763"/>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4" t="s">
        <v>333</v>
      </c>
      <c r="C106" s="764"/>
      <c r="D106" s="764"/>
      <c r="E106" s="628">
        <f>SUM(E97:E105)</f>
        <v>0.15982100000000002</v>
      </c>
    </row>
    <row r="107" spans="2:5">
      <c r="B107" s="761" t="s">
        <v>335</v>
      </c>
      <c r="C107" s="762"/>
      <c r="D107" s="762"/>
      <c r="E107" s="763"/>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4" t="s">
        <v>333</v>
      </c>
      <c r="C117" s="764"/>
      <c r="D117" s="764"/>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8.3935086840000004</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8.3935086840000004</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8.5936051080000002</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8.5936051080000002</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8.7618315840000012</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8.7618315840000012</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8.8560236159999999</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8.8560236159999999</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9.0905173920000006</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9.0905173920000006</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9.4739430720000009</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9.4739430720000009</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9.6033338280000002</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9.6033338280000002</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9.7303204680000004</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9.7303204680000004</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9.853916688</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9.853916688</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9.9726430320000006</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9.9726430320000006</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10.176869604</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10.176869604</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2" t="s">
        <v>41</v>
      </c>
      <c r="F9" s="803"/>
      <c r="G9" s="803"/>
      <c r="H9" s="803"/>
      <c r="I9" s="803"/>
      <c r="J9" s="803"/>
      <c r="K9" s="803"/>
      <c r="L9" s="803"/>
      <c r="M9" s="803"/>
      <c r="N9" s="803"/>
      <c r="O9" s="803"/>
      <c r="P9" s="651"/>
      <c r="AC9" s="638" t="s">
        <v>232</v>
      </c>
      <c r="AD9" s="640">
        <v>1.3300000000000001E-2</v>
      </c>
    </row>
    <row r="10" spans="2:30" ht="21.75" customHeight="1" thickBot="1">
      <c r="B10" s="800" t="s">
        <v>1</v>
      </c>
      <c r="C10" s="800" t="s">
        <v>33</v>
      </c>
      <c r="D10" s="800" t="s">
        <v>40</v>
      </c>
      <c r="E10" s="800" t="s">
        <v>228</v>
      </c>
      <c r="F10" s="800" t="s">
        <v>271</v>
      </c>
      <c r="G10" s="792" t="s">
        <v>267</v>
      </c>
      <c r="H10" s="800" t="s">
        <v>270</v>
      </c>
      <c r="I10" s="792" t="s">
        <v>2</v>
      </c>
      <c r="J10" s="800" t="s">
        <v>16</v>
      </c>
      <c r="K10" s="792" t="s">
        <v>229</v>
      </c>
      <c r="L10" s="804" t="s">
        <v>273</v>
      </c>
      <c r="M10" s="805"/>
      <c r="N10" s="805"/>
      <c r="O10" s="806"/>
      <c r="P10" s="800" t="s">
        <v>27</v>
      </c>
      <c r="AC10" s="638" t="s">
        <v>233</v>
      </c>
      <c r="AD10" s="640">
        <v>6.2100000000000002E-2</v>
      </c>
    </row>
    <row r="11" spans="2:30" s="653" customFormat="1" ht="42" customHeight="1" thickBot="1">
      <c r="B11" s="801"/>
      <c r="C11" s="801"/>
      <c r="D11" s="801"/>
      <c r="E11" s="801"/>
      <c r="F11" s="801"/>
      <c r="G11" s="794"/>
      <c r="H11" s="801"/>
      <c r="I11" s="794"/>
      <c r="J11" s="801"/>
      <c r="K11" s="794"/>
      <c r="L11" s="652" t="s">
        <v>230</v>
      </c>
      <c r="M11" s="652" t="s">
        <v>231</v>
      </c>
      <c r="N11" s="652" t="s">
        <v>232</v>
      </c>
      <c r="O11" s="652" t="s">
        <v>233</v>
      </c>
      <c r="P11" s="801"/>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8.3935086840000004</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8.5936051080000002</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8.7618315840000012</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8.8560236159999999</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9.0905173920000006</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9.4739430720000009</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9.6033338280000002</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9.7303204680000004</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9.853916688</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9.9726430320000006</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10.176869604</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Kutai Barat</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5.5724504153076007</v>
      </c>
      <c r="D14" s="599">
        <f>Activity!$C13*Activity!$D13*Activity!F13</f>
        <v>1.0785658658940001</v>
      </c>
      <c r="E14" s="599">
        <f>Activity!$C13*Activity!$D13*Activity!G13</f>
        <v>0</v>
      </c>
      <c r="F14" s="599">
        <f>Activity!$C13*Activity!$D13*Activity!H13</f>
        <v>0</v>
      </c>
      <c r="G14" s="599">
        <f>Activity!$C13*Activity!$D13*Activity!I13</f>
        <v>0</v>
      </c>
      <c r="H14" s="599">
        <f>Activity!$C13*Activity!$D13*Activity!J13</f>
        <v>6.7987420340399993E-2</v>
      </c>
      <c r="I14" s="599">
        <f>Activity!$C13*Activity!$D13*Activity!K13</f>
        <v>0</v>
      </c>
      <c r="J14" s="599">
        <f>Activity!$C13*Activity!$D13*Activity!L13</f>
        <v>0.89894478005639999</v>
      </c>
      <c r="K14" s="600">
        <f>Activity!$C13*Activity!$D13*Activity!M13</f>
        <v>0.14856510370680001</v>
      </c>
      <c r="L14" s="600">
        <f>Activity!$C13*Activity!$D13*Activity!N13</f>
        <v>0.1116336654972</v>
      </c>
      <c r="M14" s="599">
        <f>Activity!$C13*Activity!$D13*Activity!O13</f>
        <v>0.5212368892764</v>
      </c>
      <c r="N14" s="447">
        <v>0</v>
      </c>
      <c r="O14" s="607">
        <f>Activity!C13*Activity!D13</f>
        <v>8.3935086840000004</v>
      </c>
      <c r="P14" s="608">
        <f>Activity!X13</f>
        <v>0</v>
      </c>
    </row>
    <row r="15" spans="2:16">
      <c r="B15" s="49">
        <f>B14+1</f>
        <v>2001</v>
      </c>
      <c r="C15" s="601">
        <f>Activity!$C14*Activity!$D14*Activity!E14</f>
        <v>5.7052944312012004</v>
      </c>
      <c r="D15" s="602">
        <f>Activity!$C14*Activity!$D14*Activity!F14</f>
        <v>1.104278256378</v>
      </c>
      <c r="E15" s="600">
        <f>Activity!$C14*Activity!$D14*Activity!G14</f>
        <v>0</v>
      </c>
      <c r="F15" s="602">
        <f>Activity!$C14*Activity!$D14*Activity!H14</f>
        <v>0</v>
      </c>
      <c r="G15" s="602">
        <f>Activity!$C14*Activity!$D14*Activity!I14</f>
        <v>0</v>
      </c>
      <c r="H15" s="602">
        <f>Activity!$C14*Activity!$D14*Activity!J14</f>
        <v>6.9608201374799991E-2</v>
      </c>
      <c r="I15" s="602">
        <f>Activity!$C14*Activity!$D14*Activity!K14</f>
        <v>0</v>
      </c>
      <c r="J15" s="603">
        <f>Activity!$C14*Activity!$D14*Activity!L14</f>
        <v>0.92037510706680004</v>
      </c>
      <c r="K15" s="602">
        <f>Activity!$C14*Activity!$D14*Activity!M14</f>
        <v>0.15210681041160001</v>
      </c>
      <c r="L15" s="602">
        <f>Activity!$C14*Activity!$D14*Activity!N14</f>
        <v>0.11429494793639999</v>
      </c>
      <c r="M15" s="600">
        <f>Activity!$C14*Activity!$D14*Activity!O14</f>
        <v>0.53366287720680006</v>
      </c>
      <c r="N15" s="448">
        <v>0</v>
      </c>
      <c r="O15" s="602">
        <f>Activity!C14*Activity!D14</f>
        <v>8.5936051080000002</v>
      </c>
      <c r="P15" s="609">
        <f>Activity!X14</f>
        <v>0</v>
      </c>
    </row>
    <row r="16" spans="2:16">
      <c r="B16" s="7">
        <f t="shared" ref="B16:B21" si="0">B15+1</f>
        <v>2002</v>
      </c>
      <c r="C16" s="601">
        <f>Activity!$C15*Activity!$D15*Activity!E15</f>
        <v>5.816979988617601</v>
      </c>
      <c r="D16" s="602">
        <f>Activity!$C15*Activity!$D15*Activity!F15</f>
        <v>1.1258953585440001</v>
      </c>
      <c r="E16" s="600">
        <f>Activity!$C15*Activity!$D15*Activity!G15</f>
        <v>0</v>
      </c>
      <c r="F16" s="602">
        <f>Activity!$C15*Activity!$D15*Activity!H15</f>
        <v>0</v>
      </c>
      <c r="G16" s="602">
        <f>Activity!$C15*Activity!$D15*Activity!I15</f>
        <v>0</v>
      </c>
      <c r="H16" s="602">
        <f>Activity!$C15*Activity!$D15*Activity!J15</f>
        <v>7.0970835830400009E-2</v>
      </c>
      <c r="I16" s="602">
        <f>Activity!$C15*Activity!$D15*Activity!K15</f>
        <v>0</v>
      </c>
      <c r="J16" s="603">
        <f>Activity!$C15*Activity!$D15*Activity!L15</f>
        <v>0.93839216264640013</v>
      </c>
      <c r="K16" s="602">
        <f>Activity!$C15*Activity!$D15*Activity!M15</f>
        <v>0.15508441903680004</v>
      </c>
      <c r="L16" s="602">
        <f>Activity!$C15*Activity!$D15*Activity!N15</f>
        <v>0.11653236006720001</v>
      </c>
      <c r="M16" s="600">
        <f>Activity!$C15*Activity!$D15*Activity!O15</f>
        <v>0.54410974136640011</v>
      </c>
      <c r="N16" s="448">
        <v>0</v>
      </c>
      <c r="O16" s="602">
        <f>Activity!C15*Activity!D15</f>
        <v>8.7618315840000012</v>
      </c>
      <c r="P16" s="609">
        <f>Activity!X15</f>
        <v>0</v>
      </c>
    </row>
    <row r="17" spans="2:16">
      <c r="B17" s="7">
        <f t="shared" si="0"/>
        <v>2003</v>
      </c>
      <c r="C17" s="601">
        <f>Activity!$C16*Activity!$D16*Activity!E16</f>
        <v>5.8795140786624005</v>
      </c>
      <c r="D17" s="602">
        <f>Activity!$C16*Activity!$D16*Activity!F16</f>
        <v>1.1379990346560001</v>
      </c>
      <c r="E17" s="600">
        <f>Activity!$C16*Activity!$D16*Activity!G16</f>
        <v>0</v>
      </c>
      <c r="F17" s="602">
        <f>Activity!$C16*Activity!$D16*Activity!H16</f>
        <v>0</v>
      </c>
      <c r="G17" s="602">
        <f>Activity!$C16*Activity!$D16*Activity!I16</f>
        <v>0</v>
      </c>
      <c r="H17" s="602">
        <f>Activity!$C16*Activity!$D16*Activity!J16</f>
        <v>7.1733791289600002E-2</v>
      </c>
      <c r="I17" s="602">
        <f>Activity!$C16*Activity!$D16*Activity!K16</f>
        <v>0</v>
      </c>
      <c r="J17" s="603">
        <f>Activity!$C16*Activity!$D16*Activity!L16</f>
        <v>0.94848012927360004</v>
      </c>
      <c r="K17" s="602">
        <f>Activity!$C16*Activity!$D16*Activity!M16</f>
        <v>0.15675161800320001</v>
      </c>
      <c r="L17" s="602">
        <f>Activity!$C16*Activity!$D16*Activity!N16</f>
        <v>0.11778511409279999</v>
      </c>
      <c r="M17" s="600">
        <f>Activity!$C16*Activity!$D16*Activity!O16</f>
        <v>0.54995906655360005</v>
      </c>
      <c r="N17" s="448">
        <v>0</v>
      </c>
      <c r="O17" s="602">
        <f>Activity!C16*Activity!D16</f>
        <v>8.8560236159999999</v>
      </c>
      <c r="P17" s="609">
        <f>Activity!X16</f>
        <v>0</v>
      </c>
    </row>
    <row r="18" spans="2:16">
      <c r="B18" s="7">
        <f t="shared" si="0"/>
        <v>2004</v>
      </c>
      <c r="C18" s="601">
        <f>Activity!$C17*Activity!$D17*Activity!E17</f>
        <v>6.0351944965488009</v>
      </c>
      <c r="D18" s="602">
        <f>Activity!$C17*Activity!$D17*Activity!F17</f>
        <v>1.1681314848720001</v>
      </c>
      <c r="E18" s="600">
        <f>Activity!$C17*Activity!$D17*Activity!G17</f>
        <v>0</v>
      </c>
      <c r="F18" s="602">
        <f>Activity!$C17*Activity!$D17*Activity!H17</f>
        <v>0</v>
      </c>
      <c r="G18" s="602">
        <f>Activity!$C17*Activity!$D17*Activity!I17</f>
        <v>0</v>
      </c>
      <c r="H18" s="602">
        <f>Activity!$C17*Activity!$D17*Activity!J17</f>
        <v>7.3633190875199997E-2</v>
      </c>
      <c r="I18" s="602">
        <f>Activity!$C17*Activity!$D17*Activity!K17</f>
        <v>0</v>
      </c>
      <c r="J18" s="603">
        <f>Activity!$C17*Activity!$D17*Activity!L17</f>
        <v>0.97359441268320013</v>
      </c>
      <c r="K18" s="602">
        <f>Activity!$C17*Activity!$D17*Activity!M17</f>
        <v>0.16090215783840001</v>
      </c>
      <c r="L18" s="602">
        <f>Activity!$C17*Activity!$D17*Activity!N17</f>
        <v>0.1209038813136</v>
      </c>
      <c r="M18" s="600">
        <f>Activity!$C17*Activity!$D17*Activity!O17</f>
        <v>0.56452113004320004</v>
      </c>
      <c r="N18" s="448">
        <v>0</v>
      </c>
      <c r="O18" s="602">
        <f>Activity!C17*Activity!D17</f>
        <v>9.0905173920000006</v>
      </c>
      <c r="P18" s="609">
        <f>Activity!X17</f>
        <v>0</v>
      </c>
    </row>
    <row r="19" spans="2:16">
      <c r="B19" s="7">
        <f t="shared" si="0"/>
        <v>2005</v>
      </c>
      <c r="C19" s="601">
        <f>Activity!$C18*Activity!$D18*Activity!E18</f>
        <v>6.2897508055008009</v>
      </c>
      <c r="D19" s="602">
        <f>Activity!$C18*Activity!$D18*Activity!F18</f>
        <v>1.2174016847520002</v>
      </c>
      <c r="E19" s="600">
        <f>Activity!$C18*Activity!$D18*Activity!G18</f>
        <v>0</v>
      </c>
      <c r="F19" s="602">
        <f>Activity!$C18*Activity!$D18*Activity!H18</f>
        <v>0</v>
      </c>
      <c r="G19" s="602">
        <f>Activity!$C18*Activity!$D18*Activity!I18</f>
        <v>0</v>
      </c>
      <c r="H19" s="602">
        <f>Activity!$C18*Activity!$D18*Activity!J18</f>
        <v>7.6738938883200006E-2</v>
      </c>
      <c r="I19" s="602">
        <f>Activity!$C18*Activity!$D18*Activity!K18</f>
        <v>0</v>
      </c>
      <c r="J19" s="603">
        <f>Activity!$C18*Activity!$D18*Activity!L18</f>
        <v>1.0146593030112001</v>
      </c>
      <c r="K19" s="602">
        <f>Activity!$C18*Activity!$D18*Activity!M18</f>
        <v>0.16768879237440001</v>
      </c>
      <c r="L19" s="602">
        <f>Activity!$C18*Activity!$D18*Activity!N18</f>
        <v>0.12600344285760001</v>
      </c>
      <c r="M19" s="600">
        <f>Activity!$C18*Activity!$D18*Activity!O18</f>
        <v>0.58833186477120003</v>
      </c>
      <c r="N19" s="448">
        <v>0</v>
      </c>
      <c r="O19" s="602">
        <f>Activity!C18*Activity!D18</f>
        <v>9.4739430720000009</v>
      </c>
      <c r="P19" s="609">
        <f>Activity!X18</f>
        <v>0</v>
      </c>
    </row>
    <row r="20" spans="2:16">
      <c r="B20" s="7">
        <f t="shared" si="0"/>
        <v>2006</v>
      </c>
      <c r="C20" s="601">
        <f>Activity!$C19*Activity!$D19*Activity!E19</f>
        <v>6.375653328409201</v>
      </c>
      <c r="D20" s="602">
        <f>Activity!$C19*Activity!$D19*Activity!F19</f>
        <v>1.2340283968980001</v>
      </c>
      <c r="E20" s="600">
        <f>Activity!$C19*Activity!$D19*Activity!G19</f>
        <v>0</v>
      </c>
      <c r="F20" s="602">
        <f>Activity!$C19*Activity!$D19*Activity!H19</f>
        <v>0</v>
      </c>
      <c r="G20" s="602">
        <f>Activity!$C19*Activity!$D19*Activity!I19</f>
        <v>0</v>
      </c>
      <c r="H20" s="602">
        <f>Activity!$C19*Activity!$D19*Activity!J19</f>
        <v>7.7787004006799998E-2</v>
      </c>
      <c r="I20" s="602">
        <f>Activity!$C19*Activity!$D19*Activity!K19</f>
        <v>0</v>
      </c>
      <c r="J20" s="603">
        <f>Activity!$C19*Activity!$D19*Activity!L19</f>
        <v>1.0285170529788001</v>
      </c>
      <c r="K20" s="602">
        <f>Activity!$C19*Activity!$D19*Activity!M19</f>
        <v>0.16997900875560001</v>
      </c>
      <c r="L20" s="602">
        <f>Activity!$C19*Activity!$D19*Activity!N19</f>
        <v>0.12772433991240001</v>
      </c>
      <c r="M20" s="600">
        <f>Activity!$C19*Activity!$D19*Activity!O19</f>
        <v>0.59636703071880004</v>
      </c>
      <c r="N20" s="448">
        <v>0</v>
      </c>
      <c r="O20" s="602">
        <f>Activity!C19*Activity!D19</f>
        <v>9.6033338280000002</v>
      </c>
      <c r="P20" s="609">
        <f>Activity!X19</f>
        <v>0</v>
      </c>
    </row>
    <row r="21" spans="2:16">
      <c r="B21" s="7">
        <f t="shared" si="0"/>
        <v>2007</v>
      </c>
      <c r="C21" s="601">
        <f>Activity!$C20*Activity!$D20*Activity!E20</f>
        <v>6.4599597587052004</v>
      </c>
      <c r="D21" s="602">
        <f>Activity!$C20*Activity!$D20*Activity!F20</f>
        <v>1.250346180138</v>
      </c>
      <c r="E21" s="600">
        <f>Activity!$C20*Activity!$D20*Activity!G20</f>
        <v>0</v>
      </c>
      <c r="F21" s="602">
        <f>Activity!$C20*Activity!$D20*Activity!H20</f>
        <v>0</v>
      </c>
      <c r="G21" s="602">
        <f>Activity!$C20*Activity!$D20*Activity!I20</f>
        <v>0</v>
      </c>
      <c r="H21" s="602">
        <f>Activity!$C20*Activity!$D20*Activity!J20</f>
        <v>7.8815595790799997E-2</v>
      </c>
      <c r="I21" s="602">
        <f>Activity!$C20*Activity!$D20*Activity!K20</f>
        <v>0</v>
      </c>
      <c r="J21" s="603">
        <f>Activity!$C20*Activity!$D20*Activity!L20</f>
        <v>1.0421173221227999</v>
      </c>
      <c r="K21" s="602">
        <f>Activity!$C20*Activity!$D20*Activity!M20</f>
        <v>0.1722266722836</v>
      </c>
      <c r="L21" s="602">
        <f>Activity!$C20*Activity!$D20*Activity!N20</f>
        <v>0.1294132622244</v>
      </c>
      <c r="M21" s="600">
        <f>Activity!$C20*Activity!$D20*Activity!O20</f>
        <v>0.60425290106280005</v>
      </c>
      <c r="N21" s="448">
        <v>0</v>
      </c>
      <c r="O21" s="602">
        <f>Activity!C20*Activity!D20</f>
        <v>9.7303204680000004</v>
      </c>
      <c r="P21" s="609">
        <f>Activity!X20</f>
        <v>0</v>
      </c>
    </row>
    <row r="22" spans="2:16">
      <c r="B22" s="7">
        <f t="shared" ref="B22:B85" si="1">B21+1</f>
        <v>2008</v>
      </c>
      <c r="C22" s="601">
        <f>Activity!$C21*Activity!$D21*Activity!E21</f>
        <v>6.5420152891632002</v>
      </c>
      <c r="D22" s="602">
        <f>Activity!$C21*Activity!$D21*Activity!F21</f>
        <v>1.2662282944080001</v>
      </c>
      <c r="E22" s="600">
        <f>Activity!$C21*Activity!$D21*Activity!G21</f>
        <v>0</v>
      </c>
      <c r="F22" s="602">
        <f>Activity!$C21*Activity!$D21*Activity!H21</f>
        <v>0</v>
      </c>
      <c r="G22" s="602">
        <f>Activity!$C21*Activity!$D21*Activity!I21</f>
        <v>0</v>
      </c>
      <c r="H22" s="602">
        <f>Activity!$C21*Activity!$D21*Activity!J21</f>
        <v>7.9816725172800002E-2</v>
      </c>
      <c r="I22" s="602">
        <f>Activity!$C21*Activity!$D21*Activity!K21</f>
        <v>0</v>
      </c>
      <c r="J22" s="603">
        <f>Activity!$C21*Activity!$D21*Activity!L21</f>
        <v>1.0553544772848</v>
      </c>
      <c r="K22" s="602">
        <f>Activity!$C21*Activity!$D21*Activity!M21</f>
        <v>0.17441432537760002</v>
      </c>
      <c r="L22" s="602">
        <f>Activity!$C21*Activity!$D21*Activity!N21</f>
        <v>0.1310570919504</v>
      </c>
      <c r="M22" s="600">
        <f>Activity!$C21*Activity!$D21*Activity!O21</f>
        <v>0.61192822632480004</v>
      </c>
      <c r="N22" s="448">
        <v>0</v>
      </c>
      <c r="O22" s="602">
        <f>Activity!C21*Activity!D21</f>
        <v>9.853916688</v>
      </c>
      <c r="P22" s="609">
        <f>Activity!X21</f>
        <v>0</v>
      </c>
    </row>
    <row r="23" spans="2:16">
      <c r="B23" s="7">
        <f t="shared" si="1"/>
        <v>2009</v>
      </c>
      <c r="C23" s="601">
        <f>Activity!$C22*Activity!$D22*Activity!E22</f>
        <v>6.6208377089448005</v>
      </c>
      <c r="D23" s="602">
        <f>Activity!$C22*Activity!$D22*Activity!F22</f>
        <v>1.2814846296120002</v>
      </c>
      <c r="E23" s="600">
        <f>Activity!$C22*Activity!$D22*Activity!G22</f>
        <v>0</v>
      </c>
      <c r="F23" s="602">
        <f>Activity!$C22*Activity!$D22*Activity!H22</f>
        <v>0</v>
      </c>
      <c r="G23" s="602">
        <f>Activity!$C22*Activity!$D22*Activity!I22</f>
        <v>0</v>
      </c>
      <c r="H23" s="602">
        <f>Activity!$C22*Activity!$D22*Activity!J22</f>
        <v>8.0778408559200002E-2</v>
      </c>
      <c r="I23" s="602">
        <f>Activity!$C22*Activity!$D22*Activity!K22</f>
        <v>0</v>
      </c>
      <c r="J23" s="603">
        <f>Activity!$C22*Activity!$D22*Activity!L22</f>
        <v>1.0680700687272</v>
      </c>
      <c r="K23" s="602">
        <f>Activity!$C22*Activity!$D22*Activity!M22</f>
        <v>0.1765157816664</v>
      </c>
      <c r="L23" s="602">
        <f>Activity!$C22*Activity!$D22*Activity!N22</f>
        <v>0.1326361523256</v>
      </c>
      <c r="M23" s="600">
        <f>Activity!$C22*Activity!$D22*Activity!O22</f>
        <v>0.61930113228720007</v>
      </c>
      <c r="N23" s="448">
        <v>0</v>
      </c>
      <c r="O23" s="602">
        <f>Activity!C22*Activity!D22</f>
        <v>9.9726430320000006</v>
      </c>
      <c r="P23" s="609">
        <f>Activity!X22</f>
        <v>0</v>
      </c>
    </row>
    <row r="24" spans="2:16">
      <c r="B24" s="7">
        <f t="shared" si="1"/>
        <v>2010</v>
      </c>
      <c r="C24" s="601">
        <f>Activity!$C23*Activity!$D23*Activity!E23</f>
        <v>6.7564237300956007</v>
      </c>
      <c r="D24" s="602">
        <f>Activity!$C23*Activity!$D23*Activity!F23</f>
        <v>1.3077277441140001</v>
      </c>
      <c r="E24" s="600">
        <f>Activity!$C23*Activity!$D23*Activity!G23</f>
        <v>0</v>
      </c>
      <c r="F24" s="602">
        <f>Activity!$C23*Activity!$D23*Activity!H23</f>
        <v>0</v>
      </c>
      <c r="G24" s="602">
        <f>Activity!$C23*Activity!$D23*Activity!I23</f>
        <v>0</v>
      </c>
      <c r="H24" s="602">
        <f>Activity!$C23*Activity!$D23*Activity!J23</f>
        <v>8.2432643792399993E-2</v>
      </c>
      <c r="I24" s="602">
        <f>Activity!$C23*Activity!$D23*Activity!K23</f>
        <v>0</v>
      </c>
      <c r="J24" s="603">
        <f>Activity!$C23*Activity!$D23*Activity!L23</f>
        <v>1.0899427345884001</v>
      </c>
      <c r="K24" s="602">
        <f>Activity!$C23*Activity!$D23*Activity!M23</f>
        <v>0.1801305919908</v>
      </c>
      <c r="L24" s="602">
        <f>Activity!$C23*Activity!$D23*Activity!N23</f>
        <v>0.1353523657332</v>
      </c>
      <c r="M24" s="600">
        <f>Activity!$C23*Activity!$D23*Activity!O23</f>
        <v>0.63198360240840001</v>
      </c>
      <c r="N24" s="448">
        <v>0</v>
      </c>
      <c r="O24" s="602">
        <f>Activity!C23*Activity!D23</f>
        <v>10.176869604</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Kutai Barat</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0.10983559174134158</v>
      </c>
      <c r="D18" s="745">
        <f>IF(Select2=1,Paper!$K20,"")</f>
        <v>3.7644987302076251E-3</v>
      </c>
      <c r="E18" s="736">
        <f>IF(Select2=1,Nappies!$K20,"")</f>
        <v>1.1870692589002276E-2</v>
      </c>
      <c r="F18" s="745">
        <f>IF(Select2=1,Garden!$K20,"")</f>
        <v>0</v>
      </c>
      <c r="G18" s="736">
        <f>IF(Select2=1,Wood!$K20,"")</f>
        <v>0</v>
      </c>
      <c r="H18" s="745">
        <f>IF(Select2=1,Textiles!$K20,"")</f>
        <v>2.684279953659237E-4</v>
      </c>
      <c r="I18" s="746">
        <f>Sludge!K20</f>
        <v>0</v>
      </c>
      <c r="J18" s="746" t="str">
        <f>IF(Select2=2,MSW!$K20,"")</f>
        <v/>
      </c>
      <c r="K18" s="746">
        <f>Industry!$K20</f>
        <v>0</v>
      </c>
      <c r="L18" s="747">
        <f>SUM(C18:K18)</f>
        <v>0.1257392110559174</v>
      </c>
      <c r="M18" s="748">
        <f>Recovery_OX!C13</f>
        <v>0</v>
      </c>
      <c r="N18" s="703"/>
      <c r="O18" s="749">
        <f>(L18-M18)*(1-Recovery_OX!F13)</f>
        <v>0.1257392110559174</v>
      </c>
      <c r="P18" s="695"/>
      <c r="Q18" s="705"/>
      <c r="S18" s="743">
        <f t="shared" ref="S18:S81" si="2">S17+1</f>
        <v>2001</v>
      </c>
      <c r="T18" s="744">
        <f>IF(Select2=1,Food!$W20,"")</f>
        <v>7.3485007855491696E-2</v>
      </c>
      <c r="U18" s="745">
        <f>IF(Select2=1,Paper!$W20,"")</f>
        <v>7.7778899384455058E-3</v>
      </c>
      <c r="V18" s="736">
        <f>IF(Select2=1,Nappies!$W20,"")</f>
        <v>0</v>
      </c>
      <c r="W18" s="745">
        <f>IF(Select2=1,Garden!$W20,"")</f>
        <v>0</v>
      </c>
      <c r="X18" s="736">
        <f>IF(Select2=1,Wood!$W20,"")</f>
        <v>0</v>
      </c>
      <c r="Y18" s="745">
        <f>IF(Select2=1,Textiles!$W20,"")</f>
        <v>2.9416766615443697E-4</v>
      </c>
      <c r="Z18" s="738">
        <f>Sludge!W20</f>
        <v>0</v>
      </c>
      <c r="AA18" s="738" t="str">
        <f>IF(Select2=2,MSW!$W20,"")</f>
        <v/>
      </c>
      <c r="AB18" s="746">
        <f>Industry!$W20</f>
        <v>0</v>
      </c>
      <c r="AC18" s="747">
        <f t="shared" si="0"/>
        <v>8.1557065460091643E-2</v>
      </c>
      <c r="AD18" s="748">
        <f>Recovery_OX!R13</f>
        <v>0</v>
      </c>
      <c r="AE18" s="703"/>
      <c r="AF18" s="750">
        <f>(AC18-AD18)*(1-Recovery_OX!U13)</f>
        <v>8.1557065460091643E-2</v>
      </c>
    </row>
    <row r="19" spans="2:32">
      <c r="B19" s="743">
        <f t="shared" si="1"/>
        <v>2002</v>
      </c>
      <c r="C19" s="744">
        <f>IF(Select2=1,Food!$K21,"")</f>
        <v>0.1860790080478078</v>
      </c>
      <c r="D19" s="745">
        <f>IF(Select2=1,Paper!$K21,"")</f>
        <v>7.3642375678919462E-3</v>
      </c>
      <c r="E19" s="736">
        <f>IF(Select2=1,Nappies!$K21,"")</f>
        <v>2.2168568765232065E-2</v>
      </c>
      <c r="F19" s="745">
        <f>IF(Select2=1,Garden!$K21,"")</f>
        <v>0</v>
      </c>
      <c r="G19" s="736">
        <f>IF(Select2=1,Wood!$K21,"")</f>
        <v>0</v>
      </c>
      <c r="H19" s="745">
        <f>IF(Select2=1,Textiles!$K21,"")</f>
        <v>5.2510776850192618E-4</v>
      </c>
      <c r="I19" s="746">
        <f>Sludge!K21</f>
        <v>0</v>
      </c>
      <c r="J19" s="746" t="str">
        <f>IF(Select2=2,MSW!$K21,"")</f>
        <v/>
      </c>
      <c r="K19" s="746">
        <f>Industry!$K21</f>
        <v>0</v>
      </c>
      <c r="L19" s="747">
        <f t="shared" ref="L19:L82" si="3">SUM(C19:K19)</f>
        <v>0.21613692214943375</v>
      </c>
      <c r="M19" s="748">
        <f>Recovery_OX!C14</f>
        <v>0</v>
      </c>
      <c r="N19" s="703"/>
      <c r="O19" s="749">
        <f>(L19-M19)*(1-Recovery_OX!F14)</f>
        <v>0.21613692214943375</v>
      </c>
      <c r="P19" s="695"/>
      <c r="Q19" s="705"/>
      <c r="S19" s="743">
        <f t="shared" si="2"/>
        <v>2002</v>
      </c>
      <c r="T19" s="744">
        <f>IF(Select2=1,Food!$W21,"")</f>
        <v>0.1244953220658839</v>
      </c>
      <c r="U19" s="745">
        <f>IF(Select2=1,Paper!$W21,"")</f>
        <v>1.5215366875809808E-2</v>
      </c>
      <c r="V19" s="736">
        <f>IF(Select2=1,Nappies!$W21,"")</f>
        <v>0</v>
      </c>
      <c r="W19" s="745">
        <f>IF(Select2=1,Garden!$W21,"")</f>
        <v>0</v>
      </c>
      <c r="X19" s="736">
        <f>IF(Select2=1,Wood!$W21,"")</f>
        <v>0</v>
      </c>
      <c r="Y19" s="745">
        <f>IF(Select2=1,Textiles!$W21,"")</f>
        <v>5.7546056822128911E-4</v>
      </c>
      <c r="Z19" s="738">
        <f>Sludge!W21</f>
        <v>0</v>
      </c>
      <c r="AA19" s="738" t="str">
        <f>IF(Select2=2,MSW!$W21,"")</f>
        <v/>
      </c>
      <c r="AB19" s="746">
        <f>Industry!$W21</f>
        <v>0</v>
      </c>
      <c r="AC19" s="747">
        <f t="shared" si="0"/>
        <v>0.14028614950991497</v>
      </c>
      <c r="AD19" s="748">
        <f>Recovery_OX!R14</f>
        <v>0</v>
      </c>
      <c r="AE19" s="703"/>
      <c r="AF19" s="750">
        <f>(AC19-AD19)*(1-Recovery_OX!U14)</f>
        <v>0.14028614950991497</v>
      </c>
    </row>
    <row r="20" spans="2:32">
      <c r="B20" s="743">
        <f t="shared" si="1"/>
        <v>2003</v>
      </c>
      <c r="C20" s="744">
        <f>IF(Select2=1,Food!$K22,"")</f>
        <v>0.23938787270417952</v>
      </c>
      <c r="D20" s="745">
        <f>IF(Select2=1,Paper!$K22,"")</f>
        <v>1.0796061590047024E-2</v>
      </c>
      <c r="E20" s="736">
        <f>IF(Select2=1,Nappies!$K22,"")</f>
        <v>3.1094442340460299E-2</v>
      </c>
      <c r="F20" s="745">
        <f>IF(Select2=1,Garden!$K22,"")</f>
        <v>0</v>
      </c>
      <c r="G20" s="736">
        <f>IF(Select2=1,Wood!$K22,"")</f>
        <v>0</v>
      </c>
      <c r="H20" s="745">
        <f>IF(Select2=1,Textiles!$K22,"")</f>
        <v>7.6981435727660279E-4</v>
      </c>
      <c r="I20" s="746">
        <f>Sludge!K22</f>
        <v>0</v>
      </c>
      <c r="J20" s="746" t="str">
        <f>IF(Select2=2,MSW!$K22,"")</f>
        <v/>
      </c>
      <c r="K20" s="746">
        <f>Industry!$K22</f>
        <v>0</v>
      </c>
      <c r="L20" s="747">
        <f t="shared" si="3"/>
        <v>0.28204819099196338</v>
      </c>
      <c r="M20" s="748">
        <f>Recovery_OX!C15</f>
        <v>0</v>
      </c>
      <c r="N20" s="703"/>
      <c r="O20" s="749">
        <f>(L20-M20)*(1-Recovery_OX!F15)</f>
        <v>0.28204819099196338</v>
      </c>
      <c r="P20" s="695"/>
      <c r="Q20" s="705"/>
      <c r="S20" s="743">
        <f t="shared" si="2"/>
        <v>2003</v>
      </c>
      <c r="T20" s="744">
        <f>IF(Select2=1,Food!$W22,"")</f>
        <v>0.16016137781278736</v>
      </c>
      <c r="U20" s="745">
        <f>IF(Select2=1,Paper!$W22,"")</f>
        <v>2.2305912376130214E-2</v>
      </c>
      <c r="V20" s="736">
        <f>IF(Select2=1,Nappies!$W22,"")</f>
        <v>0</v>
      </c>
      <c r="W20" s="745">
        <f>IF(Select2=1,Garden!$W22,"")</f>
        <v>0</v>
      </c>
      <c r="X20" s="736">
        <f>IF(Select2=1,Wood!$W22,"")</f>
        <v>0</v>
      </c>
      <c r="Y20" s="745">
        <f>IF(Select2=1,Textiles!$W22,"")</f>
        <v>8.4363217235792099E-4</v>
      </c>
      <c r="Z20" s="738">
        <f>Sludge!W22</f>
        <v>0</v>
      </c>
      <c r="AA20" s="738" t="str">
        <f>IF(Select2=2,MSW!$W22,"")</f>
        <v/>
      </c>
      <c r="AB20" s="746">
        <f>Industry!$W22</f>
        <v>0</v>
      </c>
      <c r="AC20" s="747">
        <f t="shared" si="0"/>
        <v>0.1833109223612755</v>
      </c>
      <c r="AD20" s="748">
        <f>Recovery_OX!R15</f>
        <v>0</v>
      </c>
      <c r="AE20" s="703"/>
      <c r="AF20" s="750">
        <f>(AC20-AD20)*(1-Recovery_OX!U15)</f>
        <v>0.1833109223612755</v>
      </c>
    </row>
    <row r="21" spans="2:32">
      <c r="B21" s="743">
        <f t="shared" si="1"/>
        <v>2004</v>
      </c>
      <c r="C21" s="744">
        <f>IF(Select2=1,Food!$K23,"")</f>
        <v>0.27635444934004544</v>
      </c>
      <c r="D21" s="745">
        <f>IF(Select2=1,Paper!$K23,"")</f>
        <v>1.4038118338840024E-2</v>
      </c>
      <c r="E21" s="736">
        <f>IF(Select2=1,Nappies!$K23,"")</f>
        <v>3.8758100855175587E-2</v>
      </c>
      <c r="F21" s="745">
        <f>IF(Select2=1,Garden!$K23,"")</f>
        <v>0</v>
      </c>
      <c r="G21" s="736">
        <f>IF(Select2=1,Wood!$K23,"")</f>
        <v>0</v>
      </c>
      <c r="H21" s="745">
        <f>IF(Select2=1,Textiles!$K23,"")</f>
        <v>1.0009895697843971E-3</v>
      </c>
      <c r="I21" s="746">
        <f>Sludge!K23</f>
        <v>0</v>
      </c>
      <c r="J21" s="746" t="str">
        <f>IF(Select2=2,MSW!$K23,"")</f>
        <v/>
      </c>
      <c r="K21" s="746">
        <f>Industry!$K23</f>
        <v>0</v>
      </c>
      <c r="L21" s="747">
        <f t="shared" si="3"/>
        <v>0.33015165810384545</v>
      </c>
      <c r="M21" s="748">
        <f>Recovery_OX!C16</f>
        <v>0</v>
      </c>
      <c r="N21" s="703"/>
      <c r="O21" s="749">
        <f>(L21-M21)*(1-Recovery_OX!F16)</f>
        <v>0.33015165810384545</v>
      </c>
      <c r="P21" s="695"/>
      <c r="Q21" s="705"/>
      <c r="S21" s="743">
        <f t="shared" si="2"/>
        <v>2004</v>
      </c>
      <c r="T21" s="744">
        <f>IF(Select2=1,Food!$W23,"")</f>
        <v>0.18489369938004829</v>
      </c>
      <c r="U21" s="745">
        <f>IF(Select2=1,Paper!$W23,"")</f>
        <v>2.9004376733140547E-2</v>
      </c>
      <c r="V21" s="736">
        <f>IF(Select2=1,Nappies!$W23,"")</f>
        <v>0</v>
      </c>
      <c r="W21" s="745">
        <f>IF(Select2=1,Garden!$W23,"")</f>
        <v>0</v>
      </c>
      <c r="X21" s="736">
        <f>IF(Select2=1,Wood!$W23,"")</f>
        <v>0</v>
      </c>
      <c r="Y21" s="745">
        <f>IF(Select2=1,Textiles!$W23,"")</f>
        <v>1.0969748709965996E-3</v>
      </c>
      <c r="Z21" s="738">
        <f>Sludge!W23</f>
        <v>0</v>
      </c>
      <c r="AA21" s="738" t="str">
        <f>IF(Select2=2,MSW!$W23,"")</f>
        <v/>
      </c>
      <c r="AB21" s="746">
        <f>Industry!$W23</f>
        <v>0</v>
      </c>
      <c r="AC21" s="747">
        <f t="shared" si="0"/>
        <v>0.21499505098418545</v>
      </c>
      <c r="AD21" s="748">
        <f>Recovery_OX!R16</f>
        <v>0</v>
      </c>
      <c r="AE21" s="703"/>
      <c r="AF21" s="750">
        <f>(AC21-AD21)*(1-Recovery_OX!U16)</f>
        <v>0.21499505098418545</v>
      </c>
    </row>
    <row r="22" spans="2:32">
      <c r="B22" s="743">
        <f t="shared" si="1"/>
        <v>2005</v>
      </c>
      <c r="C22" s="744">
        <f>IF(Select2=1,Food!$K24,"")</f>
        <v>0.30420242020038846</v>
      </c>
      <c r="D22" s="745">
        <f>IF(Select2=1,Paper!$K24,"")</f>
        <v>1.7166162755496945E-2</v>
      </c>
      <c r="E22" s="736">
        <f>IF(Select2=1,Nappies!$K24,"")</f>
        <v>4.5555297564466857E-2</v>
      </c>
      <c r="F22" s="745">
        <f>IF(Select2=1,Garden!$K24,"")</f>
        <v>0</v>
      </c>
      <c r="G22" s="736">
        <f>IF(Select2=1,Wood!$K24,"")</f>
        <v>0</v>
      </c>
      <c r="H22" s="745">
        <f>IF(Select2=1,Textiles!$K24,"")</f>
        <v>1.2240351204286597E-3</v>
      </c>
      <c r="I22" s="746">
        <f>Sludge!K24</f>
        <v>0</v>
      </c>
      <c r="J22" s="746" t="str">
        <f>IF(Select2=2,MSW!$K24,"")</f>
        <v/>
      </c>
      <c r="K22" s="746">
        <f>Industry!$K24</f>
        <v>0</v>
      </c>
      <c r="L22" s="747">
        <f t="shared" si="3"/>
        <v>0.36814791564078092</v>
      </c>
      <c r="M22" s="748">
        <f>Recovery_OX!C17</f>
        <v>0</v>
      </c>
      <c r="N22" s="703"/>
      <c r="O22" s="749">
        <f>(L22-M22)*(1-Recovery_OX!F17)</f>
        <v>0.36814791564078092</v>
      </c>
      <c r="P22" s="695"/>
      <c r="Q22" s="705"/>
      <c r="S22" s="743">
        <f t="shared" si="2"/>
        <v>2005</v>
      </c>
      <c r="T22" s="744">
        <f>IF(Select2=1,Food!$W24,"")</f>
        <v>0.2035252588316605</v>
      </c>
      <c r="U22" s="745">
        <f>IF(Select2=1,Paper!$W24,"")</f>
        <v>3.546727842044823E-2</v>
      </c>
      <c r="V22" s="736">
        <f>IF(Select2=1,Nappies!$W24,"")</f>
        <v>0</v>
      </c>
      <c r="W22" s="745">
        <f>IF(Select2=1,Garden!$W24,"")</f>
        <v>0</v>
      </c>
      <c r="X22" s="736">
        <f>IF(Select2=1,Wood!$W24,"")</f>
        <v>0</v>
      </c>
      <c r="Y22" s="745">
        <f>IF(Select2=1,Textiles!$W24,"")</f>
        <v>1.3414083511546955E-3</v>
      </c>
      <c r="Z22" s="738">
        <f>Sludge!W24</f>
        <v>0</v>
      </c>
      <c r="AA22" s="738" t="str">
        <f>IF(Select2=2,MSW!$W24,"")</f>
        <v/>
      </c>
      <c r="AB22" s="746">
        <f>Industry!$W24</f>
        <v>0</v>
      </c>
      <c r="AC22" s="747">
        <f t="shared" si="0"/>
        <v>0.24033394560326343</v>
      </c>
      <c r="AD22" s="748">
        <f>Recovery_OX!R17</f>
        <v>0</v>
      </c>
      <c r="AE22" s="703"/>
      <c r="AF22" s="750">
        <f>(AC22-AD22)*(1-Recovery_OX!U17)</f>
        <v>0.24033394560326343</v>
      </c>
    </row>
    <row r="23" spans="2:32">
      <c r="B23" s="743">
        <f t="shared" si="1"/>
        <v>2006</v>
      </c>
      <c r="C23" s="744">
        <f>IF(Select2=1,Food!$K25,"")</f>
        <v>0.3278868966585512</v>
      </c>
      <c r="D23" s="745">
        <f>IF(Select2=1,Paper!$K25,"")</f>
        <v>2.0254698916174031E-2</v>
      </c>
      <c r="E23" s="736">
        <f>IF(Select2=1,Nappies!$K25,"")</f>
        <v>5.1832120947294516E-2</v>
      </c>
      <c r="F23" s="745">
        <f>IF(Select2=1,Garden!$K25,"")</f>
        <v>0</v>
      </c>
      <c r="G23" s="736">
        <f>IF(Select2=1,Wood!$K25,"")</f>
        <v>0</v>
      </c>
      <c r="H23" s="745">
        <f>IF(Select2=1,Textiles!$K25,"")</f>
        <v>1.4442635305415758E-3</v>
      </c>
      <c r="I23" s="746">
        <f>Sludge!K25</f>
        <v>0</v>
      </c>
      <c r="J23" s="746" t="str">
        <f>IF(Select2=2,MSW!$K25,"")</f>
        <v/>
      </c>
      <c r="K23" s="746">
        <f>Industry!$K25</f>
        <v>0</v>
      </c>
      <c r="L23" s="747">
        <f t="shared" si="3"/>
        <v>0.4014179800525613</v>
      </c>
      <c r="M23" s="748">
        <f>Recovery_OX!C18</f>
        <v>0</v>
      </c>
      <c r="N23" s="703"/>
      <c r="O23" s="749">
        <f>(L23-M23)*(1-Recovery_OX!F18)</f>
        <v>0.4014179800525613</v>
      </c>
      <c r="P23" s="695"/>
      <c r="Q23" s="705"/>
      <c r="S23" s="743">
        <f t="shared" si="2"/>
        <v>2006</v>
      </c>
      <c r="T23" s="744">
        <f>IF(Select2=1,Food!$W25,"")</f>
        <v>0.21937125110964623</v>
      </c>
      <c r="U23" s="745">
        <f>IF(Select2=1,Paper!$W25,"")</f>
        <v>4.1848551479698404E-2</v>
      </c>
      <c r="V23" s="736">
        <f>IF(Select2=1,Nappies!$W25,"")</f>
        <v>0</v>
      </c>
      <c r="W23" s="745">
        <f>IF(Select2=1,Garden!$W25,"")</f>
        <v>0</v>
      </c>
      <c r="X23" s="736">
        <f>IF(Select2=1,Wood!$W25,"")</f>
        <v>0</v>
      </c>
      <c r="Y23" s="745">
        <f>IF(Select2=1,Textiles!$W25,"")</f>
        <v>1.5827545540181653E-3</v>
      </c>
      <c r="Z23" s="738">
        <f>Sludge!W25</f>
        <v>0</v>
      </c>
      <c r="AA23" s="738" t="str">
        <f>IF(Select2=2,MSW!$W25,"")</f>
        <v/>
      </c>
      <c r="AB23" s="746">
        <f>Industry!$W25</f>
        <v>0</v>
      </c>
      <c r="AC23" s="747">
        <f t="shared" si="0"/>
        <v>0.26280255714336281</v>
      </c>
      <c r="AD23" s="748">
        <f>Recovery_OX!R18</f>
        <v>0</v>
      </c>
      <c r="AE23" s="703"/>
      <c r="AF23" s="750">
        <f>(AC23-AD23)*(1-Recovery_OX!U18)</f>
        <v>0.26280255714336281</v>
      </c>
    </row>
    <row r="24" spans="2:32">
      <c r="B24" s="743">
        <f t="shared" si="1"/>
        <v>2007</v>
      </c>
      <c r="C24" s="744">
        <f>IF(Select2=1,Food!$K26,"")</f>
        <v>0.34545625472369845</v>
      </c>
      <c r="D24" s="745">
        <f>IF(Select2=1,Paper!$K26,"")</f>
        <v>2.319246285448414E-2</v>
      </c>
      <c r="E24" s="736">
        <f>IF(Select2=1,Nappies!$K26,"")</f>
        <v>5.7310649537904892E-2</v>
      </c>
      <c r="F24" s="745">
        <f>IF(Select2=1,Garden!$K26,"")</f>
        <v>0</v>
      </c>
      <c r="G24" s="736">
        <f>IF(Select2=1,Wood!$K26,"")</f>
        <v>0</v>
      </c>
      <c r="H24" s="745">
        <f>IF(Select2=1,Textiles!$K26,"")</f>
        <v>1.653741110781161E-3</v>
      </c>
      <c r="I24" s="746">
        <f>Sludge!K26</f>
        <v>0</v>
      </c>
      <c r="J24" s="746" t="str">
        <f>IF(Select2=2,MSW!$K26,"")</f>
        <v/>
      </c>
      <c r="K24" s="746">
        <f>Industry!$K26</f>
        <v>0</v>
      </c>
      <c r="L24" s="747">
        <f t="shared" si="3"/>
        <v>0.4276131082268686</v>
      </c>
      <c r="M24" s="748">
        <f>Recovery_OX!C19</f>
        <v>0</v>
      </c>
      <c r="N24" s="703"/>
      <c r="O24" s="749">
        <f>(L24-M24)*(1-Recovery_OX!F19)</f>
        <v>0.4276131082268686</v>
      </c>
      <c r="P24" s="695"/>
      <c r="Q24" s="705"/>
      <c r="S24" s="743">
        <f t="shared" si="2"/>
        <v>2007</v>
      </c>
      <c r="T24" s="744">
        <f>IF(Select2=1,Food!$W26,"")</f>
        <v>0.23112595097482058</v>
      </c>
      <c r="U24" s="745">
        <f>IF(Select2=1,Paper!$W26,"")</f>
        <v>4.7918311682818467E-2</v>
      </c>
      <c r="V24" s="736">
        <f>IF(Select2=1,Nappies!$W26,"")</f>
        <v>0</v>
      </c>
      <c r="W24" s="745">
        <f>IF(Select2=1,Garden!$W26,"")</f>
        <v>0</v>
      </c>
      <c r="X24" s="736">
        <f>IF(Select2=1,Wood!$W26,"")</f>
        <v>0</v>
      </c>
      <c r="Y24" s="745">
        <f>IF(Select2=1,Textiles!$W26,"")</f>
        <v>1.812319025513601E-3</v>
      </c>
      <c r="Z24" s="738">
        <f>Sludge!W26</f>
        <v>0</v>
      </c>
      <c r="AA24" s="738" t="str">
        <f>IF(Select2=2,MSW!$W26,"")</f>
        <v/>
      </c>
      <c r="AB24" s="746">
        <f>Industry!$W26</f>
        <v>0</v>
      </c>
      <c r="AC24" s="747">
        <f t="shared" si="0"/>
        <v>0.28085658168315264</v>
      </c>
      <c r="AD24" s="748">
        <f>Recovery_OX!R19</f>
        <v>0</v>
      </c>
      <c r="AE24" s="703"/>
      <c r="AF24" s="750">
        <f>(AC24-AD24)*(1-Recovery_OX!U19)</f>
        <v>0.28085658168315264</v>
      </c>
    </row>
    <row r="25" spans="2:32">
      <c r="B25" s="743">
        <f t="shared" si="1"/>
        <v>2008</v>
      </c>
      <c r="C25" s="744">
        <f>IF(Select2=1,Food!$K27,"")</f>
        <v>0.35889506661773185</v>
      </c>
      <c r="D25" s="745">
        <f>IF(Select2=1,Paper!$K27,"")</f>
        <v>2.5988569455531067E-2</v>
      </c>
      <c r="E25" s="736">
        <f>IF(Select2=1,Nappies!$K27,"")</f>
        <v>6.2112284828464079E-2</v>
      </c>
      <c r="F25" s="745">
        <f>IF(Select2=1,Garden!$K27,"")</f>
        <v>0</v>
      </c>
      <c r="G25" s="736">
        <f>IF(Select2=1,Wood!$K27,"")</f>
        <v>0</v>
      </c>
      <c r="H25" s="745">
        <f>IF(Select2=1,Textiles!$K27,"")</f>
        <v>1.8531177990307164E-3</v>
      </c>
      <c r="I25" s="746">
        <f>Sludge!K27</f>
        <v>0</v>
      </c>
      <c r="J25" s="746" t="str">
        <f>IF(Select2=2,MSW!$K27,"")</f>
        <v/>
      </c>
      <c r="K25" s="746">
        <f>Industry!$K27</f>
        <v>0</v>
      </c>
      <c r="L25" s="747">
        <f t="shared" si="3"/>
        <v>0.44884903870075771</v>
      </c>
      <c r="M25" s="748">
        <f>Recovery_OX!C20</f>
        <v>0</v>
      </c>
      <c r="N25" s="703"/>
      <c r="O25" s="749">
        <f>(L25-M25)*(1-Recovery_OX!F20)</f>
        <v>0.44884903870075771</v>
      </c>
      <c r="P25" s="695"/>
      <c r="Q25" s="705"/>
      <c r="S25" s="743">
        <f t="shared" si="2"/>
        <v>2008</v>
      </c>
      <c r="T25" s="744">
        <f>IF(Select2=1,Food!$W27,"")</f>
        <v>0.24011712753193476</v>
      </c>
      <c r="U25" s="745">
        <f>IF(Select2=1,Paper!$W27,"")</f>
        <v>5.3695391437047657E-2</v>
      </c>
      <c r="V25" s="736">
        <f>IF(Select2=1,Nappies!$W27,"")</f>
        <v>0</v>
      </c>
      <c r="W25" s="745">
        <f>IF(Select2=1,Garden!$W27,"")</f>
        <v>0</v>
      </c>
      <c r="X25" s="736">
        <f>IF(Select2=1,Wood!$W27,"")</f>
        <v>0</v>
      </c>
      <c r="Y25" s="745">
        <f>IF(Select2=1,Textiles!$W27,"")</f>
        <v>2.030814026335032E-3</v>
      </c>
      <c r="Z25" s="738">
        <f>Sludge!W27</f>
        <v>0</v>
      </c>
      <c r="AA25" s="738" t="str">
        <f>IF(Select2=2,MSW!$W27,"")</f>
        <v/>
      </c>
      <c r="AB25" s="746">
        <f>Industry!$W27</f>
        <v>0</v>
      </c>
      <c r="AC25" s="747">
        <f t="shared" si="0"/>
        <v>0.29584333299531745</v>
      </c>
      <c r="AD25" s="748">
        <f>Recovery_OX!R20</f>
        <v>0</v>
      </c>
      <c r="AE25" s="703"/>
      <c r="AF25" s="750">
        <f>(AC25-AD25)*(1-Recovery_OX!U20)</f>
        <v>0.29584333299531745</v>
      </c>
    </row>
    <row r="26" spans="2:32">
      <c r="B26" s="743">
        <f t="shared" si="1"/>
        <v>2009</v>
      </c>
      <c r="C26" s="744">
        <f>IF(Select2=1,Food!$K28,"")</f>
        <v>0.36952072432855859</v>
      </c>
      <c r="D26" s="745">
        <f>IF(Select2=1,Paper!$K28,"")</f>
        <v>2.8651075023325635E-2</v>
      </c>
      <c r="E26" s="736">
        <f>IF(Select2=1,Nappies!$K28,"")</f>
        <v>6.6338054085841952E-2</v>
      </c>
      <c r="F26" s="745">
        <f>IF(Select2=1,Garden!$K28,"")</f>
        <v>0</v>
      </c>
      <c r="G26" s="736">
        <f>IF(Select2=1,Wood!$K28,"")</f>
        <v>0</v>
      </c>
      <c r="H26" s="745">
        <f>IF(Select2=1,Textiles!$K28,"")</f>
        <v>2.0429680509324584E-3</v>
      </c>
      <c r="I26" s="746">
        <f>Sludge!K28</f>
        <v>0</v>
      </c>
      <c r="J26" s="746" t="str">
        <f>IF(Select2=2,MSW!$K28,"")</f>
        <v/>
      </c>
      <c r="K26" s="746">
        <f>Industry!$K28</f>
        <v>0</v>
      </c>
      <c r="L26" s="747">
        <f t="shared" si="3"/>
        <v>0.46655282148865868</v>
      </c>
      <c r="M26" s="748">
        <f>Recovery_OX!C21</f>
        <v>0</v>
      </c>
      <c r="N26" s="703"/>
      <c r="O26" s="749">
        <f>(L26-M26)*(1-Recovery_OX!F21)</f>
        <v>0.46655282148865868</v>
      </c>
      <c r="P26" s="695"/>
      <c r="Q26" s="705"/>
      <c r="S26" s="743">
        <f t="shared" si="2"/>
        <v>2009</v>
      </c>
      <c r="T26" s="744">
        <f>IF(Select2=1,Food!$W28,"")</f>
        <v>0.24722617595577068</v>
      </c>
      <c r="U26" s="745">
        <f>IF(Select2=1,Paper!$W28,"")</f>
        <v>5.9196435998606675E-2</v>
      </c>
      <c r="V26" s="736">
        <f>IF(Select2=1,Nappies!$W28,"")</f>
        <v>0</v>
      </c>
      <c r="W26" s="745">
        <f>IF(Select2=1,Garden!$W28,"")</f>
        <v>0</v>
      </c>
      <c r="X26" s="736">
        <f>IF(Select2=1,Wood!$W28,"")</f>
        <v>0</v>
      </c>
      <c r="Y26" s="745">
        <f>IF(Select2=1,Textiles!$W28,"")</f>
        <v>2.238869096912283E-3</v>
      </c>
      <c r="Z26" s="738">
        <f>Sludge!W28</f>
        <v>0</v>
      </c>
      <c r="AA26" s="738" t="str">
        <f>IF(Select2=2,MSW!$W28,"")</f>
        <v/>
      </c>
      <c r="AB26" s="746">
        <f>Industry!$W28</f>
        <v>0</v>
      </c>
      <c r="AC26" s="747">
        <f t="shared" si="0"/>
        <v>0.30866148105128965</v>
      </c>
      <c r="AD26" s="748">
        <f>Recovery_OX!R21</f>
        <v>0</v>
      </c>
      <c r="AE26" s="703"/>
      <c r="AF26" s="750">
        <f>(AC26-AD26)*(1-Recovery_OX!U21)</f>
        <v>0.30866148105128965</v>
      </c>
    </row>
    <row r="27" spans="2:32">
      <c r="B27" s="743">
        <f t="shared" si="1"/>
        <v>2010</v>
      </c>
      <c r="C27" s="744">
        <f>IF(Select2=1,Food!$K29,"")</f>
        <v>0.37819694228130174</v>
      </c>
      <c r="D27" s="745">
        <f>IF(Select2=1,Paper!$K29,"")</f>
        <v>3.1186827668145116E-2</v>
      </c>
      <c r="E27" s="736">
        <f>IF(Select2=1,Nappies!$K29,"")</f>
        <v>7.0071098109484059E-2</v>
      </c>
      <c r="F27" s="745">
        <f>IF(Select2=1,Garden!$K29,"")</f>
        <v>0</v>
      </c>
      <c r="G27" s="736">
        <f>IF(Select2=1,Wood!$K29,"")</f>
        <v>0</v>
      </c>
      <c r="H27" s="745">
        <f>IF(Select2=1,Textiles!$K29,"")</f>
        <v>2.2237801717417518E-3</v>
      </c>
      <c r="I27" s="746">
        <f>Sludge!K29</f>
        <v>0</v>
      </c>
      <c r="J27" s="746" t="str">
        <f>IF(Select2=2,MSW!$K29,"")</f>
        <v/>
      </c>
      <c r="K27" s="746">
        <f>Industry!$K29</f>
        <v>0</v>
      </c>
      <c r="L27" s="747">
        <f t="shared" si="3"/>
        <v>0.48167864823067263</v>
      </c>
      <c r="M27" s="748">
        <f>Recovery_OX!C22</f>
        <v>0</v>
      </c>
      <c r="N27" s="703"/>
      <c r="O27" s="749">
        <f>(L27-M27)*(1-Recovery_OX!F22)</f>
        <v>0.48167864823067263</v>
      </c>
      <c r="P27" s="695"/>
      <c r="Q27" s="705"/>
      <c r="S27" s="743">
        <f t="shared" si="2"/>
        <v>2010</v>
      </c>
      <c r="T27" s="744">
        <f>IF(Select2=1,Food!$W29,"")</f>
        <v>0.25303096049150425</v>
      </c>
      <c r="U27" s="745">
        <f>IF(Select2=1,Paper!$W29,"")</f>
        <v>6.4435594355671727E-2</v>
      </c>
      <c r="V27" s="736">
        <f>IF(Select2=1,Nappies!$W29,"")</f>
        <v>0</v>
      </c>
      <c r="W27" s="745">
        <f>IF(Select2=1,Garden!$W29,"")</f>
        <v>0</v>
      </c>
      <c r="X27" s="736">
        <f>IF(Select2=1,Wood!$W29,"")</f>
        <v>0</v>
      </c>
      <c r="Y27" s="745">
        <f>IF(Select2=1,Textiles!$W29,"")</f>
        <v>2.437019366292331E-3</v>
      </c>
      <c r="Z27" s="738">
        <f>Sludge!W29</f>
        <v>0</v>
      </c>
      <c r="AA27" s="738" t="str">
        <f>IF(Select2=2,MSW!$W29,"")</f>
        <v/>
      </c>
      <c r="AB27" s="746">
        <f>Industry!$W29</f>
        <v>0</v>
      </c>
      <c r="AC27" s="747">
        <f t="shared" si="0"/>
        <v>0.31990357421346832</v>
      </c>
      <c r="AD27" s="748">
        <f>Recovery_OX!R22</f>
        <v>0</v>
      </c>
      <c r="AE27" s="703"/>
      <c r="AF27" s="750">
        <f>(AC27-AD27)*(1-Recovery_OX!U22)</f>
        <v>0.31990357421346832</v>
      </c>
    </row>
    <row r="28" spans="2:32">
      <c r="B28" s="743">
        <f t="shared" si="1"/>
        <v>2011</v>
      </c>
      <c r="C28" s="744">
        <f>IF(Select2=1,Food!$K30,"")</f>
        <v>0.38668524869292042</v>
      </c>
      <c r="D28" s="745">
        <f>IF(Select2=1,Paper!$K30,"")</f>
        <v>3.3642743625920596E-2</v>
      </c>
      <c r="E28" s="736">
        <f>IF(Select2=1,Nappies!$K30,"")</f>
        <v>7.3509367648196475E-2</v>
      </c>
      <c r="F28" s="745">
        <f>IF(Select2=1,Garden!$K30,"")</f>
        <v>0</v>
      </c>
      <c r="G28" s="736">
        <f>IF(Select2=1,Wood!$K30,"")</f>
        <v>0</v>
      </c>
      <c r="H28" s="745">
        <f>IF(Select2=1,Textiles!$K30,"")</f>
        <v>2.3988995288138941E-3</v>
      </c>
      <c r="I28" s="746">
        <f>Sludge!K30</f>
        <v>0</v>
      </c>
      <c r="J28" s="746" t="str">
        <f>IF(Select2=2,MSW!$K30,"")</f>
        <v/>
      </c>
      <c r="K28" s="746">
        <f>Industry!$K30</f>
        <v>0</v>
      </c>
      <c r="L28" s="747">
        <f t="shared" si="3"/>
        <v>0.49623625949585137</v>
      </c>
      <c r="M28" s="748">
        <f>Recovery_OX!C23</f>
        <v>0</v>
      </c>
      <c r="N28" s="703"/>
      <c r="O28" s="749">
        <f>(L28-M28)*(1-Recovery_OX!F23)</f>
        <v>0.49623625949585137</v>
      </c>
      <c r="P28" s="695"/>
      <c r="Q28" s="705"/>
      <c r="S28" s="743">
        <f t="shared" si="2"/>
        <v>2011</v>
      </c>
      <c r="T28" s="744">
        <f>IF(Select2=1,Food!$W30,"")</f>
        <v>0.25871002365717244</v>
      </c>
      <c r="U28" s="745">
        <f>IF(Select2=1,Paper!$W30,"")</f>
        <v>6.9509800880001221E-2</v>
      </c>
      <c r="V28" s="736">
        <f>IF(Select2=1,Nappies!$W30,"")</f>
        <v>0</v>
      </c>
      <c r="W28" s="745">
        <f>IF(Select2=1,Garden!$W30,"")</f>
        <v>0</v>
      </c>
      <c r="X28" s="736">
        <f>IF(Select2=1,Wood!$W30,"")</f>
        <v>0</v>
      </c>
      <c r="Y28" s="745">
        <f>IF(Select2=1,Textiles!$W30,"")</f>
        <v>2.62893099048098E-3</v>
      </c>
      <c r="Z28" s="738">
        <f>Sludge!W30</f>
        <v>0</v>
      </c>
      <c r="AA28" s="738" t="str">
        <f>IF(Select2=2,MSW!$W30,"")</f>
        <v/>
      </c>
      <c r="AB28" s="746">
        <f>Industry!$W30</f>
        <v>0</v>
      </c>
      <c r="AC28" s="747">
        <f t="shared" si="0"/>
        <v>0.33084875552765469</v>
      </c>
      <c r="AD28" s="748">
        <f>Recovery_OX!R23</f>
        <v>0</v>
      </c>
      <c r="AE28" s="703"/>
      <c r="AF28" s="750">
        <f>(AC28-AD28)*(1-Recovery_OX!U23)</f>
        <v>0.33084875552765469</v>
      </c>
    </row>
    <row r="29" spans="2:32">
      <c r="B29" s="743">
        <f t="shared" si="1"/>
        <v>2012</v>
      </c>
      <c r="C29" s="744">
        <f>IF(Select2=1,Food!$K31,"")</f>
        <v>0.25920287370514106</v>
      </c>
      <c r="D29" s="745">
        <f>IF(Select2=1,Paper!$K31,"")</f>
        <v>3.1368286241488595E-2</v>
      </c>
      <c r="E29" s="736">
        <f>IF(Select2=1,Nappies!$K31,"")</f>
        <v>6.2017267175031823E-2</v>
      </c>
      <c r="F29" s="745">
        <f>IF(Select2=1,Garden!$K31,"")</f>
        <v>0</v>
      </c>
      <c r="G29" s="736">
        <f>IF(Select2=1,Wood!$K31,"")</f>
        <v>0</v>
      </c>
      <c r="H29" s="745">
        <f>IF(Select2=1,Textiles!$K31,"")</f>
        <v>2.2367190952413659E-3</v>
      </c>
      <c r="I29" s="746">
        <f>Sludge!K31</f>
        <v>0</v>
      </c>
      <c r="J29" s="746" t="str">
        <f>IF(Select2=2,MSW!$K31,"")</f>
        <v/>
      </c>
      <c r="K29" s="746">
        <f>Industry!$K31</f>
        <v>0</v>
      </c>
      <c r="L29" s="747">
        <f>SUM(C29:K29)</f>
        <v>0.35482514621690281</v>
      </c>
      <c r="M29" s="748">
        <f>Recovery_OX!C24</f>
        <v>0</v>
      </c>
      <c r="N29" s="703"/>
      <c r="O29" s="749">
        <f>(L29-M29)*(1-Recovery_OX!F24)</f>
        <v>0.35482514621690281</v>
      </c>
      <c r="P29" s="695"/>
      <c r="Q29" s="705"/>
      <c r="S29" s="743">
        <f t="shared" si="2"/>
        <v>2012</v>
      </c>
      <c r="T29" s="744">
        <f>IF(Select2=1,Food!$W31,"")</f>
        <v>0.17341851496775718</v>
      </c>
      <c r="U29" s="745">
        <f>IF(Select2=1,Paper!$W31,"")</f>
        <v>6.4810508763406188E-2</v>
      </c>
      <c r="V29" s="736">
        <f>IF(Select2=1,Nappies!$W31,"")</f>
        <v>0</v>
      </c>
      <c r="W29" s="745">
        <f>IF(Select2=1,Garden!$W31,"")</f>
        <v>0</v>
      </c>
      <c r="X29" s="736">
        <f>IF(Select2=1,Wood!$W31,"")</f>
        <v>0</v>
      </c>
      <c r="Y29" s="745">
        <f>IF(Select2=1,Textiles!$W31,"")</f>
        <v>2.4511990084836888E-3</v>
      </c>
      <c r="Z29" s="738">
        <f>Sludge!W31</f>
        <v>0</v>
      </c>
      <c r="AA29" s="738" t="str">
        <f>IF(Select2=2,MSW!$W31,"")</f>
        <v/>
      </c>
      <c r="AB29" s="746">
        <f>Industry!$W31</f>
        <v>0</v>
      </c>
      <c r="AC29" s="747">
        <f t="shared" si="0"/>
        <v>0.24068022273964707</v>
      </c>
      <c r="AD29" s="748">
        <f>Recovery_OX!R24</f>
        <v>0</v>
      </c>
      <c r="AE29" s="703"/>
      <c r="AF29" s="750">
        <f>(AC29-AD29)*(1-Recovery_OX!U24)</f>
        <v>0.24068022273964707</v>
      </c>
    </row>
    <row r="30" spans="2:32">
      <c r="B30" s="743">
        <f t="shared" si="1"/>
        <v>2013</v>
      </c>
      <c r="C30" s="744">
        <f>IF(Select2=1,Food!$K32,"")</f>
        <v>0.17374888223460019</v>
      </c>
      <c r="D30" s="745">
        <f>IF(Select2=1,Paper!$K32,"")</f>
        <v>2.9247596232604756E-2</v>
      </c>
      <c r="E30" s="736">
        <f>IF(Select2=1,Nappies!$K32,"")</f>
        <v>5.2321786337032161E-2</v>
      </c>
      <c r="F30" s="745">
        <f>IF(Select2=1,Garden!$K32,"")</f>
        <v>0</v>
      </c>
      <c r="G30" s="736">
        <f>IF(Select2=1,Wood!$K32,"")</f>
        <v>0</v>
      </c>
      <c r="H30" s="745">
        <f>IF(Select2=1,Textiles!$K32,"")</f>
        <v>2.085503061268674E-3</v>
      </c>
      <c r="I30" s="746">
        <f>Sludge!K32</f>
        <v>0</v>
      </c>
      <c r="J30" s="746" t="str">
        <f>IF(Select2=2,MSW!$K32,"")</f>
        <v/>
      </c>
      <c r="K30" s="746">
        <f>Industry!$K32</f>
        <v>0</v>
      </c>
      <c r="L30" s="747">
        <f t="shared" si="3"/>
        <v>0.25740376786550584</v>
      </c>
      <c r="M30" s="748">
        <f>Recovery_OX!C25</f>
        <v>0</v>
      </c>
      <c r="N30" s="703"/>
      <c r="O30" s="749">
        <f>(L30-M30)*(1-Recovery_OX!F25)</f>
        <v>0.25740376786550584</v>
      </c>
      <c r="P30" s="695"/>
      <c r="Q30" s="705"/>
      <c r="S30" s="743">
        <f t="shared" si="2"/>
        <v>2013</v>
      </c>
      <c r="T30" s="744">
        <f>IF(Select2=1,Food!$W32,"")</f>
        <v>0.11624590693661918</v>
      </c>
      <c r="U30" s="745">
        <f>IF(Select2=1,Paper!$W32,"")</f>
        <v>6.042891783596023E-2</v>
      </c>
      <c r="V30" s="736">
        <f>IF(Select2=1,Nappies!$W32,"")</f>
        <v>0</v>
      </c>
      <c r="W30" s="745">
        <f>IF(Select2=1,Garden!$W32,"")</f>
        <v>0</v>
      </c>
      <c r="X30" s="736">
        <f>IF(Select2=1,Wood!$W32,"")</f>
        <v>0</v>
      </c>
      <c r="Y30" s="745">
        <f>IF(Select2=1,Textiles!$W32,"")</f>
        <v>2.2854828068697795E-3</v>
      </c>
      <c r="Z30" s="738">
        <f>Sludge!W32</f>
        <v>0</v>
      </c>
      <c r="AA30" s="738" t="str">
        <f>IF(Select2=2,MSW!$W32,"")</f>
        <v/>
      </c>
      <c r="AB30" s="746">
        <f>Industry!$W32</f>
        <v>0</v>
      </c>
      <c r="AC30" s="747">
        <f t="shared" si="0"/>
        <v>0.17896030757944917</v>
      </c>
      <c r="AD30" s="748">
        <f>Recovery_OX!R25</f>
        <v>0</v>
      </c>
      <c r="AE30" s="703"/>
      <c r="AF30" s="750">
        <f>(AC30-AD30)*(1-Recovery_OX!U25)</f>
        <v>0.17896030757944917</v>
      </c>
    </row>
    <row r="31" spans="2:32">
      <c r="B31" s="743">
        <f t="shared" si="1"/>
        <v>2014</v>
      </c>
      <c r="C31" s="744">
        <f>IF(Select2=1,Food!$K33,"")</f>
        <v>0.11646735873813807</v>
      </c>
      <c r="D31" s="745">
        <f>IF(Select2=1,Paper!$K33,"")</f>
        <v>2.7270277974385169E-2</v>
      </c>
      <c r="E31" s="736">
        <f>IF(Select2=1,Nappies!$K33,"")</f>
        <v>4.4142050274027414E-2</v>
      </c>
      <c r="F31" s="745">
        <f>IF(Select2=1,Garden!$K33,"")</f>
        <v>0</v>
      </c>
      <c r="G31" s="736">
        <f>IF(Select2=1,Wood!$K33,"")</f>
        <v>0</v>
      </c>
      <c r="H31" s="745">
        <f>IF(Select2=1,Textiles!$K33,"")</f>
        <v>1.9445101657218477E-3</v>
      </c>
      <c r="I31" s="746">
        <f>Sludge!K33</f>
        <v>0</v>
      </c>
      <c r="J31" s="746" t="str">
        <f>IF(Select2=2,MSW!$K33,"")</f>
        <v/>
      </c>
      <c r="K31" s="746">
        <f>Industry!$K33</f>
        <v>0</v>
      </c>
      <c r="L31" s="747">
        <f t="shared" si="3"/>
        <v>0.1898241971522725</v>
      </c>
      <c r="M31" s="748">
        <f>Recovery_OX!C26</f>
        <v>0</v>
      </c>
      <c r="N31" s="703"/>
      <c r="O31" s="749">
        <f>(L31-M31)*(1-Recovery_OX!F26)</f>
        <v>0.1898241971522725</v>
      </c>
      <c r="P31" s="695"/>
      <c r="Q31" s="705"/>
      <c r="S31" s="743">
        <f t="shared" si="2"/>
        <v>2014</v>
      </c>
      <c r="T31" s="744">
        <f>IF(Select2=1,Food!$W33,"")</f>
        <v>7.7921961689209215E-2</v>
      </c>
      <c r="U31" s="745">
        <f>IF(Select2=1,Paper!$W33,"")</f>
        <v>5.6343549533853655E-2</v>
      </c>
      <c r="V31" s="736">
        <f>IF(Select2=1,Nappies!$W33,"")</f>
        <v>0</v>
      </c>
      <c r="W31" s="745">
        <f>IF(Select2=1,Garden!$W33,"")</f>
        <v>0</v>
      </c>
      <c r="X31" s="736">
        <f>IF(Select2=1,Wood!$W33,"")</f>
        <v>0</v>
      </c>
      <c r="Y31" s="745">
        <f>IF(Select2=1,Textiles!$W33,"")</f>
        <v>2.1309700446266824E-3</v>
      </c>
      <c r="Z31" s="738">
        <f>Sludge!W33</f>
        <v>0</v>
      </c>
      <c r="AA31" s="738" t="str">
        <f>IF(Select2=2,MSW!$W33,"")</f>
        <v/>
      </c>
      <c r="AB31" s="746">
        <f>Industry!$W33</f>
        <v>0</v>
      </c>
      <c r="AC31" s="747">
        <f t="shared" si="0"/>
        <v>0.13639648126768955</v>
      </c>
      <c r="AD31" s="748">
        <f>Recovery_OX!R26</f>
        <v>0</v>
      </c>
      <c r="AE31" s="703"/>
      <c r="AF31" s="750">
        <f>(AC31-AD31)*(1-Recovery_OX!U26)</f>
        <v>0.13639648126768955</v>
      </c>
    </row>
    <row r="32" spans="2:32">
      <c r="B32" s="743">
        <f t="shared" si="1"/>
        <v>2015</v>
      </c>
      <c r="C32" s="744">
        <f>IF(Select2=1,Food!$K34,"")</f>
        <v>7.8070405270998039E-2</v>
      </c>
      <c r="D32" s="745">
        <f>IF(Select2=1,Paper!$K34,"")</f>
        <v>2.5426638650434031E-2</v>
      </c>
      <c r="E32" s="736">
        <f>IF(Select2=1,Nappies!$K34,"")</f>
        <v>3.7241094748625692E-2</v>
      </c>
      <c r="F32" s="745">
        <f>IF(Select2=1,Garden!$K34,"")</f>
        <v>0</v>
      </c>
      <c r="G32" s="736">
        <f>IF(Select2=1,Wood!$K34,"")</f>
        <v>0</v>
      </c>
      <c r="H32" s="745">
        <f>IF(Select2=1,Textiles!$K34,"")</f>
        <v>1.8130492612633419E-3</v>
      </c>
      <c r="I32" s="746">
        <f>Sludge!K34</f>
        <v>0</v>
      </c>
      <c r="J32" s="746" t="str">
        <f>IF(Select2=2,MSW!$K34,"")</f>
        <v/>
      </c>
      <c r="K32" s="746">
        <f>Industry!$K34</f>
        <v>0</v>
      </c>
      <c r="L32" s="747">
        <f t="shared" si="3"/>
        <v>0.1425511879313211</v>
      </c>
      <c r="M32" s="748">
        <f>Recovery_OX!C27</f>
        <v>0</v>
      </c>
      <c r="N32" s="703"/>
      <c r="O32" s="749">
        <f>(L32-M32)*(1-Recovery_OX!F27)</f>
        <v>0.1425511879313211</v>
      </c>
      <c r="P32" s="695"/>
      <c r="Q32" s="705"/>
      <c r="S32" s="743">
        <f t="shared" si="2"/>
        <v>2015</v>
      </c>
      <c r="T32" s="744">
        <f>IF(Select2=1,Food!$W34,"")</f>
        <v>5.2232652946698051E-2</v>
      </c>
      <c r="U32" s="745">
        <f>IF(Select2=1,Paper!$W34,"")</f>
        <v>5.2534377376929814E-2</v>
      </c>
      <c r="V32" s="736">
        <f>IF(Select2=1,Nappies!$W34,"")</f>
        <v>0</v>
      </c>
      <c r="W32" s="745">
        <f>IF(Select2=1,Garden!$W34,"")</f>
        <v>0</v>
      </c>
      <c r="X32" s="736">
        <f>IF(Select2=1,Wood!$W34,"")</f>
        <v>0</v>
      </c>
      <c r="Y32" s="745">
        <f>IF(Select2=1,Textiles!$W34,"")</f>
        <v>1.9869033000146216E-3</v>
      </c>
      <c r="Z32" s="738">
        <f>Sludge!W34</f>
        <v>0</v>
      </c>
      <c r="AA32" s="738" t="str">
        <f>IF(Select2=2,MSW!$W34,"")</f>
        <v/>
      </c>
      <c r="AB32" s="746">
        <f>Industry!$W34</f>
        <v>0</v>
      </c>
      <c r="AC32" s="747">
        <f t="shared" si="0"/>
        <v>0.10675393362364248</v>
      </c>
      <c r="AD32" s="748">
        <f>Recovery_OX!R27</f>
        <v>0</v>
      </c>
      <c r="AE32" s="703"/>
      <c r="AF32" s="750">
        <f>(AC32-AD32)*(1-Recovery_OX!U27)</f>
        <v>0.10675393362364248</v>
      </c>
    </row>
    <row r="33" spans="2:32">
      <c r="B33" s="743">
        <f t="shared" si="1"/>
        <v>2016</v>
      </c>
      <c r="C33" s="744">
        <f>IF(Select2=1,Food!$K35,"")</f>
        <v>5.2332157655276421E-2</v>
      </c>
      <c r="D33" s="745">
        <f>IF(Select2=1,Paper!$K35,"")</f>
        <v>2.370764073864641E-2</v>
      </c>
      <c r="E33" s="736">
        <f>IF(Select2=1,Nappies!$K35,"")</f>
        <v>3.1419001370947837E-2</v>
      </c>
      <c r="F33" s="745">
        <f>IF(Select2=1,Garden!$K35,"")</f>
        <v>0</v>
      </c>
      <c r="G33" s="736">
        <f>IF(Select2=1,Wood!$K35,"")</f>
        <v>0</v>
      </c>
      <c r="H33" s="745">
        <f>IF(Select2=1,Textiles!$K35,"")</f>
        <v>1.690475926386985E-3</v>
      </c>
      <c r="I33" s="746">
        <f>Sludge!K35</f>
        <v>0</v>
      </c>
      <c r="J33" s="746" t="str">
        <f>IF(Select2=2,MSW!$K35,"")</f>
        <v/>
      </c>
      <c r="K33" s="746">
        <f>Industry!$K35</f>
        <v>0</v>
      </c>
      <c r="L33" s="747">
        <f t="shared" si="3"/>
        <v>0.10914927569125765</v>
      </c>
      <c r="M33" s="748">
        <f>Recovery_OX!C28</f>
        <v>0</v>
      </c>
      <c r="N33" s="703"/>
      <c r="O33" s="749">
        <f>(L33-M33)*(1-Recovery_OX!F28)</f>
        <v>0.10914927569125765</v>
      </c>
      <c r="P33" s="695"/>
      <c r="Q33" s="705"/>
      <c r="S33" s="743">
        <f t="shared" si="2"/>
        <v>2016</v>
      </c>
      <c r="T33" s="744">
        <f>IF(Select2=1,Food!$W35,"")</f>
        <v>3.5012594327794209E-2</v>
      </c>
      <c r="U33" s="745">
        <f>IF(Select2=1,Paper!$W35,"")</f>
        <v>4.898272879885622E-2</v>
      </c>
      <c r="V33" s="736">
        <f>IF(Select2=1,Nappies!$W35,"")</f>
        <v>0</v>
      </c>
      <c r="W33" s="745">
        <f>IF(Select2=1,Garden!$W35,"")</f>
        <v>0</v>
      </c>
      <c r="X33" s="736">
        <f>IF(Select2=1,Wood!$W35,"")</f>
        <v>0</v>
      </c>
      <c r="Y33" s="745">
        <f>IF(Select2=1,Textiles!$W35,"")</f>
        <v>1.8525763576843672E-3</v>
      </c>
      <c r="Z33" s="738">
        <f>Sludge!W35</f>
        <v>0</v>
      </c>
      <c r="AA33" s="738" t="str">
        <f>IF(Select2=2,MSW!$W35,"")</f>
        <v/>
      </c>
      <c r="AB33" s="746">
        <f>Industry!$W35</f>
        <v>0</v>
      </c>
      <c r="AC33" s="747">
        <f t="shared" si="0"/>
        <v>8.5847899484334786E-2</v>
      </c>
      <c r="AD33" s="748">
        <f>Recovery_OX!R28</f>
        <v>0</v>
      </c>
      <c r="AE33" s="703"/>
      <c r="AF33" s="750">
        <f>(AC33-AD33)*(1-Recovery_OX!U28)</f>
        <v>8.5847899484334786E-2</v>
      </c>
    </row>
    <row r="34" spans="2:32">
      <c r="B34" s="743">
        <f t="shared" si="1"/>
        <v>2017</v>
      </c>
      <c r="C34" s="744">
        <f>IF(Select2=1,Food!$K36,"")</f>
        <v>3.5079294328629232E-2</v>
      </c>
      <c r="D34" s="745">
        <f>IF(Select2=1,Paper!$K36,"")</f>
        <v>2.2104857709264406E-2</v>
      </c>
      <c r="E34" s="736">
        <f>IF(Select2=1,Nappies!$K36,"")</f>
        <v>2.6507106029262237E-2</v>
      </c>
      <c r="F34" s="745">
        <f>IF(Select2=1,Garden!$K36,"")</f>
        <v>0</v>
      </c>
      <c r="G34" s="736">
        <f>IF(Select2=1,Wood!$K36,"")</f>
        <v>0</v>
      </c>
      <c r="H34" s="745">
        <f>IF(Select2=1,Textiles!$K36,"")</f>
        <v>1.5761893064630075E-3</v>
      </c>
      <c r="I34" s="746">
        <f>Sludge!K36</f>
        <v>0</v>
      </c>
      <c r="J34" s="746" t="str">
        <f>IF(Select2=2,MSW!$K36,"")</f>
        <v/>
      </c>
      <c r="K34" s="746">
        <f>Industry!$K36</f>
        <v>0</v>
      </c>
      <c r="L34" s="747">
        <f t="shared" si="3"/>
        <v>8.5267447373618882E-2</v>
      </c>
      <c r="M34" s="748">
        <f>Recovery_OX!C29</f>
        <v>0</v>
      </c>
      <c r="N34" s="703"/>
      <c r="O34" s="749">
        <f>(L34-M34)*(1-Recovery_OX!F29)</f>
        <v>8.5267447373618882E-2</v>
      </c>
      <c r="P34" s="695"/>
      <c r="Q34" s="705"/>
      <c r="S34" s="743">
        <f t="shared" si="2"/>
        <v>2017</v>
      </c>
      <c r="T34" s="744">
        <f>IF(Select2=1,Food!$W36,"")</f>
        <v>2.3469643841634177E-2</v>
      </c>
      <c r="U34" s="745">
        <f>IF(Select2=1,Paper!$W36,"")</f>
        <v>4.5671193614182655E-2</v>
      </c>
      <c r="V34" s="736">
        <f>IF(Select2=1,Nappies!$W36,"")</f>
        <v>0</v>
      </c>
      <c r="W34" s="745">
        <f>IF(Select2=1,Garden!$W36,"")</f>
        <v>0</v>
      </c>
      <c r="X34" s="736">
        <f>IF(Select2=1,Wood!$W36,"")</f>
        <v>0</v>
      </c>
      <c r="Y34" s="745">
        <f>IF(Select2=1,Textiles!$W36,"")</f>
        <v>1.7273307468087754E-3</v>
      </c>
      <c r="Z34" s="738">
        <f>Sludge!W36</f>
        <v>0</v>
      </c>
      <c r="AA34" s="738" t="str">
        <f>IF(Select2=2,MSW!$W36,"")</f>
        <v/>
      </c>
      <c r="AB34" s="746">
        <f>Industry!$W36</f>
        <v>0</v>
      </c>
      <c r="AC34" s="747">
        <f t="shared" si="0"/>
        <v>7.086816820262562E-2</v>
      </c>
      <c r="AD34" s="748">
        <f>Recovery_OX!R29</f>
        <v>0</v>
      </c>
      <c r="AE34" s="703"/>
      <c r="AF34" s="750">
        <f>(AC34-AD34)*(1-Recovery_OX!U29)</f>
        <v>7.086816820262562E-2</v>
      </c>
    </row>
    <row r="35" spans="2:32">
      <c r="B35" s="743">
        <f t="shared" si="1"/>
        <v>2018</v>
      </c>
      <c r="C35" s="744">
        <f>IF(Select2=1,Food!$K37,"")</f>
        <v>2.3514354189264487E-2</v>
      </c>
      <c r="D35" s="745">
        <f>IF(Select2=1,Paper!$K37,"")</f>
        <v>2.0610432718018486E-2</v>
      </c>
      <c r="E35" s="736">
        <f>IF(Select2=1,Nappies!$K37,"")</f>
        <v>2.2363112746678421E-2</v>
      </c>
      <c r="F35" s="745">
        <f>IF(Select2=1,Garden!$K37,"")</f>
        <v>0</v>
      </c>
      <c r="G35" s="736">
        <f>IF(Select2=1,Wood!$K37,"")</f>
        <v>0</v>
      </c>
      <c r="H35" s="745">
        <f>IF(Select2=1,Textiles!$K37,"")</f>
        <v>1.4696291683479507E-3</v>
      </c>
      <c r="I35" s="746">
        <f>Sludge!K37</f>
        <v>0</v>
      </c>
      <c r="J35" s="746" t="str">
        <f>IF(Select2=2,MSW!$K37,"")</f>
        <v/>
      </c>
      <c r="K35" s="746">
        <f>Industry!$K37</f>
        <v>0</v>
      </c>
      <c r="L35" s="747">
        <f t="shared" si="3"/>
        <v>6.7957528822309335E-2</v>
      </c>
      <c r="M35" s="748">
        <f>Recovery_OX!C30</f>
        <v>0</v>
      </c>
      <c r="N35" s="703"/>
      <c r="O35" s="749">
        <f>(L35-M35)*(1-Recovery_OX!F30)</f>
        <v>6.7957528822309335E-2</v>
      </c>
      <c r="P35" s="695"/>
      <c r="Q35" s="705"/>
      <c r="S35" s="743">
        <f t="shared" si="2"/>
        <v>2018</v>
      </c>
      <c r="T35" s="744">
        <f>IF(Select2=1,Food!$W37,"")</f>
        <v>1.5732172740364279E-2</v>
      </c>
      <c r="U35" s="745">
        <f>IF(Select2=1,Paper!$W37,"")</f>
        <v>4.2583538673591922E-2</v>
      </c>
      <c r="V35" s="736">
        <f>IF(Select2=1,Nappies!$W37,"")</f>
        <v>0</v>
      </c>
      <c r="W35" s="745">
        <f>IF(Select2=1,Garden!$W37,"")</f>
        <v>0</v>
      </c>
      <c r="X35" s="736">
        <f>IF(Select2=1,Wood!$W37,"")</f>
        <v>0</v>
      </c>
      <c r="Y35" s="745">
        <f>IF(Select2=1,Textiles!$W37,"")</f>
        <v>1.6105525132580284E-3</v>
      </c>
      <c r="Z35" s="738">
        <f>Sludge!W37</f>
        <v>0</v>
      </c>
      <c r="AA35" s="738" t="str">
        <f>IF(Select2=2,MSW!$W37,"")</f>
        <v/>
      </c>
      <c r="AB35" s="746">
        <f>Industry!$W37</f>
        <v>0</v>
      </c>
      <c r="AC35" s="747">
        <f t="shared" si="0"/>
        <v>5.9926263927214229E-2</v>
      </c>
      <c r="AD35" s="748">
        <f>Recovery_OX!R30</f>
        <v>0</v>
      </c>
      <c r="AE35" s="703"/>
      <c r="AF35" s="750">
        <f>(AC35-AD35)*(1-Recovery_OX!U30)</f>
        <v>5.9926263927214229E-2</v>
      </c>
    </row>
    <row r="36" spans="2:32">
      <c r="B36" s="743">
        <f t="shared" si="1"/>
        <v>2019</v>
      </c>
      <c r="C36" s="744">
        <f>IF(Select2=1,Food!$K38,"")</f>
        <v>1.57621429826461E-2</v>
      </c>
      <c r="D36" s="745">
        <f>IF(Select2=1,Paper!$K38,"")</f>
        <v>1.9217040091867796E-2</v>
      </c>
      <c r="E36" s="736">
        <f>IF(Select2=1,Nappies!$K38,"")</f>
        <v>1.88669714139507E-2</v>
      </c>
      <c r="F36" s="745">
        <f>IF(Select2=1,Garden!$K38,"")</f>
        <v>0</v>
      </c>
      <c r="G36" s="736">
        <f>IF(Select2=1,Wood!$K38,"")</f>
        <v>0</v>
      </c>
      <c r="H36" s="745">
        <f>IF(Select2=1,Textiles!$K38,"")</f>
        <v>1.3702731541211477E-3</v>
      </c>
      <c r="I36" s="746">
        <f>Sludge!K38</f>
        <v>0</v>
      </c>
      <c r="J36" s="746" t="str">
        <f>IF(Select2=2,MSW!$K38,"")</f>
        <v/>
      </c>
      <c r="K36" s="746">
        <f>Industry!$K38</f>
        <v>0</v>
      </c>
      <c r="L36" s="747">
        <f t="shared" si="3"/>
        <v>5.521642764258574E-2</v>
      </c>
      <c r="M36" s="748">
        <f>Recovery_OX!C31</f>
        <v>0</v>
      </c>
      <c r="N36" s="703"/>
      <c r="O36" s="749">
        <f>(L36-M36)*(1-Recovery_OX!F31)</f>
        <v>5.521642764258574E-2</v>
      </c>
      <c r="P36" s="695"/>
      <c r="Q36" s="705"/>
      <c r="S36" s="743">
        <f t="shared" si="2"/>
        <v>2019</v>
      </c>
      <c r="T36" s="744">
        <f>IF(Select2=1,Food!$W38,"")</f>
        <v>1.0545590755561616E-2</v>
      </c>
      <c r="U36" s="745">
        <f>IF(Select2=1,Paper!$W38,"")</f>
        <v>3.9704628288983052E-2</v>
      </c>
      <c r="V36" s="736">
        <f>IF(Select2=1,Nappies!$W38,"")</f>
        <v>0</v>
      </c>
      <c r="W36" s="745">
        <f>IF(Select2=1,Garden!$W38,"")</f>
        <v>0</v>
      </c>
      <c r="X36" s="736">
        <f>IF(Select2=1,Wood!$W38,"")</f>
        <v>0</v>
      </c>
      <c r="Y36" s="745">
        <f>IF(Select2=1,Textiles!$W38,"")</f>
        <v>1.5016692099957785E-3</v>
      </c>
      <c r="Z36" s="738">
        <f>Sludge!W38</f>
        <v>0</v>
      </c>
      <c r="AA36" s="738" t="str">
        <f>IF(Select2=2,MSW!$W38,"")</f>
        <v/>
      </c>
      <c r="AB36" s="746">
        <f>Industry!$W38</f>
        <v>0</v>
      </c>
      <c r="AC36" s="747">
        <f t="shared" si="0"/>
        <v>5.1751888254540447E-2</v>
      </c>
      <c r="AD36" s="748">
        <f>Recovery_OX!R31</f>
        <v>0</v>
      </c>
      <c r="AE36" s="703"/>
      <c r="AF36" s="750">
        <f>(AC36-AD36)*(1-Recovery_OX!U31)</f>
        <v>5.1751888254540447E-2</v>
      </c>
    </row>
    <row r="37" spans="2:32">
      <c r="B37" s="743">
        <f t="shared" si="1"/>
        <v>2020</v>
      </c>
      <c r="C37" s="744">
        <f>IF(Select2=1,Food!$K39,"")</f>
        <v>1.0565680409747662E-2</v>
      </c>
      <c r="D37" s="745">
        <f>IF(Select2=1,Paper!$K39,"")</f>
        <v>1.7917849418542367E-2</v>
      </c>
      <c r="E37" s="736">
        <f>IF(Select2=1,Nappies!$K39,"")</f>
        <v>1.5917399977679929E-2</v>
      </c>
      <c r="F37" s="745">
        <f>IF(Select2=1,Garden!$K39,"")</f>
        <v>0</v>
      </c>
      <c r="G37" s="736">
        <f>IF(Select2=1,Wood!$K39,"")</f>
        <v>0</v>
      </c>
      <c r="H37" s="745">
        <f>IF(Select2=1,Textiles!$K39,"")</f>
        <v>1.2776342204855891E-3</v>
      </c>
      <c r="I37" s="746">
        <f>Sludge!K39</f>
        <v>0</v>
      </c>
      <c r="J37" s="746" t="str">
        <f>IF(Select2=2,MSW!$K39,"")</f>
        <v/>
      </c>
      <c r="K37" s="746">
        <f>Industry!$K39</f>
        <v>0</v>
      </c>
      <c r="L37" s="747">
        <f t="shared" si="3"/>
        <v>4.5678564026455544E-2</v>
      </c>
      <c r="M37" s="748">
        <f>Recovery_OX!C32</f>
        <v>0</v>
      </c>
      <c r="N37" s="703"/>
      <c r="O37" s="749">
        <f>(L37-M37)*(1-Recovery_OX!F32)</f>
        <v>4.5678564026455544E-2</v>
      </c>
      <c r="P37" s="695"/>
      <c r="Q37" s="705"/>
      <c r="S37" s="743">
        <f t="shared" si="2"/>
        <v>2020</v>
      </c>
      <c r="T37" s="744">
        <f>IF(Select2=1,Food!$W39,"")</f>
        <v>7.0689208807410741E-3</v>
      </c>
      <c r="U37" s="745">
        <f>IF(Select2=1,Paper!$W39,"")</f>
        <v>3.7020350038310681E-2</v>
      </c>
      <c r="V37" s="736">
        <f>IF(Select2=1,Nappies!$W39,"")</f>
        <v>0</v>
      </c>
      <c r="W37" s="745">
        <f>IF(Select2=1,Garden!$W39,"")</f>
        <v>0</v>
      </c>
      <c r="X37" s="736">
        <f>IF(Select2=1,Wood!$W39,"")</f>
        <v>0</v>
      </c>
      <c r="Y37" s="745">
        <f>IF(Select2=1,Textiles!$W39,"")</f>
        <v>1.4001470909431116E-3</v>
      </c>
      <c r="Z37" s="738">
        <f>Sludge!W39</f>
        <v>0</v>
      </c>
      <c r="AA37" s="738" t="str">
        <f>IF(Select2=2,MSW!$W39,"")</f>
        <v/>
      </c>
      <c r="AB37" s="746">
        <f>Industry!$W39</f>
        <v>0</v>
      </c>
      <c r="AC37" s="747">
        <f t="shared" si="0"/>
        <v>4.548941800999487E-2</v>
      </c>
      <c r="AD37" s="748">
        <f>Recovery_OX!R32</f>
        <v>0</v>
      </c>
      <c r="AE37" s="703"/>
      <c r="AF37" s="750">
        <f>(AC37-AD37)*(1-Recovery_OX!U32)</f>
        <v>4.548941800999487E-2</v>
      </c>
    </row>
    <row r="38" spans="2:32">
      <c r="B38" s="743">
        <f t="shared" si="1"/>
        <v>2021</v>
      </c>
      <c r="C38" s="744">
        <f>IF(Select2=1,Food!$K40,"")</f>
        <v>7.0823873786599063E-3</v>
      </c>
      <c r="D38" s="745">
        <f>IF(Select2=1,Paper!$K40,"")</f>
        <v>1.6706492063854293E-2</v>
      </c>
      <c r="E38" s="736">
        <f>IF(Select2=1,Nappies!$K40,"")</f>
        <v>1.342895033286062E-2</v>
      </c>
      <c r="F38" s="745">
        <f>IF(Select2=1,Garden!$K40,"")</f>
        <v>0</v>
      </c>
      <c r="G38" s="736">
        <f>IF(Select2=1,Wood!$K40,"")</f>
        <v>0</v>
      </c>
      <c r="H38" s="745">
        <f>IF(Select2=1,Textiles!$K40,"")</f>
        <v>1.191258251281117E-3</v>
      </c>
      <c r="I38" s="746">
        <f>Sludge!K40</f>
        <v>0</v>
      </c>
      <c r="J38" s="746" t="str">
        <f>IF(Select2=2,MSW!$K40,"")</f>
        <v/>
      </c>
      <c r="K38" s="746">
        <f>Industry!$K40</f>
        <v>0</v>
      </c>
      <c r="L38" s="747">
        <f t="shared" si="3"/>
        <v>3.8409088026655928E-2</v>
      </c>
      <c r="M38" s="748">
        <f>Recovery_OX!C33</f>
        <v>0</v>
      </c>
      <c r="N38" s="703"/>
      <c r="O38" s="749">
        <f>(L38-M38)*(1-Recovery_OX!F33)</f>
        <v>3.8409088026655928E-2</v>
      </c>
      <c r="P38" s="695"/>
      <c r="Q38" s="705"/>
      <c r="S38" s="743">
        <f t="shared" si="2"/>
        <v>2021</v>
      </c>
      <c r="T38" s="744">
        <f>IF(Select2=1,Food!$W40,"")</f>
        <v>4.7384393702006485E-3</v>
      </c>
      <c r="U38" s="745">
        <f>IF(Select2=1,Paper!$W40,"")</f>
        <v>3.4517545586475816E-2</v>
      </c>
      <c r="V38" s="736">
        <f>IF(Select2=1,Nappies!$W40,"")</f>
        <v>0</v>
      </c>
      <c r="W38" s="745">
        <f>IF(Select2=1,Garden!$W40,"")</f>
        <v>0</v>
      </c>
      <c r="X38" s="736">
        <f>IF(Select2=1,Wood!$W40,"")</f>
        <v>0</v>
      </c>
      <c r="Y38" s="745">
        <f>IF(Select2=1,Textiles!$W40,"")</f>
        <v>1.3054884945546488E-3</v>
      </c>
      <c r="Z38" s="738">
        <f>Sludge!W40</f>
        <v>0</v>
      </c>
      <c r="AA38" s="738" t="str">
        <f>IF(Select2=2,MSW!$W40,"")</f>
        <v/>
      </c>
      <c r="AB38" s="746">
        <f>Industry!$W40</f>
        <v>0</v>
      </c>
      <c r="AC38" s="747">
        <f t="shared" si="0"/>
        <v>4.0561473451231116E-2</v>
      </c>
      <c r="AD38" s="748">
        <f>Recovery_OX!R33</f>
        <v>0</v>
      </c>
      <c r="AE38" s="703"/>
      <c r="AF38" s="750">
        <f>(AC38-AD38)*(1-Recovery_OX!U33)</f>
        <v>4.0561473451231116E-2</v>
      </c>
    </row>
    <row r="39" spans="2:32">
      <c r="B39" s="743">
        <f t="shared" si="1"/>
        <v>2022</v>
      </c>
      <c r="C39" s="744">
        <f>IF(Select2=1,Food!$K41,"")</f>
        <v>4.747466233705539E-3</v>
      </c>
      <c r="D39" s="745">
        <f>IF(Select2=1,Paper!$K41,"")</f>
        <v>1.5577029952645514E-2</v>
      </c>
      <c r="E39" s="736">
        <f>IF(Select2=1,Nappies!$K41,"")</f>
        <v>1.1329532919654802E-2</v>
      </c>
      <c r="F39" s="745">
        <f>IF(Select2=1,Garden!$K41,"")</f>
        <v>0</v>
      </c>
      <c r="G39" s="736">
        <f>IF(Select2=1,Wood!$K41,"")</f>
        <v>0</v>
      </c>
      <c r="H39" s="745">
        <f>IF(Select2=1,Textiles!$K41,"")</f>
        <v>1.1107218314064806E-3</v>
      </c>
      <c r="I39" s="746">
        <f>Sludge!K41</f>
        <v>0</v>
      </c>
      <c r="J39" s="746" t="str">
        <f>IF(Select2=2,MSW!$K41,"")</f>
        <v/>
      </c>
      <c r="K39" s="746">
        <f>Industry!$K41</f>
        <v>0</v>
      </c>
      <c r="L39" s="747">
        <f t="shared" si="3"/>
        <v>3.2764750937412337E-2</v>
      </c>
      <c r="M39" s="748">
        <f>Recovery_OX!C34</f>
        <v>0</v>
      </c>
      <c r="N39" s="703"/>
      <c r="O39" s="749">
        <f>(L39-M39)*(1-Recovery_OX!F34)</f>
        <v>3.2764750937412337E-2</v>
      </c>
      <c r="P39" s="695"/>
      <c r="Q39" s="705"/>
      <c r="S39" s="743">
        <f t="shared" si="2"/>
        <v>2022</v>
      </c>
      <c r="T39" s="744">
        <f>IF(Select2=1,Food!$W41,"")</f>
        <v>3.1762708967699848E-3</v>
      </c>
      <c r="U39" s="745">
        <f>IF(Select2=1,Paper!$W41,"")</f>
        <v>3.2183946183151887E-2</v>
      </c>
      <c r="V39" s="736">
        <f>IF(Select2=1,Nappies!$W41,"")</f>
        <v>0</v>
      </c>
      <c r="W39" s="745">
        <f>IF(Select2=1,Garden!$W41,"")</f>
        <v>0</v>
      </c>
      <c r="X39" s="736">
        <f>IF(Select2=1,Wood!$W41,"")</f>
        <v>0</v>
      </c>
      <c r="Y39" s="745">
        <f>IF(Select2=1,Textiles!$W41,"")</f>
        <v>1.2172294042810748E-3</v>
      </c>
      <c r="Z39" s="738">
        <f>Sludge!W41</f>
        <v>0</v>
      </c>
      <c r="AA39" s="738" t="str">
        <f>IF(Select2=2,MSW!$W41,"")</f>
        <v/>
      </c>
      <c r="AB39" s="746">
        <f>Industry!$W41</f>
        <v>0</v>
      </c>
      <c r="AC39" s="747">
        <f t="shared" si="0"/>
        <v>3.6577446484202948E-2</v>
      </c>
      <c r="AD39" s="748">
        <f>Recovery_OX!R34</f>
        <v>0</v>
      </c>
      <c r="AE39" s="703"/>
      <c r="AF39" s="750">
        <f>(AC39-AD39)*(1-Recovery_OX!U34)</f>
        <v>3.6577446484202948E-2</v>
      </c>
    </row>
    <row r="40" spans="2:32">
      <c r="B40" s="743">
        <f t="shared" si="1"/>
        <v>2023</v>
      </c>
      <c r="C40" s="744">
        <f>IF(Select2=1,Food!$K42,"")</f>
        <v>3.18232178433014E-3</v>
      </c>
      <c r="D40" s="745">
        <f>IF(Select2=1,Paper!$K42,"")</f>
        <v>1.4523926460336525E-2</v>
      </c>
      <c r="E40" s="736">
        <f>IF(Select2=1,Nappies!$K42,"")</f>
        <v>9.558328312783259E-3</v>
      </c>
      <c r="F40" s="745">
        <f>IF(Select2=1,Garden!$K42,"")</f>
        <v>0</v>
      </c>
      <c r="G40" s="736">
        <f>IF(Select2=1,Wood!$K42,"")</f>
        <v>0</v>
      </c>
      <c r="H40" s="745">
        <f>IF(Select2=1,Textiles!$K42,"")</f>
        <v>1.0356301712380193E-3</v>
      </c>
      <c r="I40" s="746">
        <f>Sludge!K42</f>
        <v>0</v>
      </c>
      <c r="J40" s="746" t="str">
        <f>IF(Select2=2,MSW!$K42,"")</f>
        <v/>
      </c>
      <c r="K40" s="746">
        <f>Industry!$K42</f>
        <v>0</v>
      </c>
      <c r="L40" s="747">
        <f t="shared" si="3"/>
        <v>2.8300206728687945E-2</v>
      </c>
      <c r="M40" s="748">
        <f>Recovery_OX!C35</f>
        <v>0</v>
      </c>
      <c r="N40" s="703"/>
      <c r="O40" s="749">
        <f>(L40-M40)*(1-Recovery_OX!F35)</f>
        <v>2.8300206728687945E-2</v>
      </c>
      <c r="P40" s="695"/>
      <c r="Q40" s="705"/>
      <c r="S40" s="743">
        <f t="shared" si="2"/>
        <v>2023</v>
      </c>
      <c r="T40" s="744">
        <f>IF(Select2=1,Food!$W42,"")</f>
        <v>2.1291180537445172E-3</v>
      </c>
      <c r="U40" s="745">
        <f>IF(Select2=1,Paper!$W42,"")</f>
        <v>3.0008112521356455E-2</v>
      </c>
      <c r="V40" s="736">
        <f>IF(Select2=1,Nappies!$W42,"")</f>
        <v>0</v>
      </c>
      <c r="W40" s="745">
        <f>IF(Select2=1,Garden!$W42,"")</f>
        <v>0</v>
      </c>
      <c r="X40" s="736">
        <f>IF(Select2=1,Wood!$W42,"")</f>
        <v>0</v>
      </c>
      <c r="Y40" s="745">
        <f>IF(Select2=1,Textiles!$W42,"")</f>
        <v>1.1349371739594731E-3</v>
      </c>
      <c r="Z40" s="738">
        <f>Sludge!W42</f>
        <v>0</v>
      </c>
      <c r="AA40" s="738" t="str">
        <f>IF(Select2=2,MSW!$W42,"")</f>
        <v/>
      </c>
      <c r="AB40" s="746">
        <f>Industry!$W42</f>
        <v>0</v>
      </c>
      <c r="AC40" s="747">
        <f t="shared" si="0"/>
        <v>3.3272167749060444E-2</v>
      </c>
      <c r="AD40" s="748">
        <f>Recovery_OX!R35</f>
        <v>0</v>
      </c>
      <c r="AE40" s="703"/>
      <c r="AF40" s="750">
        <f>(AC40-AD40)*(1-Recovery_OX!U35)</f>
        <v>3.3272167749060444E-2</v>
      </c>
    </row>
    <row r="41" spans="2:32">
      <c r="B41" s="743">
        <f t="shared" si="1"/>
        <v>2024</v>
      </c>
      <c r="C41" s="744">
        <f>IF(Select2=1,Food!$K43,"")</f>
        <v>2.1331740849723974E-3</v>
      </c>
      <c r="D41" s="745">
        <f>IF(Select2=1,Paper!$K43,"")</f>
        <v>1.3542019272386251E-2</v>
      </c>
      <c r="E41" s="736">
        <f>IF(Select2=1,Nappies!$K43,"")</f>
        <v>8.0640253029723094E-3</v>
      </c>
      <c r="F41" s="745">
        <f>IF(Select2=1,Garden!$K43,"")</f>
        <v>0</v>
      </c>
      <c r="G41" s="736">
        <f>IF(Select2=1,Wood!$K43,"")</f>
        <v>0</v>
      </c>
      <c r="H41" s="745">
        <f>IF(Select2=1,Textiles!$K43,"")</f>
        <v>9.6561517137046813E-4</v>
      </c>
      <c r="I41" s="746">
        <f>Sludge!K43</f>
        <v>0</v>
      </c>
      <c r="J41" s="746" t="str">
        <f>IF(Select2=2,MSW!$K43,"")</f>
        <v/>
      </c>
      <c r="K41" s="746">
        <f>Industry!$K43</f>
        <v>0</v>
      </c>
      <c r="L41" s="747">
        <f t="shared" si="3"/>
        <v>2.4704833831701429E-2</v>
      </c>
      <c r="M41" s="748">
        <f>Recovery_OX!C36</f>
        <v>0</v>
      </c>
      <c r="N41" s="703"/>
      <c r="O41" s="749">
        <f>(L41-M41)*(1-Recovery_OX!F36)</f>
        <v>2.4704833831701429E-2</v>
      </c>
      <c r="P41" s="695"/>
      <c r="Q41" s="705"/>
      <c r="S41" s="743">
        <f t="shared" si="2"/>
        <v>2024</v>
      </c>
      <c r="T41" s="744">
        <f>IF(Select2=1,Food!$W43,"")</f>
        <v>1.4271905118013357E-3</v>
      </c>
      <c r="U41" s="745">
        <f>IF(Select2=1,Paper!$W43,"")</f>
        <v>2.7979378661955063E-2</v>
      </c>
      <c r="V41" s="736">
        <f>IF(Select2=1,Nappies!$W43,"")</f>
        <v>0</v>
      </c>
      <c r="W41" s="745">
        <f>IF(Select2=1,Garden!$W43,"")</f>
        <v>0</v>
      </c>
      <c r="X41" s="736">
        <f>IF(Select2=1,Wood!$W43,"")</f>
        <v>0</v>
      </c>
      <c r="Y41" s="745">
        <f>IF(Select2=1,Textiles!$W43,"")</f>
        <v>1.0582084069813349E-3</v>
      </c>
      <c r="Z41" s="738">
        <f>Sludge!W43</f>
        <v>0</v>
      </c>
      <c r="AA41" s="738" t="str">
        <f>IF(Select2=2,MSW!$W43,"")</f>
        <v/>
      </c>
      <c r="AB41" s="746">
        <f>Industry!$W43</f>
        <v>0</v>
      </c>
      <c r="AC41" s="747">
        <f t="shared" si="0"/>
        <v>3.0464777580737734E-2</v>
      </c>
      <c r="AD41" s="748">
        <f>Recovery_OX!R36</f>
        <v>0</v>
      </c>
      <c r="AE41" s="703"/>
      <c r="AF41" s="750">
        <f>(AC41-AD41)*(1-Recovery_OX!U36)</f>
        <v>3.0464777580737734E-2</v>
      </c>
    </row>
    <row r="42" spans="2:32">
      <c r="B42" s="743">
        <f t="shared" si="1"/>
        <v>2025</v>
      </c>
      <c r="C42" s="744">
        <f>IF(Select2=1,Food!$K44,"")</f>
        <v>1.4299093508407302E-3</v>
      </c>
      <c r="D42" s="745">
        <f>IF(Select2=1,Paper!$K44,"")</f>
        <v>1.2626495078620188E-2</v>
      </c>
      <c r="E42" s="736">
        <f>IF(Select2=1,Nappies!$K44,"")</f>
        <v>6.8033344282607319E-3</v>
      </c>
      <c r="F42" s="745">
        <f>IF(Select2=1,Garden!$K44,"")</f>
        <v>0</v>
      </c>
      <c r="G42" s="736">
        <f>IF(Select2=1,Wood!$K44,"")</f>
        <v>0</v>
      </c>
      <c r="H42" s="745">
        <f>IF(Select2=1,Textiles!$K44,"")</f>
        <v>9.0033361819324769E-4</v>
      </c>
      <c r="I42" s="746">
        <f>Sludge!K44</f>
        <v>0</v>
      </c>
      <c r="J42" s="746" t="str">
        <f>IF(Select2=2,MSW!$K44,"")</f>
        <v/>
      </c>
      <c r="K42" s="746">
        <f>Industry!$K44</f>
        <v>0</v>
      </c>
      <c r="L42" s="747">
        <f t="shared" si="3"/>
        <v>2.1760072475914896E-2</v>
      </c>
      <c r="M42" s="748">
        <f>Recovery_OX!C37</f>
        <v>0</v>
      </c>
      <c r="N42" s="703"/>
      <c r="O42" s="749">
        <f>(L42-M42)*(1-Recovery_OX!F37)</f>
        <v>2.1760072475914896E-2</v>
      </c>
      <c r="P42" s="695"/>
      <c r="Q42" s="705"/>
      <c r="S42" s="743">
        <f t="shared" si="2"/>
        <v>2025</v>
      </c>
      <c r="T42" s="744">
        <f>IF(Select2=1,Food!$W44,"")</f>
        <v>9.5667440957229906E-4</v>
      </c>
      <c r="U42" s="745">
        <f>IF(Select2=1,Paper!$W44,"")</f>
        <v>2.6087799749215261E-2</v>
      </c>
      <c r="V42" s="736">
        <f>IF(Select2=1,Nappies!$W44,"")</f>
        <v>0</v>
      </c>
      <c r="W42" s="745">
        <f>IF(Select2=1,Garden!$W44,"")</f>
        <v>0</v>
      </c>
      <c r="X42" s="736">
        <f>IF(Select2=1,Wood!$W44,"")</f>
        <v>0</v>
      </c>
      <c r="Y42" s="745">
        <f>IF(Select2=1,Textiles!$W44,"")</f>
        <v>9.8666697884191505E-4</v>
      </c>
      <c r="Z42" s="738">
        <f>Sludge!W44</f>
        <v>0</v>
      </c>
      <c r="AA42" s="738" t="str">
        <f>IF(Select2=2,MSW!$W44,"")</f>
        <v/>
      </c>
      <c r="AB42" s="746">
        <f>Industry!$W44</f>
        <v>0</v>
      </c>
      <c r="AC42" s="747">
        <f t="shared" si="0"/>
        <v>2.8031141137629473E-2</v>
      </c>
      <c r="AD42" s="748">
        <f>Recovery_OX!R37</f>
        <v>0</v>
      </c>
      <c r="AE42" s="703"/>
      <c r="AF42" s="750">
        <f>(AC42-AD42)*(1-Recovery_OX!U37)</f>
        <v>2.8031141137629473E-2</v>
      </c>
    </row>
    <row r="43" spans="2:32">
      <c r="B43" s="743">
        <f t="shared" si="1"/>
        <v>2026</v>
      </c>
      <c r="C43" s="744">
        <f>IF(Select2=1,Food!$K45,"")</f>
        <v>9.5849690188234949E-4</v>
      </c>
      <c r="D43" s="745">
        <f>IF(Select2=1,Paper!$K45,"")</f>
        <v>1.1772865978378332E-2</v>
      </c>
      <c r="E43" s="736">
        <f>IF(Select2=1,Nappies!$K45,"")</f>
        <v>5.7397338926624547E-3</v>
      </c>
      <c r="F43" s="745">
        <f>IF(Select2=1,Garden!$K45,"")</f>
        <v>0</v>
      </c>
      <c r="G43" s="736">
        <f>IF(Select2=1,Wood!$K45,"")</f>
        <v>0</v>
      </c>
      <c r="H43" s="745">
        <f>IF(Select2=1,Textiles!$K45,"")</f>
        <v>8.394655014569457E-4</v>
      </c>
      <c r="I43" s="746">
        <f>Sludge!K45</f>
        <v>0</v>
      </c>
      <c r="J43" s="746" t="str">
        <f>IF(Select2=2,MSW!$K45,"")</f>
        <v/>
      </c>
      <c r="K43" s="746">
        <f>Industry!$K45</f>
        <v>0</v>
      </c>
      <c r="L43" s="747">
        <f t="shared" si="3"/>
        <v>1.9310562274380081E-2</v>
      </c>
      <c r="M43" s="748">
        <f>Recovery_OX!C38</f>
        <v>0</v>
      </c>
      <c r="N43" s="703"/>
      <c r="O43" s="749">
        <f>(L43-M43)*(1-Recovery_OX!F38)</f>
        <v>1.9310562274380081E-2</v>
      </c>
      <c r="P43" s="695"/>
      <c r="Q43" s="705"/>
      <c r="S43" s="743">
        <f t="shared" si="2"/>
        <v>2026</v>
      </c>
      <c r="T43" s="744">
        <f>IF(Select2=1,Food!$W45,"")</f>
        <v>6.412780342656216E-4</v>
      </c>
      <c r="U43" s="745">
        <f>IF(Select2=1,Paper!$W45,"")</f>
        <v>2.4324103261112257E-2</v>
      </c>
      <c r="V43" s="736">
        <f>IF(Select2=1,Nappies!$W45,"")</f>
        <v>0</v>
      </c>
      <c r="W43" s="745">
        <f>IF(Select2=1,Garden!$W45,"")</f>
        <v>0</v>
      </c>
      <c r="X43" s="736">
        <f>IF(Select2=1,Wood!$W45,"")</f>
        <v>0</v>
      </c>
      <c r="Y43" s="745">
        <f>IF(Select2=1,Textiles!$W45,"")</f>
        <v>9.199621933774747E-4</v>
      </c>
      <c r="Z43" s="738">
        <f>Sludge!W45</f>
        <v>0</v>
      </c>
      <c r="AA43" s="738" t="str">
        <f>IF(Select2=2,MSW!$W45,"")</f>
        <v/>
      </c>
      <c r="AB43" s="746">
        <f>Industry!$W45</f>
        <v>0</v>
      </c>
      <c r="AC43" s="747">
        <f t="shared" si="0"/>
        <v>2.588534348875535E-2</v>
      </c>
      <c r="AD43" s="748">
        <f>Recovery_OX!R38</f>
        <v>0</v>
      </c>
      <c r="AE43" s="703"/>
      <c r="AF43" s="750">
        <f>(AC43-AD43)*(1-Recovery_OX!U38)</f>
        <v>2.588534348875535E-2</v>
      </c>
    </row>
    <row r="44" spans="2:32">
      <c r="B44" s="743">
        <f t="shared" si="1"/>
        <v>2027</v>
      </c>
      <c r="C44" s="744">
        <f>IF(Select2=1,Food!$K46,"")</f>
        <v>6.4249968739479423E-4</v>
      </c>
      <c r="D44" s="745">
        <f>IF(Select2=1,Paper!$K46,"")</f>
        <v>1.0976947480820953E-2</v>
      </c>
      <c r="E44" s="736">
        <f>IF(Select2=1,Nappies!$K46,"")</f>
        <v>4.8424115418651166E-3</v>
      </c>
      <c r="F44" s="745">
        <f>IF(Select2=1,Garden!$K46,"")</f>
        <v>0</v>
      </c>
      <c r="G44" s="736">
        <f>IF(Select2=1,Wood!$K46,"")</f>
        <v>0</v>
      </c>
      <c r="H44" s="745">
        <f>IF(Select2=1,Textiles!$K46,"")</f>
        <v>7.8271244558270406E-4</v>
      </c>
      <c r="I44" s="746">
        <f>Sludge!K46</f>
        <v>0</v>
      </c>
      <c r="J44" s="746" t="str">
        <f>IF(Select2=2,MSW!$K46,"")</f>
        <v/>
      </c>
      <c r="K44" s="746">
        <f>Industry!$K46</f>
        <v>0</v>
      </c>
      <c r="L44" s="747">
        <f t="shared" si="3"/>
        <v>1.7244571155663569E-2</v>
      </c>
      <c r="M44" s="748">
        <f>Recovery_OX!C39</f>
        <v>0</v>
      </c>
      <c r="N44" s="703"/>
      <c r="O44" s="749">
        <f>(L44-M44)*(1-Recovery_OX!F39)</f>
        <v>1.7244571155663569E-2</v>
      </c>
      <c r="P44" s="695"/>
      <c r="Q44" s="705"/>
      <c r="S44" s="743">
        <f t="shared" si="2"/>
        <v>2027</v>
      </c>
      <c r="T44" s="744">
        <f>IF(Select2=1,Food!$W46,"")</f>
        <v>4.2986152145057578E-4</v>
      </c>
      <c r="U44" s="745">
        <f>IF(Select2=1,Paper!$W46,"")</f>
        <v>2.2679643555415189E-2</v>
      </c>
      <c r="V44" s="736">
        <f>IF(Select2=1,Nappies!$W46,"")</f>
        <v>0</v>
      </c>
      <c r="W44" s="745">
        <f>IF(Select2=1,Garden!$W46,"")</f>
        <v>0</v>
      </c>
      <c r="X44" s="736">
        <f>IF(Select2=1,Wood!$W46,"")</f>
        <v>0</v>
      </c>
      <c r="Y44" s="745">
        <f>IF(Select2=1,Textiles!$W46,"")</f>
        <v>8.5776706365227827E-4</v>
      </c>
      <c r="Z44" s="738">
        <f>Sludge!W46</f>
        <v>0</v>
      </c>
      <c r="AA44" s="738" t="str">
        <f>IF(Select2=2,MSW!$W46,"")</f>
        <v/>
      </c>
      <c r="AB44" s="746">
        <f>Industry!$W46</f>
        <v>0</v>
      </c>
      <c r="AC44" s="747">
        <f t="shared" si="0"/>
        <v>2.3967272140518043E-2</v>
      </c>
      <c r="AD44" s="748">
        <f>Recovery_OX!R39</f>
        <v>0</v>
      </c>
      <c r="AE44" s="703"/>
      <c r="AF44" s="750">
        <f>(AC44-AD44)*(1-Recovery_OX!U39)</f>
        <v>2.3967272140518043E-2</v>
      </c>
    </row>
    <row r="45" spans="2:32">
      <c r="B45" s="743">
        <f t="shared" si="1"/>
        <v>2028</v>
      </c>
      <c r="C45" s="744">
        <f>IF(Select2=1,Food!$K47,"")</f>
        <v>4.3068042003236232E-4</v>
      </c>
      <c r="D45" s="745">
        <f>IF(Select2=1,Paper!$K47,"")</f>
        <v>1.0234837992549624E-2</v>
      </c>
      <c r="E45" s="736">
        <f>IF(Select2=1,Nappies!$K47,"")</f>
        <v>4.0853722453518451E-3</v>
      </c>
      <c r="F45" s="745">
        <f>IF(Select2=1,Garden!$K47,"")</f>
        <v>0</v>
      </c>
      <c r="G45" s="736">
        <f>IF(Select2=1,Wood!$K47,"")</f>
        <v>0</v>
      </c>
      <c r="H45" s="745">
        <f>IF(Select2=1,Textiles!$K47,"")</f>
        <v>7.2979624702478399E-4</v>
      </c>
      <c r="I45" s="746">
        <f>Sludge!K47</f>
        <v>0</v>
      </c>
      <c r="J45" s="746" t="str">
        <f>IF(Select2=2,MSW!$K47,"")</f>
        <v/>
      </c>
      <c r="K45" s="746">
        <f>Industry!$K47</f>
        <v>0</v>
      </c>
      <c r="L45" s="747">
        <f t="shared" si="3"/>
        <v>1.5480686904958615E-2</v>
      </c>
      <c r="M45" s="748">
        <f>Recovery_OX!C40</f>
        <v>0</v>
      </c>
      <c r="N45" s="703"/>
      <c r="O45" s="749">
        <f>(L45-M45)*(1-Recovery_OX!F40)</f>
        <v>1.5480686904958615E-2</v>
      </c>
      <c r="P45" s="695"/>
      <c r="Q45" s="705"/>
      <c r="S45" s="743">
        <f t="shared" si="2"/>
        <v>2028</v>
      </c>
      <c r="T45" s="744">
        <f>IF(Select2=1,Food!$W47,"")</f>
        <v>2.8814479484769986E-4</v>
      </c>
      <c r="U45" s="745">
        <f>IF(Select2=1,Paper!$W47,"")</f>
        <v>2.114635948873889E-2</v>
      </c>
      <c r="V45" s="736">
        <f>IF(Select2=1,Nappies!$W47,"")</f>
        <v>0</v>
      </c>
      <c r="W45" s="745">
        <f>IF(Select2=1,Garden!$W47,"")</f>
        <v>0</v>
      </c>
      <c r="X45" s="736">
        <f>IF(Select2=1,Wood!$W47,"")</f>
        <v>0</v>
      </c>
      <c r="Y45" s="745">
        <f>IF(Select2=1,Textiles!$W47,"")</f>
        <v>7.9977670906825646E-4</v>
      </c>
      <c r="Z45" s="738">
        <f>Sludge!W47</f>
        <v>0</v>
      </c>
      <c r="AA45" s="738" t="str">
        <f>IF(Select2=2,MSW!$W47,"")</f>
        <v/>
      </c>
      <c r="AB45" s="746">
        <f>Industry!$W47</f>
        <v>0</v>
      </c>
      <c r="AC45" s="747">
        <f t="shared" si="0"/>
        <v>2.2234280992654846E-2</v>
      </c>
      <c r="AD45" s="748">
        <f>Recovery_OX!R40</f>
        <v>0</v>
      </c>
      <c r="AE45" s="703"/>
      <c r="AF45" s="750">
        <f>(AC45-AD45)*(1-Recovery_OX!U40)</f>
        <v>2.2234280992654846E-2</v>
      </c>
    </row>
    <row r="46" spans="2:32">
      <c r="B46" s="743">
        <f t="shared" si="1"/>
        <v>2029</v>
      </c>
      <c r="C46" s="744">
        <f>IF(Select2=1,Food!$K48,"")</f>
        <v>2.8869371898274158E-4</v>
      </c>
      <c r="D46" s="745">
        <f>IF(Select2=1,Paper!$K48,"")</f>
        <v>9.5428996919918706E-3</v>
      </c>
      <c r="E46" s="736">
        <f>IF(Select2=1,Nappies!$K48,"")</f>
        <v>3.4466848261027212E-3</v>
      </c>
      <c r="F46" s="745">
        <f>IF(Select2=1,Garden!$K48,"")</f>
        <v>0</v>
      </c>
      <c r="G46" s="736">
        <f>IF(Select2=1,Wood!$K48,"")</f>
        <v>0</v>
      </c>
      <c r="H46" s="745">
        <f>IF(Select2=1,Textiles!$K48,"")</f>
        <v>6.804575105164635E-4</v>
      </c>
      <c r="I46" s="746">
        <f>Sludge!K48</f>
        <v>0</v>
      </c>
      <c r="J46" s="746" t="str">
        <f>IF(Select2=2,MSW!$K48,"")</f>
        <v/>
      </c>
      <c r="K46" s="746">
        <f>Industry!$K48</f>
        <v>0</v>
      </c>
      <c r="L46" s="747">
        <f t="shared" si="3"/>
        <v>1.3958735747593796E-2</v>
      </c>
      <c r="M46" s="748">
        <f>Recovery_OX!C41</f>
        <v>0</v>
      </c>
      <c r="N46" s="703"/>
      <c r="O46" s="749">
        <f>(L46-M46)*(1-Recovery_OX!F41)</f>
        <v>1.3958735747593796E-2</v>
      </c>
      <c r="P46" s="695"/>
      <c r="Q46" s="705"/>
      <c r="S46" s="743">
        <f t="shared" si="2"/>
        <v>2029</v>
      </c>
      <c r="T46" s="744">
        <f>IF(Select2=1,Food!$W48,"")</f>
        <v>1.9314923214724003E-4</v>
      </c>
      <c r="U46" s="745">
        <f>IF(Select2=1,Paper!$W48,"")</f>
        <v>1.9716734900809652E-2</v>
      </c>
      <c r="V46" s="736">
        <f>IF(Select2=1,Nappies!$W48,"")</f>
        <v>0</v>
      </c>
      <c r="W46" s="745">
        <f>IF(Select2=1,Garden!$W48,"")</f>
        <v>0</v>
      </c>
      <c r="X46" s="736">
        <f>IF(Select2=1,Wood!$W48,"")</f>
        <v>0</v>
      </c>
      <c r="Y46" s="745">
        <f>IF(Select2=1,Textiles!$W48,"")</f>
        <v>7.4570686083995981E-4</v>
      </c>
      <c r="Z46" s="738">
        <f>Sludge!W48</f>
        <v>0</v>
      </c>
      <c r="AA46" s="738" t="str">
        <f>IF(Select2=2,MSW!$W48,"")</f>
        <v/>
      </c>
      <c r="AB46" s="746">
        <f>Industry!$W48</f>
        <v>0</v>
      </c>
      <c r="AC46" s="747">
        <f t="shared" si="0"/>
        <v>2.0655590993796852E-2</v>
      </c>
      <c r="AD46" s="748">
        <f>Recovery_OX!R41</f>
        <v>0</v>
      </c>
      <c r="AE46" s="703"/>
      <c r="AF46" s="750">
        <f>(AC46-AD46)*(1-Recovery_OX!U41)</f>
        <v>2.0655590993796852E-2</v>
      </c>
    </row>
    <row r="47" spans="2:32">
      <c r="B47" s="743">
        <f t="shared" si="1"/>
        <v>2030</v>
      </c>
      <c r="C47" s="744">
        <f>IF(Select2=1,Food!$K49,"")</f>
        <v>1.9351718699871126E-4</v>
      </c>
      <c r="D47" s="745">
        <f>IF(Select2=1,Paper!$K49,"")</f>
        <v>8.8977406967955981E-3</v>
      </c>
      <c r="E47" s="736">
        <f>IF(Select2=1,Nappies!$K49,"")</f>
        <v>2.9078467216794909E-3</v>
      </c>
      <c r="F47" s="745">
        <f>IF(Select2=1,Garden!$K49,"")</f>
        <v>0</v>
      </c>
      <c r="G47" s="736">
        <f>IF(Select2=1,Wood!$K49,"")</f>
        <v>0</v>
      </c>
      <c r="H47" s="745">
        <f>IF(Select2=1,Textiles!$K49,"")</f>
        <v>6.3445437751413736E-4</v>
      </c>
      <c r="I47" s="746">
        <f>Sludge!K49</f>
        <v>0</v>
      </c>
      <c r="J47" s="746" t="str">
        <f>IF(Select2=2,MSW!$K49,"")</f>
        <v/>
      </c>
      <c r="K47" s="746">
        <f>Industry!$K49</f>
        <v>0</v>
      </c>
      <c r="L47" s="747">
        <f t="shared" si="3"/>
        <v>1.2633558982987937E-2</v>
      </c>
      <c r="M47" s="748">
        <f>Recovery_OX!C42</f>
        <v>0</v>
      </c>
      <c r="N47" s="703"/>
      <c r="O47" s="749">
        <f>(L47-M47)*(1-Recovery_OX!F42)</f>
        <v>1.2633558982987937E-2</v>
      </c>
      <c r="P47" s="695"/>
      <c r="Q47" s="705"/>
      <c r="S47" s="743">
        <f t="shared" si="2"/>
        <v>2030</v>
      </c>
      <c r="T47" s="744">
        <f>IF(Select2=1,Food!$W49,"")</f>
        <v>1.2947180218468633E-4</v>
      </c>
      <c r="U47" s="745">
        <f>IF(Select2=1,Paper!$W49,"")</f>
        <v>1.838376177023884E-2</v>
      </c>
      <c r="V47" s="736">
        <f>IF(Select2=1,Nappies!$W49,"")</f>
        <v>0</v>
      </c>
      <c r="W47" s="745">
        <f>IF(Select2=1,Garden!$W49,"")</f>
        <v>0</v>
      </c>
      <c r="X47" s="736">
        <f>IF(Select2=1,Wood!$W49,"")</f>
        <v>0</v>
      </c>
      <c r="Y47" s="745">
        <f>IF(Select2=1,Textiles!$W49,"")</f>
        <v>6.9529246850864358E-4</v>
      </c>
      <c r="Z47" s="738">
        <f>Sludge!W49</f>
        <v>0</v>
      </c>
      <c r="AA47" s="738" t="str">
        <f>IF(Select2=2,MSW!$W49,"")</f>
        <v/>
      </c>
      <c r="AB47" s="746">
        <f>Industry!$W49</f>
        <v>0</v>
      </c>
      <c r="AC47" s="747">
        <f t="shared" si="0"/>
        <v>1.9208526040932171E-2</v>
      </c>
      <c r="AD47" s="748">
        <f>Recovery_OX!R42</f>
        <v>0</v>
      </c>
      <c r="AE47" s="703"/>
      <c r="AF47" s="750">
        <f>(AC47-AD47)*(1-Recovery_OX!U42)</f>
        <v>1.9208526040932171E-2</v>
      </c>
    </row>
    <row r="48" spans="2:32">
      <c r="B48" s="743">
        <f t="shared" si="1"/>
        <v>2031</v>
      </c>
      <c r="C48" s="744">
        <f>IF(Select2=1,Food!$K50,"")</f>
        <v>1.2971844969766357E-4</v>
      </c>
      <c r="D48" s="745">
        <f>IF(Select2=1,Paper!$K50,"")</f>
        <v>8.2961984368178608E-3</v>
      </c>
      <c r="E48" s="736">
        <f>IF(Select2=1,Nappies!$K50,"")</f>
        <v>2.4532479711361233E-3</v>
      </c>
      <c r="F48" s="745">
        <f>IF(Select2=1,Garden!$K50,"")</f>
        <v>0</v>
      </c>
      <c r="G48" s="736">
        <f>IF(Select2=1,Wood!$K50,"")</f>
        <v>0</v>
      </c>
      <c r="H48" s="745">
        <f>IF(Select2=1,Textiles!$K50,"")</f>
        <v>5.915613406064571E-4</v>
      </c>
      <c r="I48" s="746">
        <f>Sludge!K50</f>
        <v>0</v>
      </c>
      <c r="J48" s="746" t="str">
        <f>IF(Select2=2,MSW!$K50,"")</f>
        <v/>
      </c>
      <c r="K48" s="746">
        <f>Industry!$K50</f>
        <v>0</v>
      </c>
      <c r="L48" s="747">
        <f t="shared" si="3"/>
        <v>1.1470726198258105E-2</v>
      </c>
      <c r="M48" s="748">
        <f>Recovery_OX!C43</f>
        <v>0</v>
      </c>
      <c r="N48" s="703"/>
      <c r="O48" s="749">
        <f>(L48-M48)*(1-Recovery_OX!F43)</f>
        <v>1.1470726198258105E-2</v>
      </c>
      <c r="P48" s="695"/>
      <c r="Q48" s="705"/>
      <c r="S48" s="743">
        <f t="shared" si="2"/>
        <v>2031</v>
      </c>
      <c r="T48" s="744">
        <f>IF(Select2=1,Food!$W50,"")</f>
        <v>8.6787544400756145E-5</v>
      </c>
      <c r="U48" s="745">
        <f>IF(Select2=1,Paper!$W50,"")</f>
        <v>1.7140905861193927E-2</v>
      </c>
      <c r="V48" s="736">
        <f>IF(Select2=1,Nappies!$W50,"")</f>
        <v>0</v>
      </c>
      <c r="W48" s="745">
        <f>IF(Select2=1,Garden!$W50,"")</f>
        <v>0</v>
      </c>
      <c r="X48" s="736">
        <f>IF(Select2=1,Wood!$W50,"")</f>
        <v>0</v>
      </c>
      <c r="Y48" s="745">
        <f>IF(Select2=1,Textiles!$W50,"")</f>
        <v>6.4828640066461041E-4</v>
      </c>
      <c r="Z48" s="738">
        <f>Sludge!W50</f>
        <v>0</v>
      </c>
      <c r="AA48" s="738" t="str">
        <f>IF(Select2=2,MSW!$W50,"")</f>
        <v/>
      </c>
      <c r="AB48" s="746">
        <f>Industry!$W50</f>
        <v>0</v>
      </c>
      <c r="AC48" s="747">
        <f t="shared" si="0"/>
        <v>1.7875979806259292E-2</v>
      </c>
      <c r="AD48" s="748">
        <f>Recovery_OX!R43</f>
        <v>0</v>
      </c>
      <c r="AE48" s="703"/>
      <c r="AF48" s="750">
        <f>(AC48-AD48)*(1-Recovery_OX!U43)</f>
        <v>1.7875979806259292E-2</v>
      </c>
    </row>
    <row r="49" spans="2:32">
      <c r="B49" s="743">
        <f t="shared" si="1"/>
        <v>2032</v>
      </c>
      <c r="C49" s="744">
        <f>IF(Select2=1,Food!$K51,"")</f>
        <v>8.6952877173009592E-5</v>
      </c>
      <c r="D49" s="745">
        <f>IF(Select2=1,Paper!$K51,"")</f>
        <v>7.7353241512023631E-3</v>
      </c>
      <c r="E49" s="736">
        <f>IF(Select2=1,Nappies!$K51,"")</f>
        <v>2.0697189996340074E-3</v>
      </c>
      <c r="F49" s="745">
        <f>IF(Select2=1,Garden!$K51,"")</f>
        <v>0</v>
      </c>
      <c r="G49" s="736">
        <f>IF(Select2=1,Wood!$K51,"")</f>
        <v>0</v>
      </c>
      <c r="H49" s="745">
        <f>IF(Select2=1,Textiles!$K51,"")</f>
        <v>5.515681380767382E-4</v>
      </c>
      <c r="I49" s="746">
        <f>Sludge!K51</f>
        <v>0</v>
      </c>
      <c r="J49" s="746" t="str">
        <f>IF(Select2=2,MSW!$K51,"")</f>
        <v/>
      </c>
      <c r="K49" s="746">
        <f>Industry!$K51</f>
        <v>0</v>
      </c>
      <c r="L49" s="747">
        <f t="shared" si="3"/>
        <v>1.0443564166086118E-2</v>
      </c>
      <c r="M49" s="748">
        <f>Recovery_OX!C44</f>
        <v>0</v>
      </c>
      <c r="N49" s="703"/>
      <c r="O49" s="749">
        <f>(L49-M49)*(1-Recovery_OX!F44)</f>
        <v>1.0443564166086118E-2</v>
      </c>
      <c r="P49" s="695"/>
      <c r="Q49" s="705"/>
      <c r="S49" s="743">
        <f t="shared" si="2"/>
        <v>2032</v>
      </c>
      <c r="T49" s="744">
        <f>IF(Select2=1,Food!$W51,"")</f>
        <v>5.8175430758034946E-5</v>
      </c>
      <c r="U49" s="745">
        <f>IF(Select2=1,Paper!$W51,"")</f>
        <v>1.5982074692566864E-2</v>
      </c>
      <c r="V49" s="736">
        <f>IF(Select2=1,Nappies!$W51,"")</f>
        <v>0</v>
      </c>
      <c r="W49" s="745">
        <f>IF(Select2=1,Garden!$W51,"")</f>
        <v>0</v>
      </c>
      <c r="X49" s="736">
        <f>IF(Select2=1,Wood!$W51,"")</f>
        <v>0</v>
      </c>
      <c r="Y49" s="745">
        <f>IF(Select2=1,Textiles!$W51,"")</f>
        <v>6.0445823350875421E-4</v>
      </c>
      <c r="Z49" s="738">
        <f>Sludge!W51</f>
        <v>0</v>
      </c>
      <c r="AA49" s="738" t="str">
        <f>IF(Select2=2,MSW!$W51,"")</f>
        <v/>
      </c>
      <c r="AB49" s="746">
        <f>Industry!$W51</f>
        <v>0</v>
      </c>
      <c r="AC49" s="747">
        <f t="shared" ref="AC49:AC80" si="4">SUM(T49:AA49)</f>
        <v>1.6644708356833651E-2</v>
      </c>
      <c r="AD49" s="748">
        <f>Recovery_OX!R44</f>
        <v>0</v>
      </c>
      <c r="AE49" s="703"/>
      <c r="AF49" s="750">
        <f>(AC49-AD49)*(1-Recovery_OX!U44)</f>
        <v>1.6644708356833651E-2</v>
      </c>
    </row>
    <row r="50" spans="2:32">
      <c r="B50" s="743">
        <f t="shared" si="1"/>
        <v>2033</v>
      </c>
      <c r="C50" s="744">
        <f>IF(Select2=1,Food!$K52,"")</f>
        <v>5.8286256629543087E-5</v>
      </c>
      <c r="D50" s="745">
        <f>IF(Select2=1,Paper!$K52,"")</f>
        <v>7.2123684335503079E-3</v>
      </c>
      <c r="E50" s="736">
        <f>IF(Select2=1,Nappies!$K52,"")</f>
        <v>1.7461491002322758E-3</v>
      </c>
      <c r="F50" s="745">
        <f>IF(Select2=1,Garden!$K52,"")</f>
        <v>0</v>
      </c>
      <c r="G50" s="736">
        <f>IF(Select2=1,Wood!$K52,"")</f>
        <v>0</v>
      </c>
      <c r="H50" s="745">
        <f>IF(Select2=1,Textiles!$K52,"")</f>
        <v>5.1427872319978148E-4</v>
      </c>
      <c r="I50" s="746">
        <f>Sludge!K52</f>
        <v>0</v>
      </c>
      <c r="J50" s="746" t="str">
        <f>IF(Select2=2,MSW!$K52,"")</f>
        <v/>
      </c>
      <c r="K50" s="746">
        <f>Industry!$K52</f>
        <v>0</v>
      </c>
      <c r="L50" s="747">
        <f t="shared" si="3"/>
        <v>9.531082513611908E-3</v>
      </c>
      <c r="M50" s="748">
        <f>Recovery_OX!C45</f>
        <v>0</v>
      </c>
      <c r="N50" s="703"/>
      <c r="O50" s="749">
        <f>(L50-M50)*(1-Recovery_OX!F45)</f>
        <v>9.531082513611908E-3</v>
      </c>
      <c r="P50" s="695"/>
      <c r="Q50" s="705"/>
      <c r="S50" s="743">
        <f t="shared" si="2"/>
        <v>2033</v>
      </c>
      <c r="T50" s="744">
        <f>IF(Select2=1,Food!$W52,"")</f>
        <v>3.8996157423869131E-5</v>
      </c>
      <c r="U50" s="745">
        <f>IF(Select2=1,Paper!$W52,"")</f>
        <v>1.4901587672624604E-2</v>
      </c>
      <c r="V50" s="736">
        <f>IF(Select2=1,Nappies!$W52,"")</f>
        <v>0</v>
      </c>
      <c r="W50" s="745">
        <f>IF(Select2=1,Garden!$W52,"")</f>
        <v>0</v>
      </c>
      <c r="X50" s="736">
        <f>IF(Select2=1,Wood!$W52,"")</f>
        <v>0</v>
      </c>
      <c r="Y50" s="745">
        <f>IF(Select2=1,Textiles!$W52,"")</f>
        <v>5.6359312131482899E-4</v>
      </c>
      <c r="Z50" s="738">
        <f>Sludge!W52</f>
        <v>0</v>
      </c>
      <c r="AA50" s="738" t="str">
        <f>IF(Select2=2,MSW!$W52,"")</f>
        <v/>
      </c>
      <c r="AB50" s="746">
        <f>Industry!$W52</f>
        <v>0</v>
      </c>
      <c r="AC50" s="747">
        <f t="shared" si="4"/>
        <v>1.5504176951363302E-2</v>
      </c>
      <c r="AD50" s="748">
        <f>Recovery_OX!R45</f>
        <v>0</v>
      </c>
      <c r="AE50" s="703"/>
      <c r="AF50" s="750">
        <f>(AC50-AD50)*(1-Recovery_OX!U45)</f>
        <v>1.5504176951363302E-2</v>
      </c>
    </row>
    <row r="51" spans="2:32">
      <c r="B51" s="743">
        <f t="shared" si="1"/>
        <v>2034</v>
      </c>
      <c r="C51" s="744">
        <f>IF(Select2=1,Food!$K53,"")</f>
        <v>3.907044622716041E-5</v>
      </c>
      <c r="D51" s="745">
        <f>IF(Select2=1,Paper!$K53,"")</f>
        <v>6.7247677543270526E-3</v>
      </c>
      <c r="E51" s="736">
        <f>IF(Select2=1,Nappies!$K53,"")</f>
        <v>1.4731645603974033E-3</v>
      </c>
      <c r="F51" s="745">
        <f>IF(Select2=1,Garden!$K53,"")</f>
        <v>0</v>
      </c>
      <c r="G51" s="736">
        <f>IF(Select2=1,Wood!$K53,"")</f>
        <v>0</v>
      </c>
      <c r="H51" s="745">
        <f>IF(Select2=1,Textiles!$K53,"")</f>
        <v>4.7951030322059804E-4</v>
      </c>
      <c r="I51" s="746">
        <f>Sludge!K53</f>
        <v>0</v>
      </c>
      <c r="J51" s="746" t="str">
        <f>IF(Select2=2,MSW!$K53,"")</f>
        <v/>
      </c>
      <c r="K51" s="746">
        <f>Industry!$K53</f>
        <v>0</v>
      </c>
      <c r="L51" s="747">
        <f t="shared" si="3"/>
        <v>8.7165130641722148E-3</v>
      </c>
      <c r="M51" s="748">
        <f>Recovery_OX!C46</f>
        <v>0</v>
      </c>
      <c r="N51" s="703"/>
      <c r="O51" s="749">
        <f>(L51-M51)*(1-Recovery_OX!F46)</f>
        <v>8.7165130641722148E-3</v>
      </c>
      <c r="P51" s="695"/>
      <c r="Q51" s="705"/>
      <c r="S51" s="743">
        <f t="shared" si="2"/>
        <v>2034</v>
      </c>
      <c r="T51" s="744">
        <f>IF(Select2=1,Food!$W53,"")</f>
        <v>2.6139906039580996E-5</v>
      </c>
      <c r="U51" s="745">
        <f>IF(Select2=1,Paper!$W53,"")</f>
        <v>1.3894148252741845E-2</v>
      </c>
      <c r="V51" s="736">
        <f>IF(Select2=1,Nappies!$W53,"")</f>
        <v>0</v>
      </c>
      <c r="W51" s="745">
        <f>IF(Select2=1,Garden!$W53,"")</f>
        <v>0</v>
      </c>
      <c r="X51" s="736">
        <f>IF(Select2=1,Wood!$W53,"")</f>
        <v>0</v>
      </c>
      <c r="Y51" s="745">
        <f>IF(Select2=1,Textiles!$W53,"")</f>
        <v>5.2549074325545001E-4</v>
      </c>
      <c r="Z51" s="738">
        <f>Sludge!W53</f>
        <v>0</v>
      </c>
      <c r="AA51" s="738" t="str">
        <f>IF(Select2=2,MSW!$W53,"")</f>
        <v/>
      </c>
      <c r="AB51" s="746">
        <f>Industry!$W53</f>
        <v>0</v>
      </c>
      <c r="AC51" s="747">
        <f t="shared" si="4"/>
        <v>1.4445778902036877E-2</v>
      </c>
      <c r="AD51" s="748">
        <f>Recovery_OX!R46</f>
        <v>0</v>
      </c>
      <c r="AE51" s="703"/>
      <c r="AF51" s="750">
        <f>(AC51-AD51)*(1-Recovery_OX!U46)</f>
        <v>1.4445778902036877E-2</v>
      </c>
    </row>
    <row r="52" spans="2:32">
      <c r="B52" s="743">
        <f t="shared" si="1"/>
        <v>2035</v>
      </c>
      <c r="C52" s="744">
        <f>IF(Select2=1,Food!$K54,"")</f>
        <v>2.618970331362314E-5</v>
      </c>
      <c r="D52" s="745">
        <f>IF(Select2=1,Paper!$K54,"")</f>
        <v>6.2701318944373462E-3</v>
      </c>
      <c r="E52" s="736">
        <f>IF(Select2=1,Nappies!$K54,"")</f>
        <v>1.2428571086639676E-3</v>
      </c>
      <c r="F52" s="745">
        <f>IF(Select2=1,Garden!$K54,"")</f>
        <v>0</v>
      </c>
      <c r="G52" s="736">
        <f>IF(Select2=1,Wood!$K54,"")</f>
        <v>0</v>
      </c>
      <c r="H52" s="745">
        <f>IF(Select2=1,Textiles!$K54,"")</f>
        <v>4.4709244330411294E-4</v>
      </c>
      <c r="I52" s="746">
        <f>Sludge!K54</f>
        <v>0</v>
      </c>
      <c r="J52" s="746" t="str">
        <f>IF(Select2=2,MSW!$K54,"")</f>
        <v/>
      </c>
      <c r="K52" s="746">
        <f>Industry!$K54</f>
        <v>0</v>
      </c>
      <c r="L52" s="747">
        <f t="shared" si="3"/>
        <v>7.9862711497190493E-3</v>
      </c>
      <c r="M52" s="748">
        <f>Recovery_OX!C47</f>
        <v>0</v>
      </c>
      <c r="N52" s="703"/>
      <c r="O52" s="749">
        <f>(L52-M52)*(1-Recovery_OX!F47)</f>
        <v>7.9862711497190493E-3</v>
      </c>
      <c r="P52" s="695"/>
      <c r="Q52" s="705"/>
      <c r="S52" s="743">
        <f t="shared" si="2"/>
        <v>2035</v>
      </c>
      <c r="T52" s="744">
        <f>IF(Select2=1,Food!$W54,"")</f>
        <v>1.7522103019819217E-5</v>
      </c>
      <c r="U52" s="745">
        <f>IF(Select2=1,Paper!$W54,"")</f>
        <v>1.2954817963713523E-2</v>
      </c>
      <c r="V52" s="736">
        <f>IF(Select2=1,Nappies!$W54,"")</f>
        <v>0</v>
      </c>
      <c r="W52" s="745">
        <f>IF(Select2=1,Garden!$W54,"")</f>
        <v>0</v>
      </c>
      <c r="X52" s="736">
        <f>IF(Select2=1,Wood!$W54,"")</f>
        <v>0</v>
      </c>
      <c r="Y52" s="745">
        <f>IF(Select2=1,Textiles!$W54,"")</f>
        <v>4.8996432142916493E-4</v>
      </c>
      <c r="Z52" s="738">
        <f>Sludge!W54</f>
        <v>0</v>
      </c>
      <c r="AA52" s="738" t="str">
        <f>IF(Select2=2,MSW!$W54,"")</f>
        <v/>
      </c>
      <c r="AB52" s="746">
        <f>Industry!$W54</f>
        <v>0</v>
      </c>
      <c r="AC52" s="747">
        <f t="shared" si="4"/>
        <v>1.3462304388162507E-2</v>
      </c>
      <c r="AD52" s="748">
        <f>Recovery_OX!R47</f>
        <v>0</v>
      </c>
      <c r="AE52" s="703"/>
      <c r="AF52" s="750">
        <f>(AC52-AD52)*(1-Recovery_OX!U47)</f>
        <v>1.3462304388162507E-2</v>
      </c>
    </row>
    <row r="53" spans="2:32">
      <c r="B53" s="743">
        <f t="shared" si="1"/>
        <v>2036</v>
      </c>
      <c r="C53" s="744">
        <f>IF(Select2=1,Food!$K55,"")</f>
        <v>1.7555483130847602E-5</v>
      </c>
      <c r="D53" s="745">
        <f>IF(Select2=1,Paper!$K55,"")</f>
        <v>5.8462322283685574E-3</v>
      </c>
      <c r="E53" s="736">
        <f>IF(Select2=1,Nappies!$K55,"")</f>
        <v>1.0485548146364977E-3</v>
      </c>
      <c r="F53" s="745">
        <f>IF(Select2=1,Garden!$K55,"")</f>
        <v>0</v>
      </c>
      <c r="G53" s="736">
        <f>IF(Select2=1,Wood!$K55,"")</f>
        <v>0</v>
      </c>
      <c r="H53" s="745">
        <f>IF(Select2=1,Textiles!$K55,"")</f>
        <v>4.168662310634055E-4</v>
      </c>
      <c r="I53" s="746">
        <f>Sludge!K55</f>
        <v>0</v>
      </c>
      <c r="J53" s="746" t="str">
        <f>IF(Select2=2,MSW!$K55,"")</f>
        <v/>
      </c>
      <c r="K53" s="746">
        <f>Industry!$K55</f>
        <v>0</v>
      </c>
      <c r="L53" s="747">
        <f t="shared" si="3"/>
        <v>7.3292087571993078E-3</v>
      </c>
      <c r="M53" s="748">
        <f>Recovery_OX!C48</f>
        <v>0</v>
      </c>
      <c r="N53" s="703"/>
      <c r="O53" s="749">
        <f>(L53-M53)*(1-Recovery_OX!F48)</f>
        <v>7.3292087571993078E-3</v>
      </c>
      <c r="P53" s="695"/>
      <c r="Q53" s="705"/>
      <c r="S53" s="743">
        <f t="shared" si="2"/>
        <v>2036</v>
      </c>
      <c r="T53" s="744">
        <f>IF(Select2=1,Food!$W55,"")</f>
        <v>1.1745416902886433E-5</v>
      </c>
      <c r="U53" s="745">
        <f>IF(Select2=1,Paper!$W55,"")</f>
        <v>1.2078992207373049E-2</v>
      </c>
      <c r="V53" s="736">
        <f>IF(Select2=1,Nappies!$W55,"")</f>
        <v>0</v>
      </c>
      <c r="W53" s="745">
        <f>IF(Select2=1,Garden!$W55,"")</f>
        <v>0</v>
      </c>
      <c r="X53" s="736">
        <f>IF(Select2=1,Wood!$W55,"")</f>
        <v>0</v>
      </c>
      <c r="Y53" s="745">
        <f>IF(Select2=1,Textiles!$W55,"")</f>
        <v>4.5683970527496496E-4</v>
      </c>
      <c r="Z53" s="738">
        <f>Sludge!W55</f>
        <v>0</v>
      </c>
      <c r="AA53" s="738" t="str">
        <f>IF(Select2=2,MSW!$W55,"")</f>
        <v/>
      </c>
      <c r="AB53" s="746">
        <f>Industry!$W55</f>
        <v>0</v>
      </c>
      <c r="AC53" s="747">
        <f t="shared" si="4"/>
        <v>1.2547577329550901E-2</v>
      </c>
      <c r="AD53" s="748">
        <f>Recovery_OX!R48</f>
        <v>0</v>
      </c>
      <c r="AE53" s="703"/>
      <c r="AF53" s="750">
        <f>(AC53-AD53)*(1-Recovery_OX!U48)</f>
        <v>1.2547577329550901E-2</v>
      </c>
    </row>
    <row r="54" spans="2:32">
      <c r="B54" s="743">
        <f t="shared" si="1"/>
        <v>2037</v>
      </c>
      <c r="C54" s="744">
        <f>IF(Select2=1,Food!$K56,"")</f>
        <v>1.1767792260447653E-5</v>
      </c>
      <c r="D54" s="745">
        <f>IF(Select2=1,Paper!$K56,"")</f>
        <v>5.4509907994658236E-3</v>
      </c>
      <c r="E54" s="736">
        <f>IF(Select2=1,Nappies!$K56,"")</f>
        <v>8.8462880538155608E-4</v>
      </c>
      <c r="F54" s="745">
        <f>IF(Select2=1,Garden!$K56,"")</f>
        <v>0</v>
      </c>
      <c r="G54" s="736">
        <f>IF(Select2=1,Wood!$K56,"")</f>
        <v>0</v>
      </c>
      <c r="H54" s="745">
        <f>IF(Select2=1,Textiles!$K56,"")</f>
        <v>3.8868349757100433E-4</v>
      </c>
      <c r="I54" s="746">
        <f>Sludge!K56</f>
        <v>0</v>
      </c>
      <c r="J54" s="746" t="str">
        <f>IF(Select2=2,MSW!$K56,"")</f>
        <v/>
      </c>
      <c r="K54" s="746">
        <f>Industry!$K56</f>
        <v>0</v>
      </c>
      <c r="L54" s="747">
        <f t="shared" si="3"/>
        <v>6.7360708946788313E-3</v>
      </c>
      <c r="M54" s="748">
        <f>Recovery_OX!C49</f>
        <v>0</v>
      </c>
      <c r="N54" s="703"/>
      <c r="O54" s="749">
        <f>(L54-M54)*(1-Recovery_OX!F49)</f>
        <v>6.7360708946788313E-3</v>
      </c>
      <c r="P54" s="695"/>
      <c r="Q54" s="705"/>
      <c r="S54" s="743">
        <f t="shared" si="2"/>
        <v>2037</v>
      </c>
      <c r="T54" s="744">
        <f>IF(Select2=1,Food!$W56,"")</f>
        <v>7.8731883990506096E-6</v>
      </c>
      <c r="U54" s="745">
        <f>IF(Select2=1,Paper!$W56,"")</f>
        <v>1.1262377684846741E-2</v>
      </c>
      <c r="V54" s="736">
        <f>IF(Select2=1,Nappies!$W56,"")</f>
        <v>0</v>
      </c>
      <c r="W54" s="745">
        <f>IF(Select2=1,Garden!$W56,"")</f>
        <v>0</v>
      </c>
      <c r="X54" s="736">
        <f>IF(Select2=1,Wood!$W56,"")</f>
        <v>0</v>
      </c>
      <c r="Y54" s="745">
        <f>IF(Select2=1,Textiles!$W56,"")</f>
        <v>4.2595451788603216E-4</v>
      </c>
      <c r="Z54" s="738">
        <f>Sludge!W56</f>
        <v>0</v>
      </c>
      <c r="AA54" s="738" t="str">
        <f>IF(Select2=2,MSW!$W56,"")</f>
        <v/>
      </c>
      <c r="AB54" s="746">
        <f>Industry!$W56</f>
        <v>0</v>
      </c>
      <c r="AC54" s="747">
        <f t="shared" si="4"/>
        <v>1.1696205391131823E-2</v>
      </c>
      <c r="AD54" s="748">
        <f>Recovery_OX!R49</f>
        <v>0</v>
      </c>
      <c r="AE54" s="703"/>
      <c r="AF54" s="750">
        <f>(AC54-AD54)*(1-Recovery_OX!U49)</f>
        <v>1.1696205391131823E-2</v>
      </c>
    </row>
    <row r="55" spans="2:32">
      <c r="B55" s="743">
        <f t="shared" si="1"/>
        <v>2038</v>
      </c>
      <c r="C55" s="744">
        <f>IF(Select2=1,Food!$K57,"")</f>
        <v>7.88818704976111E-6</v>
      </c>
      <c r="D55" s="745">
        <f>IF(Select2=1,Paper!$K57,"")</f>
        <v>5.082470133786118E-3</v>
      </c>
      <c r="E55" s="736">
        <f>IF(Select2=1,Nappies!$K57,"")</f>
        <v>7.4633019884810857E-4</v>
      </c>
      <c r="F55" s="745">
        <f>IF(Select2=1,Garden!$K57,"")</f>
        <v>0</v>
      </c>
      <c r="G55" s="736">
        <f>IF(Select2=1,Wood!$K57,"")</f>
        <v>0</v>
      </c>
      <c r="H55" s="745">
        <f>IF(Select2=1,Textiles!$K57,"")</f>
        <v>3.6240609103463308E-4</v>
      </c>
      <c r="I55" s="746">
        <f>Sludge!K57</f>
        <v>0</v>
      </c>
      <c r="J55" s="746" t="str">
        <f>IF(Select2=2,MSW!$K57,"")</f>
        <v/>
      </c>
      <c r="K55" s="746">
        <f>Industry!$K57</f>
        <v>0</v>
      </c>
      <c r="L55" s="747">
        <f t="shared" si="3"/>
        <v>6.1990946107186211E-3</v>
      </c>
      <c r="M55" s="748">
        <f>Recovery_OX!C50</f>
        <v>0</v>
      </c>
      <c r="N55" s="703"/>
      <c r="O55" s="749">
        <f>(L55-M55)*(1-Recovery_OX!F50)</f>
        <v>6.1990946107186211E-3</v>
      </c>
      <c r="P55" s="695"/>
      <c r="Q55" s="705"/>
      <c r="S55" s="743">
        <f t="shared" si="2"/>
        <v>2038</v>
      </c>
      <c r="T55" s="744">
        <f>IF(Select2=1,Food!$W57,"")</f>
        <v>5.2775560100988669E-6</v>
      </c>
      <c r="U55" s="745">
        <f>IF(Select2=1,Paper!$W57,"")</f>
        <v>1.0500971350797764E-2</v>
      </c>
      <c r="V55" s="736">
        <f>IF(Select2=1,Nappies!$W57,"")</f>
        <v>0</v>
      </c>
      <c r="W55" s="745">
        <f>IF(Select2=1,Garden!$W57,"")</f>
        <v>0</v>
      </c>
      <c r="X55" s="736">
        <f>IF(Select2=1,Wood!$W57,"")</f>
        <v>0</v>
      </c>
      <c r="Y55" s="745">
        <f>IF(Select2=1,Textiles!$W57,"")</f>
        <v>3.9715736003795413E-4</v>
      </c>
      <c r="Z55" s="738">
        <f>Sludge!W57</f>
        <v>0</v>
      </c>
      <c r="AA55" s="738" t="str">
        <f>IF(Select2=2,MSW!$W57,"")</f>
        <v/>
      </c>
      <c r="AB55" s="746">
        <f>Industry!$W57</f>
        <v>0</v>
      </c>
      <c r="AC55" s="747">
        <f t="shared" si="4"/>
        <v>1.0903406266845817E-2</v>
      </c>
      <c r="AD55" s="748">
        <f>Recovery_OX!R50</f>
        <v>0</v>
      </c>
      <c r="AE55" s="703"/>
      <c r="AF55" s="750">
        <f>(AC55-AD55)*(1-Recovery_OX!U50)</f>
        <v>1.0903406266845817E-2</v>
      </c>
    </row>
    <row r="56" spans="2:32">
      <c r="B56" s="743">
        <f t="shared" si="1"/>
        <v>2039</v>
      </c>
      <c r="C56" s="744">
        <f>IF(Select2=1,Food!$K58,"")</f>
        <v>5.2876099063336007E-6</v>
      </c>
      <c r="D56" s="745">
        <f>IF(Select2=1,Paper!$K58,"")</f>
        <v>4.7388637425987336E-3</v>
      </c>
      <c r="E56" s="736">
        <f>IF(Select2=1,Nappies!$K58,"")</f>
        <v>6.2965253033153202E-4</v>
      </c>
      <c r="F56" s="745">
        <f>IF(Select2=1,Garden!$K58,"")</f>
        <v>0</v>
      </c>
      <c r="G56" s="736">
        <f>IF(Select2=1,Wood!$K58,"")</f>
        <v>0</v>
      </c>
      <c r="H56" s="745">
        <f>IF(Select2=1,Textiles!$K58,"")</f>
        <v>3.3790519957696433E-4</v>
      </c>
      <c r="I56" s="746">
        <f>Sludge!K58</f>
        <v>0</v>
      </c>
      <c r="J56" s="746" t="str">
        <f>IF(Select2=2,MSW!$K58,"")</f>
        <v/>
      </c>
      <c r="K56" s="746">
        <f>Industry!$K58</f>
        <v>0</v>
      </c>
      <c r="L56" s="747">
        <f t="shared" si="3"/>
        <v>5.7117090824135635E-3</v>
      </c>
      <c r="M56" s="748">
        <f>Recovery_OX!C51</f>
        <v>0</v>
      </c>
      <c r="N56" s="703"/>
      <c r="O56" s="749">
        <f>(L56-M56)*(1-Recovery_OX!F51)</f>
        <v>5.7117090824135635E-3</v>
      </c>
      <c r="P56" s="695"/>
      <c r="Q56" s="705"/>
      <c r="S56" s="743">
        <f t="shared" si="2"/>
        <v>2039</v>
      </c>
      <c r="T56" s="744">
        <f>IF(Select2=1,Food!$W58,"")</f>
        <v>3.5376515876451374E-6</v>
      </c>
      <c r="U56" s="745">
        <f>IF(Select2=1,Paper!$W58,"")</f>
        <v>9.7910407904932516E-3</v>
      </c>
      <c r="V56" s="736">
        <f>IF(Select2=1,Nappies!$W58,"")</f>
        <v>0</v>
      </c>
      <c r="W56" s="745">
        <f>IF(Select2=1,Garden!$W58,"")</f>
        <v>0</v>
      </c>
      <c r="X56" s="736">
        <f>IF(Select2=1,Wood!$W58,"")</f>
        <v>0</v>
      </c>
      <c r="Y56" s="745">
        <f>IF(Select2=1,Textiles!$W58,"")</f>
        <v>3.7030706802955004E-4</v>
      </c>
      <c r="Z56" s="738">
        <f>Sludge!W58</f>
        <v>0</v>
      </c>
      <c r="AA56" s="738" t="str">
        <f>IF(Select2=2,MSW!$W58,"")</f>
        <v/>
      </c>
      <c r="AB56" s="746">
        <f>Industry!$W58</f>
        <v>0</v>
      </c>
      <c r="AC56" s="747">
        <f t="shared" si="4"/>
        <v>1.0164885510110445E-2</v>
      </c>
      <c r="AD56" s="748">
        <f>Recovery_OX!R51</f>
        <v>0</v>
      </c>
      <c r="AE56" s="703"/>
      <c r="AF56" s="750">
        <f>(AC56-AD56)*(1-Recovery_OX!U51)</f>
        <v>1.0164885510110445E-2</v>
      </c>
    </row>
    <row r="57" spans="2:32">
      <c r="B57" s="743">
        <f t="shared" si="1"/>
        <v>2040</v>
      </c>
      <c r="C57" s="744">
        <f>IF(Select2=1,Food!$K59,"")</f>
        <v>3.5443909158320418E-6</v>
      </c>
      <c r="D57" s="745">
        <f>IF(Select2=1,Paper!$K59,"")</f>
        <v>4.4184872669754318E-3</v>
      </c>
      <c r="E57" s="736">
        <f>IF(Select2=1,Nappies!$K59,"")</f>
        <v>5.3121568652160099E-4</v>
      </c>
      <c r="F57" s="745">
        <f>IF(Select2=1,Garden!$K59,"")</f>
        <v>0</v>
      </c>
      <c r="G57" s="736">
        <f>IF(Select2=1,Wood!$K59,"")</f>
        <v>0</v>
      </c>
      <c r="H57" s="745">
        <f>IF(Select2=1,Textiles!$K59,"")</f>
        <v>3.150607197996476E-4</v>
      </c>
      <c r="I57" s="746">
        <f>Sludge!K59</f>
        <v>0</v>
      </c>
      <c r="J57" s="746" t="str">
        <f>IF(Select2=2,MSW!$K59,"")</f>
        <v/>
      </c>
      <c r="K57" s="746">
        <f>Industry!$K59</f>
        <v>0</v>
      </c>
      <c r="L57" s="747">
        <f t="shared" si="3"/>
        <v>5.2683080642125122E-3</v>
      </c>
      <c r="M57" s="748">
        <f>Recovery_OX!C52</f>
        <v>0</v>
      </c>
      <c r="N57" s="703"/>
      <c r="O57" s="749">
        <f>(L57-M57)*(1-Recovery_OX!F52)</f>
        <v>5.2683080642125122E-3</v>
      </c>
      <c r="P57" s="695"/>
      <c r="Q57" s="705"/>
      <c r="S57" s="743">
        <f t="shared" si="2"/>
        <v>2040</v>
      </c>
      <c r="T57" s="744">
        <f>IF(Select2=1,Food!$W59,"")</f>
        <v>2.3713587750883412E-6</v>
      </c>
      <c r="U57" s="745">
        <f>IF(Select2=1,Paper!$W59,"")</f>
        <v>9.1291059235029566E-3</v>
      </c>
      <c r="V57" s="736">
        <f>IF(Select2=1,Nappies!$W59,"")</f>
        <v>0</v>
      </c>
      <c r="W57" s="745">
        <f>IF(Select2=1,Garden!$W59,"")</f>
        <v>0</v>
      </c>
      <c r="X57" s="736">
        <f>IF(Select2=1,Wood!$W59,"")</f>
        <v>0</v>
      </c>
      <c r="Y57" s="745">
        <f>IF(Select2=1,Textiles!$W59,"")</f>
        <v>3.4527202169824399E-4</v>
      </c>
      <c r="Z57" s="738">
        <f>Sludge!W59</f>
        <v>0</v>
      </c>
      <c r="AA57" s="738" t="str">
        <f>IF(Select2=2,MSW!$W59,"")</f>
        <v/>
      </c>
      <c r="AB57" s="746">
        <f>Industry!$W59</f>
        <v>0</v>
      </c>
      <c r="AC57" s="747">
        <f t="shared" si="4"/>
        <v>9.4767493039762899E-3</v>
      </c>
      <c r="AD57" s="748">
        <f>Recovery_OX!R52</f>
        <v>0</v>
      </c>
      <c r="AE57" s="703"/>
      <c r="AF57" s="750">
        <f>(AC57-AD57)*(1-Recovery_OX!U52)</f>
        <v>9.4767493039762899E-3</v>
      </c>
    </row>
    <row r="58" spans="2:32">
      <c r="B58" s="743">
        <f t="shared" si="1"/>
        <v>2041</v>
      </c>
      <c r="C58" s="744">
        <f>IF(Select2=1,Food!$K60,"")</f>
        <v>2.3758762818688358E-6</v>
      </c>
      <c r="D58" s="745">
        <f>IF(Select2=1,Paper!$K60,"")</f>
        <v>4.1197702210610167E-3</v>
      </c>
      <c r="E58" s="736">
        <f>IF(Select2=1,Nappies!$K60,"")</f>
        <v>4.4816798474236856E-4</v>
      </c>
      <c r="F58" s="745">
        <f>IF(Select2=1,Garden!$K60,"")</f>
        <v>0</v>
      </c>
      <c r="G58" s="736">
        <f>IF(Select2=1,Wood!$K60,"")</f>
        <v>0</v>
      </c>
      <c r="H58" s="745">
        <f>IF(Select2=1,Textiles!$K60,"")</f>
        <v>2.9376066803631106E-4</v>
      </c>
      <c r="I58" s="746">
        <f>Sludge!K60</f>
        <v>0</v>
      </c>
      <c r="J58" s="746" t="str">
        <f>IF(Select2=2,MSW!$K60,"")</f>
        <v/>
      </c>
      <c r="K58" s="746">
        <f>Industry!$K60</f>
        <v>0</v>
      </c>
      <c r="L58" s="747">
        <f t="shared" si="3"/>
        <v>4.864074750121565E-3</v>
      </c>
      <c r="M58" s="748">
        <f>Recovery_OX!C53</f>
        <v>0</v>
      </c>
      <c r="N58" s="703"/>
      <c r="O58" s="749">
        <f>(L58-M58)*(1-Recovery_OX!F53)</f>
        <v>4.864074750121565E-3</v>
      </c>
      <c r="P58" s="695"/>
      <c r="Q58" s="705"/>
      <c r="S58" s="743">
        <f t="shared" si="2"/>
        <v>2041</v>
      </c>
      <c r="T58" s="744">
        <f>IF(Select2=1,Food!$W60,"")</f>
        <v>1.589569323284234E-6</v>
      </c>
      <c r="U58" s="745">
        <f>IF(Select2=1,Paper!$W60,"")</f>
        <v>8.5119219443409409E-3</v>
      </c>
      <c r="V58" s="736">
        <f>IF(Select2=1,Nappies!$W60,"")</f>
        <v>0</v>
      </c>
      <c r="W58" s="745">
        <f>IF(Select2=1,Garden!$W60,"")</f>
        <v>0</v>
      </c>
      <c r="X58" s="736">
        <f>IF(Select2=1,Wood!$W60,"")</f>
        <v>0</v>
      </c>
      <c r="Y58" s="745">
        <f>IF(Select2=1,Textiles!$W60,"")</f>
        <v>3.2192949921787525E-4</v>
      </c>
      <c r="Z58" s="738">
        <f>Sludge!W60</f>
        <v>0</v>
      </c>
      <c r="AA58" s="738" t="str">
        <f>IF(Select2=2,MSW!$W60,"")</f>
        <v/>
      </c>
      <c r="AB58" s="746">
        <f>Industry!$W60</f>
        <v>0</v>
      </c>
      <c r="AC58" s="747">
        <f t="shared" si="4"/>
        <v>8.8354410128821011E-3</v>
      </c>
      <c r="AD58" s="748">
        <f>Recovery_OX!R53</f>
        <v>0</v>
      </c>
      <c r="AE58" s="703"/>
      <c r="AF58" s="750">
        <f>(AC58-AD58)*(1-Recovery_OX!U53)</f>
        <v>8.8354410128821011E-3</v>
      </c>
    </row>
    <row r="59" spans="2:32">
      <c r="B59" s="743">
        <f t="shared" si="1"/>
        <v>2042</v>
      </c>
      <c r="C59" s="744">
        <f>IF(Select2=1,Food!$K61,"")</f>
        <v>1.5925974986373017E-6</v>
      </c>
      <c r="D59" s="745">
        <f>IF(Select2=1,Paper!$K61,"")</f>
        <v>3.8412482935498548E-3</v>
      </c>
      <c r="E59" s="736">
        <f>IF(Select2=1,Nappies!$K61,"")</f>
        <v>3.7810356065204125E-4</v>
      </c>
      <c r="F59" s="745">
        <f>IF(Select2=1,Garden!$K61,"")</f>
        <v>0</v>
      </c>
      <c r="G59" s="736">
        <f>IF(Select2=1,Wood!$K61,"")</f>
        <v>0</v>
      </c>
      <c r="H59" s="745">
        <f>IF(Select2=1,Textiles!$K61,"")</f>
        <v>2.7390063140849926E-4</v>
      </c>
      <c r="I59" s="746">
        <f>Sludge!K61</f>
        <v>0</v>
      </c>
      <c r="J59" s="746" t="str">
        <f>IF(Select2=2,MSW!$K61,"")</f>
        <v/>
      </c>
      <c r="K59" s="746">
        <f>Industry!$K61</f>
        <v>0</v>
      </c>
      <c r="L59" s="747">
        <f t="shared" si="3"/>
        <v>4.4948450831090326E-3</v>
      </c>
      <c r="M59" s="748">
        <f>Recovery_OX!C54</f>
        <v>0</v>
      </c>
      <c r="N59" s="703"/>
      <c r="O59" s="749">
        <f>(L59-M59)*(1-Recovery_OX!F54)</f>
        <v>4.4948450831090326E-3</v>
      </c>
      <c r="P59" s="695"/>
      <c r="Q59" s="705"/>
      <c r="S59" s="743">
        <f t="shared" si="2"/>
        <v>2042</v>
      </c>
      <c r="T59" s="744">
        <f>IF(Select2=1,Food!$W61,"")</f>
        <v>1.0655201819607277E-6</v>
      </c>
      <c r="U59" s="745">
        <f>IF(Select2=1,Paper!$W61,"")</f>
        <v>7.9364634164253173E-3</v>
      </c>
      <c r="V59" s="736">
        <f>IF(Select2=1,Nappies!$W61,"")</f>
        <v>0</v>
      </c>
      <c r="W59" s="745">
        <f>IF(Select2=1,Garden!$W61,"")</f>
        <v>0</v>
      </c>
      <c r="X59" s="736">
        <f>IF(Select2=1,Wood!$W61,"")</f>
        <v>0</v>
      </c>
      <c r="Y59" s="745">
        <f>IF(Select2=1,Textiles!$W61,"")</f>
        <v>3.0016507551616366E-4</v>
      </c>
      <c r="Z59" s="738">
        <f>Sludge!W61</f>
        <v>0</v>
      </c>
      <c r="AA59" s="738" t="str">
        <f>IF(Select2=2,MSW!$W61,"")</f>
        <v/>
      </c>
      <c r="AB59" s="746">
        <f>Industry!$W61</f>
        <v>0</v>
      </c>
      <c r="AC59" s="747">
        <f t="shared" si="4"/>
        <v>8.2376940121234431E-3</v>
      </c>
      <c r="AD59" s="748">
        <f>Recovery_OX!R54</f>
        <v>0</v>
      </c>
      <c r="AE59" s="703"/>
      <c r="AF59" s="750">
        <f>(AC59-AD59)*(1-Recovery_OX!U54)</f>
        <v>8.2376940121234431E-3</v>
      </c>
    </row>
    <row r="60" spans="2:32">
      <c r="B60" s="743">
        <f t="shared" si="1"/>
        <v>2043</v>
      </c>
      <c r="C60" s="744">
        <f>IF(Select2=1,Food!$K62,"")</f>
        <v>1.0675500286028E-6</v>
      </c>
      <c r="D60" s="745">
        <f>IF(Select2=1,Paper!$K62,"")</f>
        <v>3.5815561696301542E-3</v>
      </c>
      <c r="E60" s="736">
        <f>IF(Select2=1,Nappies!$K62,"")</f>
        <v>3.1899267115194401E-4</v>
      </c>
      <c r="F60" s="745">
        <f>IF(Select2=1,Garden!$K62,"")</f>
        <v>0</v>
      </c>
      <c r="G60" s="736">
        <f>IF(Select2=1,Wood!$K62,"")</f>
        <v>0</v>
      </c>
      <c r="H60" s="745">
        <f>IF(Select2=1,Textiles!$K62,"")</f>
        <v>2.5538325599362179E-4</v>
      </c>
      <c r="I60" s="746">
        <f>Sludge!K62</f>
        <v>0</v>
      </c>
      <c r="J60" s="746" t="str">
        <f>IF(Select2=2,MSW!$K62,"")</f>
        <v/>
      </c>
      <c r="K60" s="746">
        <f>Industry!$K62</f>
        <v>0</v>
      </c>
      <c r="L60" s="747">
        <f t="shared" si="3"/>
        <v>4.1569996468043234E-3</v>
      </c>
      <c r="M60" s="748">
        <f>Recovery_OX!C55</f>
        <v>0</v>
      </c>
      <c r="N60" s="703"/>
      <c r="O60" s="749">
        <f>(L60-M60)*(1-Recovery_OX!F55)</f>
        <v>4.1569996468043234E-3</v>
      </c>
      <c r="P60" s="695"/>
      <c r="Q60" s="705"/>
      <c r="S60" s="743">
        <f t="shared" si="2"/>
        <v>2043</v>
      </c>
      <c r="T60" s="744">
        <f>IF(Select2=1,Food!$W62,"")</f>
        <v>7.1423953742381784E-7</v>
      </c>
      <c r="U60" s="745">
        <f>IF(Select2=1,Paper!$W62,"")</f>
        <v>7.3999094413846143E-3</v>
      </c>
      <c r="V60" s="736">
        <f>IF(Select2=1,Nappies!$W62,"")</f>
        <v>0</v>
      </c>
      <c r="W60" s="745">
        <f>IF(Select2=1,Garden!$W62,"")</f>
        <v>0</v>
      </c>
      <c r="X60" s="736">
        <f>IF(Select2=1,Wood!$W62,"")</f>
        <v>0</v>
      </c>
      <c r="Y60" s="745">
        <f>IF(Select2=1,Textiles!$W62,"")</f>
        <v>2.7987206136287324E-4</v>
      </c>
      <c r="Z60" s="738">
        <f>Sludge!W62</f>
        <v>0</v>
      </c>
      <c r="AA60" s="738" t="str">
        <f>IF(Select2=2,MSW!$W62,"")</f>
        <v/>
      </c>
      <c r="AB60" s="746">
        <f>Industry!$W62</f>
        <v>0</v>
      </c>
      <c r="AC60" s="747">
        <f t="shared" si="4"/>
        <v>7.6804957422849113E-3</v>
      </c>
      <c r="AD60" s="748">
        <f>Recovery_OX!R55</f>
        <v>0</v>
      </c>
      <c r="AE60" s="703"/>
      <c r="AF60" s="750">
        <f>(AC60-AD60)*(1-Recovery_OX!U55)</f>
        <v>7.6804957422849113E-3</v>
      </c>
    </row>
    <row r="61" spans="2:32">
      <c r="B61" s="743">
        <f t="shared" si="1"/>
        <v>2044</v>
      </c>
      <c r="C61" s="744">
        <f>IF(Select2=1,Food!$K63,"")</f>
        <v>7.1560018431837703E-7</v>
      </c>
      <c r="D61" s="745">
        <f>IF(Select2=1,Paper!$K63,"")</f>
        <v>3.3394208382091757E-3</v>
      </c>
      <c r="E61" s="736">
        <f>IF(Select2=1,Nappies!$K63,"")</f>
        <v>2.6912289340299541E-4</v>
      </c>
      <c r="F61" s="745">
        <f>IF(Select2=1,Garden!$K63,"")</f>
        <v>0</v>
      </c>
      <c r="G61" s="736">
        <f>IF(Select2=1,Wood!$K63,"")</f>
        <v>0</v>
      </c>
      <c r="H61" s="745">
        <f>IF(Select2=1,Textiles!$K63,"")</f>
        <v>2.3811776959591169E-4</v>
      </c>
      <c r="I61" s="746">
        <f>Sludge!K63</f>
        <v>0</v>
      </c>
      <c r="J61" s="746" t="str">
        <f>IF(Select2=2,MSW!$K63,"")</f>
        <v/>
      </c>
      <c r="K61" s="746">
        <f>Industry!$K63</f>
        <v>0</v>
      </c>
      <c r="L61" s="747">
        <f t="shared" si="3"/>
        <v>3.8473771013924013E-3</v>
      </c>
      <c r="M61" s="748">
        <f>Recovery_OX!C56</f>
        <v>0</v>
      </c>
      <c r="N61" s="703"/>
      <c r="O61" s="749">
        <f>(L61-M61)*(1-Recovery_OX!F56)</f>
        <v>3.8473771013924013E-3</v>
      </c>
      <c r="P61" s="695"/>
      <c r="Q61" s="705"/>
      <c r="S61" s="743">
        <f t="shared" si="2"/>
        <v>2044</v>
      </c>
      <c r="T61" s="744">
        <f>IF(Select2=1,Food!$W63,"")</f>
        <v>4.7876907960640734E-7</v>
      </c>
      <c r="U61" s="745">
        <f>IF(Select2=1,Paper!$W63,"")</f>
        <v>6.8996298310106926E-3</v>
      </c>
      <c r="V61" s="736">
        <f>IF(Select2=1,Nappies!$W63,"")</f>
        <v>0</v>
      </c>
      <c r="W61" s="745">
        <f>IF(Select2=1,Garden!$W63,"")</f>
        <v>0</v>
      </c>
      <c r="X61" s="736">
        <f>IF(Select2=1,Wood!$W63,"")</f>
        <v>0</v>
      </c>
      <c r="Y61" s="745">
        <f>IF(Select2=1,Textiles!$W63,"")</f>
        <v>2.6095098037908133E-4</v>
      </c>
      <c r="Z61" s="738">
        <f>Sludge!W63</f>
        <v>0</v>
      </c>
      <c r="AA61" s="738" t="str">
        <f>IF(Select2=2,MSW!$W63,"")</f>
        <v/>
      </c>
      <c r="AB61" s="746">
        <f>Industry!$W63</f>
        <v>0</v>
      </c>
      <c r="AC61" s="747">
        <f t="shared" si="4"/>
        <v>7.16105958046938E-3</v>
      </c>
      <c r="AD61" s="748">
        <f>Recovery_OX!R56</f>
        <v>0</v>
      </c>
      <c r="AE61" s="703"/>
      <c r="AF61" s="750">
        <f>(AC61-AD61)*(1-Recovery_OX!U56)</f>
        <v>7.16105958046938E-3</v>
      </c>
    </row>
    <row r="62" spans="2:32">
      <c r="B62" s="743">
        <f t="shared" si="1"/>
        <v>2045</v>
      </c>
      <c r="C62" s="744">
        <f>IF(Select2=1,Food!$K64,"")</f>
        <v>4.7968114849540654E-7</v>
      </c>
      <c r="D62" s="745">
        <f>IF(Select2=1,Paper!$K64,"")</f>
        <v>3.1136553516113771E-3</v>
      </c>
      <c r="E62" s="736">
        <f>IF(Select2=1,Nappies!$K64,"")</f>
        <v>2.2704951650472625E-4</v>
      </c>
      <c r="F62" s="745">
        <f>IF(Select2=1,Garden!$K64,"")</f>
        <v>0</v>
      </c>
      <c r="G62" s="736">
        <f>IF(Select2=1,Wood!$K64,"")</f>
        <v>0</v>
      </c>
      <c r="H62" s="745">
        <f>IF(Select2=1,Textiles!$K64,"")</f>
        <v>2.2201953678101653E-4</v>
      </c>
      <c r="I62" s="746">
        <f>Sludge!K64</f>
        <v>0</v>
      </c>
      <c r="J62" s="746" t="str">
        <f>IF(Select2=2,MSW!$K64,"")</f>
        <v/>
      </c>
      <c r="K62" s="746">
        <f>Industry!$K64</f>
        <v>0</v>
      </c>
      <c r="L62" s="747">
        <f t="shared" si="3"/>
        <v>3.5632040860456154E-3</v>
      </c>
      <c r="M62" s="748">
        <f>Recovery_OX!C57</f>
        <v>0</v>
      </c>
      <c r="N62" s="703"/>
      <c r="O62" s="749">
        <f>(L62-M62)*(1-Recovery_OX!F57)</f>
        <v>3.5632040860456154E-3</v>
      </c>
      <c r="P62" s="695"/>
      <c r="Q62" s="705"/>
      <c r="S62" s="743">
        <f t="shared" si="2"/>
        <v>2045</v>
      </c>
      <c r="T62" s="744">
        <f>IF(Select2=1,Food!$W64,"")</f>
        <v>3.209285114822076E-7</v>
      </c>
      <c r="U62" s="745">
        <f>IF(Select2=1,Paper!$W64,"")</f>
        <v>6.4331722140730917E-3</v>
      </c>
      <c r="V62" s="736">
        <f>IF(Select2=1,Nappies!$W64,"")</f>
        <v>0</v>
      </c>
      <c r="W62" s="745">
        <f>IF(Select2=1,Garden!$W64,"")</f>
        <v>0</v>
      </c>
      <c r="X62" s="736">
        <f>IF(Select2=1,Wood!$W64,"")</f>
        <v>0</v>
      </c>
      <c r="Y62" s="745">
        <f>IF(Select2=1,Textiles!$W64,"")</f>
        <v>2.4330908140385386E-4</v>
      </c>
      <c r="Z62" s="738">
        <f>Sludge!W64</f>
        <v>0</v>
      </c>
      <c r="AA62" s="738" t="str">
        <f>IF(Select2=2,MSW!$W64,"")</f>
        <v/>
      </c>
      <c r="AB62" s="746">
        <f>Industry!$W64</f>
        <v>0</v>
      </c>
      <c r="AC62" s="747">
        <f t="shared" si="4"/>
        <v>6.6768022239884275E-3</v>
      </c>
      <c r="AD62" s="748">
        <f>Recovery_OX!R57</f>
        <v>0</v>
      </c>
      <c r="AE62" s="703"/>
      <c r="AF62" s="750">
        <f>(AC62-AD62)*(1-Recovery_OX!U57)</f>
        <v>6.6768022239884275E-3</v>
      </c>
    </row>
    <row r="63" spans="2:32">
      <c r="B63" s="743">
        <f t="shared" si="1"/>
        <v>2046</v>
      </c>
      <c r="C63" s="744">
        <f>IF(Select2=1,Food!$K65,"")</f>
        <v>3.2153988954186924E-7</v>
      </c>
      <c r="D63" s="745">
        <f>IF(Select2=1,Paper!$K65,"")</f>
        <v>2.9031530071595302E-3</v>
      </c>
      <c r="E63" s="736">
        <f>IF(Select2=1,Nappies!$K65,"")</f>
        <v>1.9155368870025745E-4</v>
      </c>
      <c r="F63" s="745">
        <f>IF(Select2=1,Garden!$K65,"")</f>
        <v>0</v>
      </c>
      <c r="G63" s="736">
        <f>IF(Select2=1,Wood!$K65,"")</f>
        <v>0</v>
      </c>
      <c r="H63" s="745">
        <f>IF(Select2=1,Textiles!$K65,"")</f>
        <v>2.070096439930012E-4</v>
      </c>
      <c r="I63" s="746">
        <f>Sludge!K65</f>
        <v>0</v>
      </c>
      <c r="J63" s="746" t="str">
        <f>IF(Select2=2,MSW!$K65,"")</f>
        <v/>
      </c>
      <c r="K63" s="746">
        <f>Industry!$K65</f>
        <v>0</v>
      </c>
      <c r="L63" s="747">
        <f t="shared" si="3"/>
        <v>3.3020378797423305E-3</v>
      </c>
      <c r="M63" s="748">
        <f>Recovery_OX!C58</f>
        <v>0</v>
      </c>
      <c r="N63" s="703"/>
      <c r="O63" s="749">
        <f>(L63-M63)*(1-Recovery_OX!F58)</f>
        <v>3.3020378797423305E-3</v>
      </c>
      <c r="P63" s="695"/>
      <c r="Q63" s="705"/>
      <c r="S63" s="743">
        <f t="shared" si="2"/>
        <v>2046</v>
      </c>
      <c r="T63" s="744">
        <f>IF(Select2=1,Food!$W65,"")</f>
        <v>2.151248145909026E-7</v>
      </c>
      <c r="U63" s="745">
        <f>IF(Select2=1,Paper!$W65,"")</f>
        <v>5.9982500147924174E-3</v>
      </c>
      <c r="V63" s="736">
        <f>IF(Select2=1,Nappies!$W65,"")</f>
        <v>0</v>
      </c>
      <c r="W63" s="745">
        <f>IF(Select2=1,Garden!$W65,"")</f>
        <v>0</v>
      </c>
      <c r="X63" s="736">
        <f>IF(Select2=1,Wood!$W65,"")</f>
        <v>0</v>
      </c>
      <c r="Y63" s="745">
        <f>IF(Select2=1,Textiles!$W65,"")</f>
        <v>2.2685988382794664E-4</v>
      </c>
      <c r="Z63" s="738">
        <f>Sludge!W65</f>
        <v>0</v>
      </c>
      <c r="AA63" s="738" t="str">
        <f>IF(Select2=2,MSW!$W65,"")</f>
        <v/>
      </c>
      <c r="AB63" s="746">
        <f>Industry!$W65</f>
        <v>0</v>
      </c>
      <c r="AC63" s="747">
        <f t="shared" si="4"/>
        <v>6.2253250234349548E-3</v>
      </c>
      <c r="AD63" s="748">
        <f>Recovery_OX!R58</f>
        <v>0</v>
      </c>
      <c r="AE63" s="703"/>
      <c r="AF63" s="750">
        <f>(AC63-AD63)*(1-Recovery_OX!U58)</f>
        <v>6.2253250234349548E-3</v>
      </c>
    </row>
    <row r="64" spans="2:32">
      <c r="B64" s="743">
        <f t="shared" si="1"/>
        <v>2047</v>
      </c>
      <c r="C64" s="744">
        <f>IF(Select2=1,Food!$K66,"")</f>
        <v>2.1553463356000021E-7</v>
      </c>
      <c r="D64" s="745">
        <f>IF(Select2=1,Paper!$K66,"")</f>
        <v>2.7068819221169153E-3</v>
      </c>
      <c r="E64" s="736">
        <f>IF(Select2=1,Nappies!$K66,"")</f>
        <v>1.6160710764566349E-4</v>
      </c>
      <c r="F64" s="745">
        <f>IF(Select2=1,Garden!$K66,"")</f>
        <v>0</v>
      </c>
      <c r="G64" s="736">
        <f>IF(Select2=1,Wood!$K66,"")</f>
        <v>0</v>
      </c>
      <c r="H64" s="745">
        <f>IF(Select2=1,Textiles!$K66,"")</f>
        <v>1.9301451272000483E-4</v>
      </c>
      <c r="I64" s="746">
        <f>Sludge!K66</f>
        <v>0</v>
      </c>
      <c r="J64" s="746" t="str">
        <f>IF(Select2=2,MSW!$K66,"")</f>
        <v/>
      </c>
      <c r="K64" s="746">
        <f>Industry!$K66</f>
        <v>0</v>
      </c>
      <c r="L64" s="747">
        <f t="shared" si="3"/>
        <v>3.0617190771161438E-3</v>
      </c>
      <c r="M64" s="748">
        <f>Recovery_OX!C59</f>
        <v>0</v>
      </c>
      <c r="N64" s="703"/>
      <c r="O64" s="749">
        <f>(L64-M64)*(1-Recovery_OX!F59)</f>
        <v>3.0617190771161438E-3</v>
      </c>
      <c r="P64" s="695"/>
      <c r="Q64" s="705"/>
      <c r="S64" s="743">
        <f t="shared" si="2"/>
        <v>2047</v>
      </c>
      <c r="T64" s="744">
        <f>IF(Select2=1,Food!$W66,"")</f>
        <v>1.442024756199822E-7</v>
      </c>
      <c r="U64" s="745">
        <f>IF(Select2=1,Paper!$W66,"")</f>
        <v>5.5927312440432111E-3</v>
      </c>
      <c r="V64" s="736">
        <f>IF(Select2=1,Nappies!$W66,"")</f>
        <v>0</v>
      </c>
      <c r="W64" s="745">
        <f>IF(Select2=1,Garden!$W66,"")</f>
        <v>0</v>
      </c>
      <c r="X64" s="736">
        <f>IF(Select2=1,Wood!$W66,"")</f>
        <v>0</v>
      </c>
      <c r="Y64" s="745">
        <f>IF(Select2=1,Textiles!$W66,"")</f>
        <v>2.1152275366575883E-4</v>
      </c>
      <c r="Z64" s="738">
        <f>Sludge!W66</f>
        <v>0</v>
      </c>
      <c r="AA64" s="738" t="str">
        <f>IF(Select2=2,MSW!$W66,"")</f>
        <v/>
      </c>
      <c r="AB64" s="746">
        <f>Industry!$W66</f>
        <v>0</v>
      </c>
      <c r="AC64" s="747">
        <f t="shared" si="4"/>
        <v>5.8043982001845899E-3</v>
      </c>
      <c r="AD64" s="748">
        <f>Recovery_OX!R59</f>
        <v>0</v>
      </c>
      <c r="AE64" s="703"/>
      <c r="AF64" s="750">
        <f>(AC64-AD64)*(1-Recovery_OX!U59)</f>
        <v>5.8043982001845899E-3</v>
      </c>
    </row>
    <row r="65" spans="2:32">
      <c r="B65" s="743">
        <f t="shared" si="1"/>
        <v>2048</v>
      </c>
      <c r="C65" s="744">
        <f>IF(Select2=1,Food!$K67,"")</f>
        <v>1.4447718549021398E-7</v>
      </c>
      <c r="D65" s="745">
        <f>IF(Select2=1,Paper!$K67,"")</f>
        <v>2.5238799753969461E-3</v>
      </c>
      <c r="E65" s="736">
        <f>IF(Select2=1,Nappies!$K67,"")</f>
        <v>1.3634223083255074E-4</v>
      </c>
      <c r="F65" s="745">
        <f>IF(Select2=1,Garden!$K67,"")</f>
        <v>0</v>
      </c>
      <c r="G65" s="736">
        <f>IF(Select2=1,Wood!$K67,"")</f>
        <v>0</v>
      </c>
      <c r="H65" s="745">
        <f>IF(Select2=1,Textiles!$K67,"")</f>
        <v>1.7996553881229055E-4</v>
      </c>
      <c r="I65" s="746">
        <f>Sludge!K67</f>
        <v>0</v>
      </c>
      <c r="J65" s="746" t="str">
        <f>IF(Select2=2,MSW!$K67,"")</f>
        <v/>
      </c>
      <c r="K65" s="746">
        <f>Industry!$K67</f>
        <v>0</v>
      </c>
      <c r="L65" s="747">
        <f t="shared" si="3"/>
        <v>2.8403322222272775E-3</v>
      </c>
      <c r="M65" s="748">
        <f>Recovery_OX!C60</f>
        <v>0</v>
      </c>
      <c r="N65" s="703"/>
      <c r="O65" s="749">
        <f>(L65-M65)*(1-Recovery_OX!F60)</f>
        <v>2.8403322222272775E-3</v>
      </c>
      <c r="P65" s="695"/>
      <c r="Q65" s="705"/>
      <c r="S65" s="743">
        <f t="shared" si="2"/>
        <v>2048</v>
      </c>
      <c r="T65" s="744">
        <f>IF(Select2=1,Food!$W67,"")</f>
        <v>9.6661810096039634E-8</v>
      </c>
      <c r="U65" s="745">
        <f>IF(Select2=1,Paper!$W67,"")</f>
        <v>5.2146280483407964E-3</v>
      </c>
      <c r="V65" s="736">
        <f>IF(Select2=1,Nappies!$W67,"")</f>
        <v>0</v>
      </c>
      <c r="W65" s="745">
        <f>IF(Select2=1,Garden!$W67,"")</f>
        <v>0</v>
      </c>
      <c r="X65" s="736">
        <f>IF(Select2=1,Wood!$W67,"")</f>
        <v>0</v>
      </c>
      <c r="Y65" s="745">
        <f>IF(Select2=1,Textiles!$W67,"")</f>
        <v>1.972225082874418E-4</v>
      </c>
      <c r="Z65" s="738">
        <f>Sludge!W67</f>
        <v>0</v>
      </c>
      <c r="AA65" s="738" t="str">
        <f>IF(Select2=2,MSW!$W67,"")</f>
        <v/>
      </c>
      <c r="AB65" s="746">
        <f>Industry!$W67</f>
        <v>0</v>
      </c>
      <c r="AC65" s="747">
        <f t="shared" si="4"/>
        <v>5.4119472184383345E-3</v>
      </c>
      <c r="AD65" s="748">
        <f>Recovery_OX!R60</f>
        <v>0</v>
      </c>
      <c r="AE65" s="703"/>
      <c r="AF65" s="750">
        <f>(AC65-AD65)*(1-Recovery_OX!U60)</f>
        <v>5.4119472184383345E-3</v>
      </c>
    </row>
    <row r="66" spans="2:32">
      <c r="B66" s="743">
        <f t="shared" si="1"/>
        <v>2049</v>
      </c>
      <c r="C66" s="744">
        <f>IF(Select2=1,Food!$K68,"")</f>
        <v>9.6845953628899842E-8</v>
      </c>
      <c r="D66" s="745">
        <f>IF(Select2=1,Paper!$K68,"")</f>
        <v>2.3532500912444893E-3</v>
      </c>
      <c r="E66" s="736">
        <f>IF(Select2=1,Nappies!$K68,"")</f>
        <v>1.1502714316968571E-4</v>
      </c>
      <c r="F66" s="745">
        <f>IF(Select2=1,Garden!$K68,"")</f>
        <v>0</v>
      </c>
      <c r="G66" s="736">
        <f>IF(Select2=1,Wood!$K68,"")</f>
        <v>0</v>
      </c>
      <c r="H66" s="745">
        <f>IF(Select2=1,Textiles!$K68,"")</f>
        <v>1.6779875618462377E-4</v>
      </c>
      <c r="I66" s="746">
        <f>Sludge!K68</f>
        <v>0</v>
      </c>
      <c r="J66" s="746" t="str">
        <f>IF(Select2=2,MSW!$K68,"")</f>
        <v/>
      </c>
      <c r="K66" s="746">
        <f>Industry!$K68</f>
        <v>0</v>
      </c>
      <c r="L66" s="747">
        <f t="shared" si="3"/>
        <v>2.636172836552428E-3</v>
      </c>
      <c r="M66" s="748">
        <f>Recovery_OX!C61</f>
        <v>0</v>
      </c>
      <c r="N66" s="703"/>
      <c r="O66" s="749">
        <f>(L66-M66)*(1-Recovery_OX!F61)</f>
        <v>2.636172836552428E-3</v>
      </c>
      <c r="P66" s="695"/>
      <c r="Q66" s="705"/>
      <c r="S66" s="743">
        <f t="shared" si="2"/>
        <v>2049</v>
      </c>
      <c r="T66" s="744">
        <f>IF(Select2=1,Food!$W68,"")</f>
        <v>6.4794348993465511E-8</v>
      </c>
      <c r="U66" s="745">
        <f>IF(Select2=1,Paper!$W68,"")</f>
        <v>4.8620869653811759E-3</v>
      </c>
      <c r="V66" s="736">
        <f>IF(Select2=1,Nappies!$W68,"")</f>
        <v>0</v>
      </c>
      <c r="W66" s="745">
        <f>IF(Select2=1,Garden!$W68,"")</f>
        <v>0</v>
      </c>
      <c r="X66" s="736">
        <f>IF(Select2=1,Wood!$W68,"")</f>
        <v>0</v>
      </c>
      <c r="Y66" s="745">
        <f>IF(Select2=1,Textiles!$W68,"")</f>
        <v>1.8388904787356038E-4</v>
      </c>
      <c r="Z66" s="738">
        <f>Sludge!W68</f>
        <v>0</v>
      </c>
      <c r="AA66" s="738" t="str">
        <f>IF(Select2=2,MSW!$W68,"")</f>
        <v/>
      </c>
      <c r="AB66" s="746">
        <f>Industry!$W68</f>
        <v>0</v>
      </c>
      <c r="AC66" s="747">
        <f t="shared" si="4"/>
        <v>5.0460408076037303E-3</v>
      </c>
      <c r="AD66" s="748">
        <f>Recovery_OX!R61</f>
        <v>0</v>
      </c>
      <c r="AE66" s="703"/>
      <c r="AF66" s="750">
        <f>(AC66-AD66)*(1-Recovery_OX!U61)</f>
        <v>5.0460408076037303E-3</v>
      </c>
    </row>
    <row r="67" spans="2:32">
      <c r="B67" s="743">
        <f t="shared" si="1"/>
        <v>2050</v>
      </c>
      <c r="C67" s="744">
        <f>IF(Select2=1,Food!$K69,"")</f>
        <v>6.4917784094889538E-8</v>
      </c>
      <c r="D67" s="745">
        <f>IF(Select2=1,Paper!$K69,"")</f>
        <v>2.1941558417694707E-3</v>
      </c>
      <c r="E67" s="736">
        <f>IF(Select2=1,Nappies!$K69,"")</f>
        <v>9.7044353645858868E-5</v>
      </c>
      <c r="F67" s="745">
        <f>IF(Select2=1,Garden!$K69,"")</f>
        <v>0</v>
      </c>
      <c r="G67" s="736">
        <f>IF(Select2=1,Wood!$K69,"")</f>
        <v>0</v>
      </c>
      <c r="H67" s="745">
        <f>IF(Select2=1,Textiles!$K69,"")</f>
        <v>1.5645452325444822E-4</v>
      </c>
      <c r="I67" s="746">
        <f>Sludge!K69</f>
        <v>0</v>
      </c>
      <c r="J67" s="746" t="str">
        <f>IF(Select2=2,MSW!$K69,"")</f>
        <v/>
      </c>
      <c r="K67" s="746">
        <f>Industry!$K69</f>
        <v>0</v>
      </c>
      <c r="L67" s="747">
        <f t="shared" si="3"/>
        <v>2.4477196364538728E-3</v>
      </c>
      <c r="M67" s="748">
        <f>Recovery_OX!C62</f>
        <v>0</v>
      </c>
      <c r="N67" s="703"/>
      <c r="O67" s="749">
        <f>(L67-M67)*(1-Recovery_OX!F62)</f>
        <v>2.4477196364538728E-3</v>
      </c>
      <c r="P67" s="695"/>
      <c r="Q67" s="705"/>
      <c r="S67" s="743">
        <f t="shared" si="2"/>
        <v>2050</v>
      </c>
      <c r="T67" s="744">
        <f>IF(Select2=1,Food!$W69,"")</f>
        <v>4.3432951000149081E-8</v>
      </c>
      <c r="U67" s="745">
        <f>IF(Select2=1,Paper!$W69,"")</f>
        <v>4.5333798383666735E-3</v>
      </c>
      <c r="V67" s="736">
        <f>IF(Select2=1,Nappies!$W69,"")</f>
        <v>0</v>
      </c>
      <c r="W67" s="745">
        <f>IF(Select2=1,Garden!$W69,"")</f>
        <v>0</v>
      </c>
      <c r="X67" s="736">
        <f>IF(Select2=1,Wood!$W69,"")</f>
        <v>0</v>
      </c>
      <c r="Y67" s="745">
        <f>IF(Select2=1,Textiles!$W69,"")</f>
        <v>1.7145701178569676E-4</v>
      </c>
      <c r="Z67" s="738">
        <f>Sludge!W69</f>
        <v>0</v>
      </c>
      <c r="AA67" s="738" t="str">
        <f>IF(Select2=2,MSW!$W69,"")</f>
        <v/>
      </c>
      <c r="AB67" s="746">
        <f>Industry!$W69</f>
        <v>0</v>
      </c>
      <c r="AC67" s="747">
        <f t="shared" si="4"/>
        <v>4.7048802831033704E-3</v>
      </c>
      <c r="AD67" s="748">
        <f>Recovery_OX!R62</f>
        <v>0</v>
      </c>
      <c r="AE67" s="703"/>
      <c r="AF67" s="750">
        <f>(AC67-AD67)*(1-Recovery_OX!U62)</f>
        <v>4.7048802831033704E-3</v>
      </c>
    </row>
    <row r="68" spans="2:32">
      <c r="B68" s="743">
        <f t="shared" si="1"/>
        <v>2051</v>
      </c>
      <c r="C68" s="744">
        <f>IF(Select2=1,Food!$K70,"")</f>
        <v>4.3515692023018046E-8</v>
      </c>
      <c r="D68" s="745">
        <f>IF(Select2=1,Paper!$K70,"")</f>
        <v>2.0458173467763881E-3</v>
      </c>
      <c r="E68" s="736">
        <f>IF(Select2=1,Nappies!$K70,"")</f>
        <v>8.1872906820348119E-5</v>
      </c>
      <c r="F68" s="745">
        <f>IF(Select2=1,Garden!$K70,"")</f>
        <v>0</v>
      </c>
      <c r="G68" s="736">
        <f>IF(Select2=1,Wood!$K70,"")</f>
        <v>0</v>
      </c>
      <c r="H68" s="745">
        <f>IF(Select2=1,Textiles!$K70,"")</f>
        <v>1.4587723057877898E-4</v>
      </c>
      <c r="I68" s="746">
        <f>Sludge!K70</f>
        <v>0</v>
      </c>
      <c r="J68" s="746" t="str">
        <f>IF(Select2=2,MSW!$K70,"")</f>
        <v/>
      </c>
      <c r="K68" s="746">
        <f>Industry!$K70</f>
        <v>0</v>
      </c>
      <c r="L68" s="747">
        <f t="shared" si="3"/>
        <v>2.2736109998675383E-3</v>
      </c>
      <c r="M68" s="748">
        <f>Recovery_OX!C63</f>
        <v>0</v>
      </c>
      <c r="N68" s="703"/>
      <c r="O68" s="749">
        <f>(L68-M68)*(1-Recovery_OX!F63)</f>
        <v>2.2736109998675383E-3</v>
      </c>
      <c r="P68" s="695"/>
      <c r="Q68" s="705"/>
      <c r="S68" s="743">
        <f t="shared" si="2"/>
        <v>2051</v>
      </c>
      <c r="T68" s="744">
        <f>IF(Select2=1,Food!$W70,"")</f>
        <v>2.9113977713883598E-8</v>
      </c>
      <c r="U68" s="745">
        <f>IF(Select2=1,Paper!$W70,"")</f>
        <v>4.2268953445793135E-3</v>
      </c>
      <c r="V68" s="736">
        <f>IF(Select2=1,Nappies!$W70,"")</f>
        <v>0</v>
      </c>
      <c r="W68" s="745">
        <f>IF(Select2=1,Garden!$W70,"")</f>
        <v>0</v>
      </c>
      <c r="X68" s="736">
        <f>IF(Select2=1,Wood!$W70,"")</f>
        <v>0</v>
      </c>
      <c r="Y68" s="745">
        <f>IF(Select2=1,Textiles!$W70,"")</f>
        <v>1.5986545816852499E-4</v>
      </c>
      <c r="Z68" s="738">
        <f>Sludge!W70</f>
        <v>0</v>
      </c>
      <c r="AA68" s="738" t="str">
        <f>IF(Select2=2,MSW!$W70,"")</f>
        <v/>
      </c>
      <c r="AB68" s="746">
        <f>Industry!$W70</f>
        <v>0</v>
      </c>
      <c r="AC68" s="747">
        <f t="shared" si="4"/>
        <v>4.3867899167255526E-3</v>
      </c>
      <c r="AD68" s="748">
        <f>Recovery_OX!R63</f>
        <v>0</v>
      </c>
      <c r="AE68" s="703"/>
      <c r="AF68" s="750">
        <f>(AC68-AD68)*(1-Recovery_OX!U63)</f>
        <v>4.3867899167255526E-3</v>
      </c>
    </row>
    <row r="69" spans="2:32">
      <c r="B69" s="743">
        <f t="shared" si="1"/>
        <v>2052</v>
      </c>
      <c r="C69" s="744">
        <f>IF(Select2=1,Food!$K71,"")</f>
        <v>2.9169440680142161E-8</v>
      </c>
      <c r="D69" s="745">
        <f>IF(Select2=1,Paper!$K71,"")</f>
        <v>1.9075074507906888E-3</v>
      </c>
      <c r="E69" s="736">
        <f>IF(Select2=1,Nappies!$K71,"")</f>
        <v>6.9073290916801805E-5</v>
      </c>
      <c r="F69" s="745">
        <f>IF(Select2=1,Garden!$K71,"")</f>
        <v>0</v>
      </c>
      <c r="G69" s="736">
        <f>IF(Select2=1,Wood!$K71,"")</f>
        <v>0</v>
      </c>
      <c r="H69" s="745">
        <f>IF(Select2=1,Textiles!$K71,"")</f>
        <v>1.3601502825664856E-4</v>
      </c>
      <c r="I69" s="746">
        <f>Sludge!K71</f>
        <v>0</v>
      </c>
      <c r="J69" s="746" t="str">
        <f>IF(Select2=2,MSW!$K71,"")</f>
        <v/>
      </c>
      <c r="K69" s="746">
        <f>Industry!$K71</f>
        <v>0</v>
      </c>
      <c r="L69" s="747">
        <f t="shared" si="3"/>
        <v>2.1126249394048191E-3</v>
      </c>
      <c r="M69" s="748">
        <f>Recovery_OX!C64</f>
        <v>0</v>
      </c>
      <c r="N69" s="703"/>
      <c r="O69" s="749">
        <f>(L69-M69)*(1-Recovery_OX!F64)</f>
        <v>2.1126249394048191E-3</v>
      </c>
      <c r="P69" s="695"/>
      <c r="Q69" s="705"/>
      <c r="S69" s="743">
        <f t="shared" si="2"/>
        <v>2052</v>
      </c>
      <c r="T69" s="744">
        <f>IF(Select2=1,Food!$W71,"")</f>
        <v>1.9515682881451031E-8</v>
      </c>
      <c r="U69" s="745">
        <f>IF(Select2=1,Paper!$W71,"")</f>
        <v>3.9411310966749758E-3</v>
      </c>
      <c r="V69" s="736">
        <f>IF(Select2=1,Nappies!$W71,"")</f>
        <v>0</v>
      </c>
      <c r="W69" s="745">
        <f>IF(Select2=1,Garden!$W71,"")</f>
        <v>0</v>
      </c>
      <c r="X69" s="736">
        <f>IF(Select2=1,Wood!$W71,"")</f>
        <v>0</v>
      </c>
      <c r="Y69" s="745">
        <f>IF(Select2=1,Textiles!$W71,"")</f>
        <v>1.4905756521276561E-4</v>
      </c>
      <c r="Z69" s="738">
        <f>Sludge!W71</f>
        <v>0</v>
      </c>
      <c r="AA69" s="738" t="str">
        <f>IF(Select2=2,MSW!$W71,"")</f>
        <v/>
      </c>
      <c r="AB69" s="746">
        <f>Industry!$W71</f>
        <v>0</v>
      </c>
      <c r="AC69" s="747">
        <f t="shared" si="4"/>
        <v>4.0902081775706228E-3</v>
      </c>
      <c r="AD69" s="748">
        <f>Recovery_OX!R64</f>
        <v>0</v>
      </c>
      <c r="AE69" s="703"/>
      <c r="AF69" s="750">
        <f>(AC69-AD69)*(1-Recovery_OX!U64)</f>
        <v>4.0902081775706228E-3</v>
      </c>
    </row>
    <row r="70" spans="2:32">
      <c r="B70" s="743">
        <f t="shared" si="1"/>
        <v>2053</v>
      </c>
      <c r="C70" s="744">
        <f>IF(Select2=1,Food!$K72,"")</f>
        <v>1.9552860819546746E-8</v>
      </c>
      <c r="D70" s="745">
        <f>IF(Select2=1,Paper!$K72,"")</f>
        <v>1.778548158541788E-3</v>
      </c>
      <c r="E70" s="736">
        <f>IF(Select2=1,Nappies!$K72,"")</f>
        <v>5.8274705313032254E-5</v>
      </c>
      <c r="F70" s="745">
        <f>IF(Select2=1,Garden!$K72,"")</f>
        <v>0</v>
      </c>
      <c r="G70" s="736">
        <f>IF(Select2=1,Wood!$K72,"")</f>
        <v>0</v>
      </c>
      <c r="H70" s="745">
        <f>IF(Select2=1,Textiles!$K72,"")</f>
        <v>1.2681957176083203E-4</v>
      </c>
      <c r="I70" s="746">
        <f>Sludge!K72</f>
        <v>0</v>
      </c>
      <c r="J70" s="746" t="str">
        <f>IF(Select2=2,MSW!$K72,"")</f>
        <v/>
      </c>
      <c r="K70" s="746">
        <f>Industry!$K72</f>
        <v>0</v>
      </c>
      <c r="L70" s="747">
        <f t="shared" si="3"/>
        <v>1.9636619884764719E-3</v>
      </c>
      <c r="M70" s="748">
        <f>Recovery_OX!C65</f>
        <v>0</v>
      </c>
      <c r="N70" s="703"/>
      <c r="O70" s="749">
        <f>(L70-M70)*(1-Recovery_OX!F65)</f>
        <v>1.9636619884764719E-3</v>
      </c>
      <c r="P70" s="695"/>
      <c r="Q70" s="705"/>
      <c r="S70" s="743">
        <f t="shared" si="2"/>
        <v>2053</v>
      </c>
      <c r="T70" s="744">
        <f>IF(Select2=1,Food!$W72,"")</f>
        <v>1.3081753447511193E-8</v>
      </c>
      <c r="U70" s="745">
        <f>IF(Select2=1,Paper!$W72,"")</f>
        <v>3.6746862779788989E-3</v>
      </c>
      <c r="V70" s="736">
        <f>IF(Select2=1,Nappies!$W72,"")</f>
        <v>0</v>
      </c>
      <c r="W70" s="745">
        <f>IF(Select2=1,Garden!$W72,"")</f>
        <v>0</v>
      </c>
      <c r="X70" s="736">
        <f>IF(Select2=1,Wood!$W72,"")</f>
        <v>0</v>
      </c>
      <c r="Y70" s="745">
        <f>IF(Select2=1,Textiles!$W72,"")</f>
        <v>1.389803526146105E-4</v>
      </c>
      <c r="Z70" s="738">
        <f>Sludge!W72</f>
        <v>0</v>
      </c>
      <c r="AA70" s="738" t="str">
        <f>IF(Select2=2,MSW!$W72,"")</f>
        <v/>
      </c>
      <c r="AB70" s="746">
        <f>Industry!$W72</f>
        <v>0</v>
      </c>
      <c r="AC70" s="747">
        <f t="shared" si="4"/>
        <v>3.813679712346957E-3</v>
      </c>
      <c r="AD70" s="748">
        <f>Recovery_OX!R65</f>
        <v>0</v>
      </c>
      <c r="AE70" s="703"/>
      <c r="AF70" s="750">
        <f>(AC70-AD70)*(1-Recovery_OX!U65)</f>
        <v>3.813679712346957E-3</v>
      </c>
    </row>
    <row r="71" spans="2:32">
      <c r="B71" s="743">
        <f t="shared" si="1"/>
        <v>2054</v>
      </c>
      <c r="C71" s="744">
        <f>IF(Select2=1,Food!$K73,"")</f>
        <v>1.3106674564687019E-8</v>
      </c>
      <c r="D71" s="745">
        <f>IF(Select2=1,Paper!$K73,"")</f>
        <v>1.6583073114294679E-3</v>
      </c>
      <c r="E71" s="736">
        <f>IF(Select2=1,Nappies!$K73,"")</f>
        <v>4.9164318570127667E-5</v>
      </c>
      <c r="F71" s="745">
        <f>IF(Select2=1,Garden!$K73,"")</f>
        <v>0</v>
      </c>
      <c r="G71" s="736">
        <f>IF(Select2=1,Wood!$K73,"")</f>
        <v>0</v>
      </c>
      <c r="H71" s="745">
        <f>IF(Select2=1,Textiles!$K73,"")</f>
        <v>1.1824578495291871E-4</v>
      </c>
      <c r="I71" s="746">
        <f>Sludge!K73</f>
        <v>0</v>
      </c>
      <c r="J71" s="746" t="str">
        <f>IF(Select2=2,MSW!$K73,"")</f>
        <v/>
      </c>
      <c r="K71" s="746">
        <f>Industry!$K73</f>
        <v>0</v>
      </c>
      <c r="L71" s="747">
        <f t="shared" si="3"/>
        <v>1.825730521627079E-3</v>
      </c>
      <c r="M71" s="748">
        <f>Recovery_OX!C66</f>
        <v>0</v>
      </c>
      <c r="N71" s="703"/>
      <c r="O71" s="749">
        <f>(L71-M71)*(1-Recovery_OX!F66)</f>
        <v>1.825730521627079E-3</v>
      </c>
      <c r="P71" s="695"/>
      <c r="Q71" s="705"/>
      <c r="S71" s="743">
        <f t="shared" si="2"/>
        <v>2054</v>
      </c>
      <c r="T71" s="744">
        <f>IF(Select2=1,Food!$W73,"")</f>
        <v>8.7689615731625866E-9</v>
      </c>
      <c r="U71" s="745">
        <f>IF(Select2=1,Paper!$W73,"")</f>
        <v>3.4262547756807168E-3</v>
      </c>
      <c r="V71" s="736">
        <f>IF(Select2=1,Nappies!$W73,"")</f>
        <v>0</v>
      </c>
      <c r="W71" s="745">
        <f>IF(Select2=1,Garden!$W73,"")</f>
        <v>0</v>
      </c>
      <c r="X71" s="736">
        <f>IF(Select2=1,Wood!$W73,"")</f>
        <v>0</v>
      </c>
      <c r="Y71" s="745">
        <f>IF(Select2=1,Textiles!$W73,"")</f>
        <v>1.2958442186621234E-4</v>
      </c>
      <c r="Z71" s="738">
        <f>Sludge!W73</f>
        <v>0</v>
      </c>
      <c r="AA71" s="738" t="str">
        <f>IF(Select2=2,MSW!$W73,"")</f>
        <v/>
      </c>
      <c r="AB71" s="746">
        <f>Industry!$W73</f>
        <v>0</v>
      </c>
      <c r="AC71" s="747">
        <f t="shared" si="4"/>
        <v>3.5558479665085026E-3</v>
      </c>
      <c r="AD71" s="748">
        <f>Recovery_OX!R66</f>
        <v>0</v>
      </c>
      <c r="AE71" s="703"/>
      <c r="AF71" s="750">
        <f>(AC71-AD71)*(1-Recovery_OX!U66)</f>
        <v>3.5558479665085026E-3</v>
      </c>
    </row>
    <row r="72" spans="2:32">
      <c r="B72" s="743">
        <f t="shared" si="1"/>
        <v>2055</v>
      </c>
      <c r="C72" s="744">
        <f>IF(Select2=1,Food!$K74,"")</f>
        <v>8.7856666975751478E-9</v>
      </c>
      <c r="D72" s="745">
        <f>IF(Select2=1,Paper!$K74,"")</f>
        <v>1.5461954886816843E-3</v>
      </c>
      <c r="E72" s="736">
        <f>IF(Select2=1,Nappies!$K74,"")</f>
        <v>4.1478205809552938E-5</v>
      </c>
      <c r="F72" s="745">
        <f>IF(Select2=1,Garden!$K74,"")</f>
        <v>0</v>
      </c>
      <c r="G72" s="736">
        <f>IF(Select2=1,Wood!$K74,"")</f>
        <v>0</v>
      </c>
      <c r="H72" s="745">
        <f>IF(Select2=1,Textiles!$K74,"")</f>
        <v>1.1025163912002918E-4</v>
      </c>
      <c r="I72" s="746">
        <f>Sludge!K74</f>
        <v>0</v>
      </c>
      <c r="J72" s="746" t="str">
        <f>IF(Select2=2,MSW!$K74,"")</f>
        <v/>
      </c>
      <c r="K72" s="746">
        <f>Industry!$K74</f>
        <v>0</v>
      </c>
      <c r="L72" s="747">
        <f t="shared" si="3"/>
        <v>1.6979341192779641E-3</v>
      </c>
      <c r="M72" s="748">
        <f>Recovery_OX!C67</f>
        <v>0</v>
      </c>
      <c r="N72" s="703"/>
      <c r="O72" s="749">
        <f>(L72-M72)*(1-Recovery_OX!F67)</f>
        <v>1.6979341192779641E-3</v>
      </c>
      <c r="P72" s="695"/>
      <c r="Q72" s="705"/>
      <c r="S72" s="743">
        <f t="shared" si="2"/>
        <v>2055</v>
      </c>
      <c r="T72" s="744">
        <f>IF(Select2=1,Food!$W74,"")</f>
        <v>5.8780107254070972E-9</v>
      </c>
      <c r="U72" s="745">
        <f>IF(Select2=1,Paper!$W74,"")</f>
        <v>3.194618778267942E-3</v>
      </c>
      <c r="V72" s="736">
        <f>IF(Select2=1,Nappies!$W74,"")</f>
        <v>0</v>
      </c>
      <c r="W72" s="745">
        <f>IF(Select2=1,Garden!$W74,"")</f>
        <v>0</v>
      </c>
      <c r="X72" s="736">
        <f>IF(Select2=1,Wood!$W74,"")</f>
        <v>0</v>
      </c>
      <c r="Y72" s="745">
        <f>IF(Select2=1,Textiles!$W74,"")</f>
        <v>1.208237141041416E-4</v>
      </c>
      <c r="Z72" s="738">
        <f>Sludge!W74</f>
        <v>0</v>
      </c>
      <c r="AA72" s="738" t="str">
        <f>IF(Select2=2,MSW!$W74,"")</f>
        <v/>
      </c>
      <c r="AB72" s="746">
        <f>Industry!$W74</f>
        <v>0</v>
      </c>
      <c r="AC72" s="747">
        <f t="shared" si="4"/>
        <v>3.315448370382809E-3</v>
      </c>
      <c r="AD72" s="748">
        <f>Recovery_OX!R67</f>
        <v>0</v>
      </c>
      <c r="AE72" s="703"/>
      <c r="AF72" s="750">
        <f>(AC72-AD72)*(1-Recovery_OX!U67)</f>
        <v>3.315448370382809E-3</v>
      </c>
    </row>
    <row r="73" spans="2:32">
      <c r="B73" s="743">
        <f t="shared" si="1"/>
        <v>2056</v>
      </c>
      <c r="C73" s="744">
        <f>IF(Select2=1,Food!$K75,"")</f>
        <v>5.8892085051723564E-9</v>
      </c>
      <c r="D73" s="745">
        <f>IF(Select2=1,Paper!$K75,"")</f>
        <v>1.4416631180132603E-3</v>
      </c>
      <c r="E73" s="736">
        <f>IF(Select2=1,Nappies!$K75,"")</f>
        <v>3.4993702897063533E-5</v>
      </c>
      <c r="F73" s="745">
        <f>IF(Select2=1,Garden!$K75,"")</f>
        <v>0</v>
      </c>
      <c r="G73" s="736">
        <f>IF(Select2=1,Wood!$K75,"")</f>
        <v>0</v>
      </c>
      <c r="H73" s="745">
        <f>IF(Select2=1,Textiles!$K75,"")</f>
        <v>1.0279794695001609E-4</v>
      </c>
      <c r="I73" s="746">
        <f>Sludge!K75</f>
        <v>0</v>
      </c>
      <c r="J73" s="746" t="str">
        <f>IF(Select2=2,MSW!$K75,"")</f>
        <v/>
      </c>
      <c r="K73" s="746">
        <f>Industry!$K75</f>
        <v>0</v>
      </c>
      <c r="L73" s="747">
        <f t="shared" si="3"/>
        <v>1.5794606570688453E-3</v>
      </c>
      <c r="M73" s="748">
        <f>Recovery_OX!C68</f>
        <v>0</v>
      </c>
      <c r="N73" s="703"/>
      <c r="O73" s="749">
        <f>(L73-M73)*(1-Recovery_OX!F68)</f>
        <v>1.5794606570688453E-3</v>
      </c>
      <c r="P73" s="695"/>
      <c r="Q73" s="705"/>
      <c r="S73" s="743">
        <f t="shared" si="2"/>
        <v>2056</v>
      </c>
      <c r="T73" s="744">
        <f>IF(Select2=1,Food!$W75,"")</f>
        <v>3.9401484200528666E-9</v>
      </c>
      <c r="U73" s="745">
        <f>IF(Select2=1,Paper!$W75,"")</f>
        <v>2.9786428058125201E-3</v>
      </c>
      <c r="V73" s="736">
        <f>IF(Select2=1,Nappies!$W75,"")</f>
        <v>0</v>
      </c>
      <c r="W73" s="745">
        <f>IF(Select2=1,Garden!$W75,"")</f>
        <v>0</v>
      </c>
      <c r="X73" s="736">
        <f>IF(Select2=1,Wood!$W75,"")</f>
        <v>0</v>
      </c>
      <c r="Y73" s="745">
        <f>IF(Select2=1,Textiles!$W75,"")</f>
        <v>1.126552843287848E-4</v>
      </c>
      <c r="Z73" s="738">
        <f>Sludge!W75</f>
        <v>0</v>
      </c>
      <c r="AA73" s="738" t="str">
        <f>IF(Select2=2,MSW!$W75,"")</f>
        <v/>
      </c>
      <c r="AB73" s="746">
        <f>Industry!$W75</f>
        <v>0</v>
      </c>
      <c r="AC73" s="747">
        <f t="shared" si="4"/>
        <v>3.0913020302897249E-3</v>
      </c>
      <c r="AD73" s="748">
        <f>Recovery_OX!R68</f>
        <v>0</v>
      </c>
      <c r="AE73" s="703"/>
      <c r="AF73" s="750">
        <f>(AC73-AD73)*(1-Recovery_OX!U68)</f>
        <v>3.0913020302897249E-3</v>
      </c>
    </row>
    <row r="74" spans="2:32">
      <c r="B74" s="743">
        <f t="shared" si="1"/>
        <v>2057</v>
      </c>
      <c r="C74" s="744">
        <f>IF(Select2=1,Food!$K76,"")</f>
        <v>3.9476545163006121E-9</v>
      </c>
      <c r="D74" s="745">
        <f>IF(Select2=1,Paper!$K76,"")</f>
        <v>1.3441977816219038E-3</v>
      </c>
      <c r="E74" s="736">
        <f>IF(Select2=1,Nappies!$K76,"")</f>
        <v>2.9522955936679447E-5</v>
      </c>
      <c r="F74" s="745">
        <f>IF(Select2=1,Garden!$K76,"")</f>
        <v>0</v>
      </c>
      <c r="G74" s="736">
        <f>IF(Select2=1,Wood!$K76,"")</f>
        <v>0</v>
      </c>
      <c r="H74" s="745">
        <f>IF(Select2=1,Textiles!$K76,"")</f>
        <v>9.5848170435214547E-5</v>
      </c>
      <c r="I74" s="746">
        <f>Sludge!K76</f>
        <v>0</v>
      </c>
      <c r="J74" s="746" t="str">
        <f>IF(Select2=2,MSW!$K76,"")</f>
        <v/>
      </c>
      <c r="K74" s="746">
        <f>Industry!$K76</f>
        <v>0</v>
      </c>
      <c r="L74" s="747">
        <f t="shared" si="3"/>
        <v>1.4695728556483139E-3</v>
      </c>
      <c r="M74" s="748">
        <f>Recovery_OX!C69</f>
        <v>0</v>
      </c>
      <c r="N74" s="703"/>
      <c r="O74" s="749">
        <f>(L74-M74)*(1-Recovery_OX!F69)</f>
        <v>1.4695728556483139E-3</v>
      </c>
      <c r="P74" s="695"/>
      <c r="Q74" s="705"/>
      <c r="S74" s="743">
        <f t="shared" si="2"/>
        <v>2057</v>
      </c>
      <c r="T74" s="744">
        <f>IF(Select2=1,Food!$W76,"")</f>
        <v>2.6411604703170892E-9</v>
      </c>
      <c r="U74" s="745">
        <f>IF(Select2=1,Paper!$W76,"")</f>
        <v>2.7772681438469069E-3</v>
      </c>
      <c r="V74" s="736">
        <f>IF(Select2=1,Nappies!$W76,"")</f>
        <v>0</v>
      </c>
      <c r="W74" s="745">
        <f>IF(Select2=1,Garden!$W76,"")</f>
        <v>0</v>
      </c>
      <c r="X74" s="736">
        <f>IF(Select2=1,Wood!$W76,"")</f>
        <v>0</v>
      </c>
      <c r="Y74" s="745">
        <f>IF(Select2=1,Textiles!$W76,"")</f>
        <v>1.0503909088790638E-4</v>
      </c>
      <c r="Z74" s="738">
        <f>Sludge!W76</f>
        <v>0</v>
      </c>
      <c r="AA74" s="738" t="str">
        <f>IF(Select2=2,MSW!$W76,"")</f>
        <v/>
      </c>
      <c r="AB74" s="746">
        <f>Industry!$W76</f>
        <v>0</v>
      </c>
      <c r="AC74" s="747">
        <f t="shared" si="4"/>
        <v>2.8823098758952838E-3</v>
      </c>
      <c r="AD74" s="748">
        <f>Recovery_OX!R69</f>
        <v>0</v>
      </c>
      <c r="AE74" s="703"/>
      <c r="AF74" s="750">
        <f>(AC74-AD74)*(1-Recovery_OX!U69)</f>
        <v>2.8823098758952838E-3</v>
      </c>
    </row>
    <row r="75" spans="2:32">
      <c r="B75" s="743">
        <f t="shared" si="1"/>
        <v>2058</v>
      </c>
      <c r="C75" s="744">
        <f>IF(Select2=1,Food!$K77,"")</f>
        <v>2.6461919570994266E-9</v>
      </c>
      <c r="D75" s="745">
        <f>IF(Select2=1,Paper!$K77,"")</f>
        <v>1.2533217043155485E-3</v>
      </c>
      <c r="E75" s="736">
        <f>IF(Select2=1,Nappies!$K77,"")</f>
        <v>2.4907479205701783E-5</v>
      </c>
      <c r="F75" s="745">
        <f>IF(Select2=1,Garden!$K77,"")</f>
        <v>0</v>
      </c>
      <c r="G75" s="736">
        <f>IF(Select2=1,Wood!$K77,"")</f>
        <v>0</v>
      </c>
      <c r="H75" s="745">
        <f>IF(Select2=1,Textiles!$K77,"")</f>
        <v>8.9368241763086061E-5</v>
      </c>
      <c r="I75" s="746">
        <f>Sludge!K77</f>
        <v>0</v>
      </c>
      <c r="J75" s="746" t="str">
        <f>IF(Select2=2,MSW!$K77,"")</f>
        <v/>
      </c>
      <c r="K75" s="746">
        <f>Industry!$K77</f>
        <v>0</v>
      </c>
      <c r="L75" s="747">
        <f t="shared" si="3"/>
        <v>1.3676000714762937E-3</v>
      </c>
      <c r="M75" s="748">
        <f>Recovery_OX!C70</f>
        <v>0</v>
      </c>
      <c r="N75" s="703"/>
      <c r="O75" s="749">
        <f>(L75-M75)*(1-Recovery_OX!F70)</f>
        <v>1.3676000714762937E-3</v>
      </c>
      <c r="P75" s="695"/>
      <c r="Q75" s="705"/>
      <c r="S75" s="743">
        <f t="shared" si="2"/>
        <v>2058</v>
      </c>
      <c r="T75" s="744">
        <f>IF(Select2=1,Food!$W77,"")</f>
        <v>1.7704228080504619E-9</v>
      </c>
      <c r="U75" s="745">
        <f>IF(Select2=1,Paper!$W77,"")</f>
        <v>2.5895076535445202E-3</v>
      </c>
      <c r="V75" s="736">
        <f>IF(Select2=1,Nappies!$W77,"")</f>
        <v>0</v>
      </c>
      <c r="W75" s="745">
        <f>IF(Select2=1,Garden!$W77,"")</f>
        <v>0</v>
      </c>
      <c r="X75" s="736">
        <f>IF(Select2=1,Wood!$W77,"")</f>
        <v>0</v>
      </c>
      <c r="Y75" s="745">
        <f>IF(Select2=1,Textiles!$W77,"")</f>
        <v>9.7937799192423117E-5</v>
      </c>
      <c r="Z75" s="738">
        <f>Sludge!W77</f>
        <v>0</v>
      </c>
      <c r="AA75" s="738" t="str">
        <f>IF(Select2=2,MSW!$W77,"")</f>
        <v/>
      </c>
      <c r="AB75" s="746">
        <f>Industry!$W77</f>
        <v>0</v>
      </c>
      <c r="AC75" s="747">
        <f t="shared" si="4"/>
        <v>2.687447223159751E-3</v>
      </c>
      <c r="AD75" s="748">
        <f>Recovery_OX!R70</f>
        <v>0</v>
      </c>
      <c r="AE75" s="703"/>
      <c r="AF75" s="750">
        <f>(AC75-AD75)*(1-Recovery_OX!U70)</f>
        <v>2.687447223159751E-3</v>
      </c>
    </row>
    <row r="76" spans="2:32">
      <c r="B76" s="743">
        <f t="shared" si="1"/>
        <v>2059</v>
      </c>
      <c r="C76" s="744">
        <f>IF(Select2=1,Food!$K78,"")</f>
        <v>1.7737955145020259E-9</v>
      </c>
      <c r="D76" s="745">
        <f>IF(Select2=1,Paper!$K78,"")</f>
        <v>1.1685894114578078E-3</v>
      </c>
      <c r="E76" s="736">
        <f>IF(Select2=1,Nappies!$K78,"")</f>
        <v>2.1013563875956632E-5</v>
      </c>
      <c r="F76" s="745">
        <f>IF(Select2=1,Garden!$K78,"")</f>
        <v>0</v>
      </c>
      <c r="G76" s="736">
        <f>IF(Select2=1,Wood!$K78,"")</f>
        <v>0</v>
      </c>
      <c r="H76" s="745">
        <f>IF(Select2=1,Textiles!$K78,"")</f>
        <v>8.3326396315762117E-5</v>
      </c>
      <c r="I76" s="746">
        <f>Sludge!K78</f>
        <v>0</v>
      </c>
      <c r="J76" s="746" t="str">
        <f>IF(Select2=2,MSW!$K78,"")</f>
        <v/>
      </c>
      <c r="K76" s="746">
        <f>Industry!$K78</f>
        <v>0</v>
      </c>
      <c r="L76" s="747">
        <f t="shared" si="3"/>
        <v>1.2729311454450411E-3</v>
      </c>
      <c r="M76" s="748">
        <f>Recovery_OX!C71</f>
        <v>0</v>
      </c>
      <c r="N76" s="703"/>
      <c r="O76" s="749">
        <f>(L76-M76)*(1-Recovery_OX!F71)</f>
        <v>1.2729311454450411E-3</v>
      </c>
      <c r="P76" s="695"/>
      <c r="Q76" s="705"/>
      <c r="S76" s="743">
        <f t="shared" si="2"/>
        <v>2059</v>
      </c>
      <c r="T76" s="744">
        <f>IF(Select2=1,Food!$W78,"")</f>
        <v>1.1867498981949315E-9</v>
      </c>
      <c r="U76" s="745">
        <f>IF(Select2=1,Paper!$W78,"")</f>
        <v>2.4144409327640642E-3</v>
      </c>
      <c r="V76" s="736">
        <f>IF(Select2=1,Nappies!$W78,"")</f>
        <v>0</v>
      </c>
      <c r="W76" s="745">
        <f>IF(Select2=1,Garden!$W78,"")</f>
        <v>0</v>
      </c>
      <c r="X76" s="736">
        <f>IF(Select2=1,Wood!$W78,"")</f>
        <v>0</v>
      </c>
      <c r="Y76" s="745">
        <f>IF(Select2=1,Textiles!$W78,"")</f>
        <v>9.1316598702205086E-5</v>
      </c>
      <c r="Z76" s="738">
        <f>Sludge!W78</f>
        <v>0</v>
      </c>
      <c r="AA76" s="738" t="str">
        <f>IF(Select2=2,MSW!$W78,"")</f>
        <v/>
      </c>
      <c r="AB76" s="746">
        <f>Industry!$W78</f>
        <v>0</v>
      </c>
      <c r="AC76" s="747">
        <f t="shared" si="4"/>
        <v>2.5057587182161674E-3</v>
      </c>
      <c r="AD76" s="748">
        <f>Recovery_OX!R71</f>
        <v>0</v>
      </c>
      <c r="AE76" s="703"/>
      <c r="AF76" s="750">
        <f>(AC76-AD76)*(1-Recovery_OX!U71)</f>
        <v>2.5057587182161674E-3</v>
      </c>
    </row>
    <row r="77" spans="2:32">
      <c r="B77" s="743">
        <f t="shared" si="1"/>
        <v>2060</v>
      </c>
      <c r="C77" s="744">
        <f>IF(Select2=1,Food!$K79,"")</f>
        <v>1.1890106909388084E-9</v>
      </c>
      <c r="D77" s="745">
        <f>IF(Select2=1,Paper!$K79,"")</f>
        <v>1.0895855452507893E-3</v>
      </c>
      <c r="E77" s="736">
        <f>IF(Select2=1,Nappies!$K79,"")</f>
        <v>1.7728404513445347E-5</v>
      </c>
      <c r="F77" s="745">
        <f>IF(Select2=1,Garden!$K79,"")</f>
        <v>0</v>
      </c>
      <c r="G77" s="736">
        <f>IF(Select2=1,Wood!$K79,"")</f>
        <v>0</v>
      </c>
      <c r="H77" s="745">
        <f>IF(Select2=1,Textiles!$K79,"")</f>
        <v>7.769301695985037E-5</v>
      </c>
      <c r="I77" s="746">
        <f>Sludge!K79</f>
        <v>0</v>
      </c>
      <c r="J77" s="746" t="str">
        <f>IF(Select2=2,MSW!$K79,"")</f>
        <v/>
      </c>
      <c r="K77" s="746">
        <f>Industry!$K79</f>
        <v>0</v>
      </c>
      <c r="L77" s="747">
        <f t="shared" si="3"/>
        <v>1.185008155734776E-3</v>
      </c>
      <c r="M77" s="748">
        <f>Recovery_OX!C72</f>
        <v>0</v>
      </c>
      <c r="N77" s="703"/>
      <c r="O77" s="749">
        <f>(L77-M77)*(1-Recovery_OX!F72)</f>
        <v>1.185008155734776E-3</v>
      </c>
      <c r="P77" s="695"/>
      <c r="Q77" s="705"/>
      <c r="S77" s="743">
        <f t="shared" si="2"/>
        <v>2060</v>
      </c>
      <c r="T77" s="744">
        <f>IF(Select2=1,Food!$W79,"")</f>
        <v>7.9550224639081669E-10</v>
      </c>
      <c r="U77" s="745">
        <f>IF(Select2=1,Paper!$W79,"")</f>
        <v>2.251209804237167E-3</v>
      </c>
      <c r="V77" s="736">
        <f>IF(Select2=1,Nappies!$W79,"")</f>
        <v>0</v>
      </c>
      <c r="W77" s="745">
        <f>IF(Select2=1,Garden!$W79,"")</f>
        <v>0</v>
      </c>
      <c r="X77" s="736">
        <f>IF(Select2=1,Wood!$W79,"")</f>
        <v>0</v>
      </c>
      <c r="Y77" s="745">
        <f>IF(Select2=1,Textiles!$W79,"")</f>
        <v>8.5143032284767559E-5</v>
      </c>
      <c r="Z77" s="738">
        <f>Sludge!W79</f>
        <v>0</v>
      </c>
      <c r="AA77" s="738" t="str">
        <f>IF(Select2=2,MSW!$W79,"")</f>
        <v/>
      </c>
      <c r="AB77" s="746">
        <f>Industry!$W79</f>
        <v>0</v>
      </c>
      <c r="AC77" s="747">
        <f t="shared" si="4"/>
        <v>2.336353632024181E-3</v>
      </c>
      <c r="AD77" s="748">
        <f>Recovery_OX!R72</f>
        <v>0</v>
      </c>
      <c r="AE77" s="703"/>
      <c r="AF77" s="750">
        <f>(AC77-AD77)*(1-Recovery_OX!U72)</f>
        <v>2.336353632024181E-3</v>
      </c>
    </row>
    <row r="78" spans="2:32">
      <c r="B78" s="743">
        <f t="shared" si="1"/>
        <v>2061</v>
      </c>
      <c r="C78" s="744">
        <f>IF(Select2=1,Food!$K80,"")</f>
        <v>7.970177010869695E-10</v>
      </c>
      <c r="D78" s="745">
        <f>IF(Select2=1,Paper!$K80,"")</f>
        <v>1.0159228286506889E-3</v>
      </c>
      <c r="E78" s="736">
        <f>IF(Select2=1,Nappies!$K80,"")</f>
        <v>1.495683114238237E-5</v>
      </c>
      <c r="F78" s="745">
        <f>IF(Select2=1,Garden!$K80,"")</f>
        <v>0</v>
      </c>
      <c r="G78" s="736">
        <f>IF(Select2=1,Wood!$K80,"")</f>
        <v>0</v>
      </c>
      <c r="H78" s="745">
        <f>IF(Select2=1,Textiles!$K80,"")</f>
        <v>7.2440488863212516E-5</v>
      </c>
      <c r="I78" s="746">
        <f>Sludge!K80</f>
        <v>0</v>
      </c>
      <c r="J78" s="746" t="str">
        <f>IF(Select2=2,MSW!$K80,"")</f>
        <v/>
      </c>
      <c r="K78" s="746">
        <f>Industry!$K80</f>
        <v>0</v>
      </c>
      <c r="L78" s="747">
        <f t="shared" si="3"/>
        <v>1.1033209456739849E-3</v>
      </c>
      <c r="M78" s="748">
        <f>Recovery_OX!C73</f>
        <v>0</v>
      </c>
      <c r="N78" s="703"/>
      <c r="O78" s="749">
        <f>(L78-M78)*(1-Recovery_OX!F73)</f>
        <v>1.1033209456739849E-3</v>
      </c>
      <c r="P78" s="695"/>
      <c r="Q78" s="705"/>
      <c r="S78" s="743">
        <f t="shared" si="2"/>
        <v>2061</v>
      </c>
      <c r="T78" s="744">
        <f>IF(Select2=1,Food!$W80,"")</f>
        <v>5.3324110242214681E-10</v>
      </c>
      <c r="U78" s="745">
        <f>IF(Select2=1,Paper!$W80,"")</f>
        <v>2.0990141087824138E-3</v>
      </c>
      <c r="V78" s="736">
        <f>IF(Select2=1,Nappies!$W80,"")</f>
        <v>0</v>
      </c>
      <c r="W78" s="745">
        <f>IF(Select2=1,Garden!$W80,"")</f>
        <v>0</v>
      </c>
      <c r="X78" s="736">
        <f>IF(Select2=1,Wood!$W80,"")</f>
        <v>0</v>
      </c>
      <c r="Y78" s="745">
        <f>IF(Select2=1,Textiles!$W80,"")</f>
        <v>7.9386837110369902E-5</v>
      </c>
      <c r="Z78" s="738">
        <f>Sludge!W80</f>
        <v>0</v>
      </c>
      <c r="AA78" s="738" t="str">
        <f>IF(Select2=2,MSW!$W80,"")</f>
        <v/>
      </c>
      <c r="AB78" s="746">
        <f>Industry!$W80</f>
        <v>0</v>
      </c>
      <c r="AC78" s="747">
        <f t="shared" si="4"/>
        <v>2.1784014791338862E-3</v>
      </c>
      <c r="AD78" s="748">
        <f>Recovery_OX!R73</f>
        <v>0</v>
      </c>
      <c r="AE78" s="703"/>
      <c r="AF78" s="750">
        <f>(AC78-AD78)*(1-Recovery_OX!U73)</f>
        <v>2.1784014791338862E-3</v>
      </c>
    </row>
    <row r="79" spans="2:32">
      <c r="B79" s="743">
        <f t="shared" si="1"/>
        <v>2062</v>
      </c>
      <c r="C79" s="744">
        <f>IF(Select2=1,Food!$K81,"")</f>
        <v>5.342569420838368E-10</v>
      </c>
      <c r="D79" s="745">
        <f>IF(Select2=1,Paper!$K81,"")</f>
        <v>9.4724016693527194E-4</v>
      </c>
      <c r="E79" s="736">
        <f>IF(Select2=1,Nappies!$K81,"")</f>
        <v>1.2618552202601103E-5</v>
      </c>
      <c r="F79" s="745">
        <f>IF(Select2=1,Garden!$K81,"")</f>
        <v>0</v>
      </c>
      <c r="G79" s="736">
        <f>IF(Select2=1,Wood!$K81,"")</f>
        <v>0</v>
      </c>
      <c r="H79" s="745">
        <f>IF(Select2=1,Textiles!$K81,"")</f>
        <v>6.754306412702502E-5</v>
      </c>
      <c r="I79" s="746">
        <f>Sludge!K81</f>
        <v>0</v>
      </c>
      <c r="J79" s="746" t="str">
        <f>IF(Select2=2,MSW!$K81,"")</f>
        <v/>
      </c>
      <c r="K79" s="746">
        <f>Industry!$K81</f>
        <v>0</v>
      </c>
      <c r="L79" s="747">
        <f t="shared" si="3"/>
        <v>1.0274023175218402E-3</v>
      </c>
      <c r="M79" s="748">
        <f>Recovery_OX!C74</f>
        <v>0</v>
      </c>
      <c r="N79" s="703"/>
      <c r="O79" s="749">
        <f>(L79-M79)*(1-Recovery_OX!F74)</f>
        <v>1.0274023175218402E-3</v>
      </c>
      <c r="P79" s="695"/>
      <c r="Q79" s="705"/>
      <c r="S79" s="743">
        <f t="shared" si="2"/>
        <v>2062</v>
      </c>
      <c r="T79" s="744">
        <f>IF(Select2=1,Food!$W81,"")</f>
        <v>3.5744220032370849E-10</v>
      </c>
      <c r="U79" s="745">
        <f>IF(Select2=1,Paper!$W81,"")</f>
        <v>1.9571077829241145E-3</v>
      </c>
      <c r="V79" s="736">
        <f>IF(Select2=1,Nappies!$W81,"")</f>
        <v>0</v>
      </c>
      <c r="W79" s="745">
        <f>IF(Select2=1,Garden!$W81,"")</f>
        <v>0</v>
      </c>
      <c r="X79" s="736">
        <f>IF(Select2=1,Wood!$W81,"")</f>
        <v>0</v>
      </c>
      <c r="Y79" s="745">
        <f>IF(Select2=1,Textiles!$W81,"")</f>
        <v>7.4019796303589078E-5</v>
      </c>
      <c r="Z79" s="738">
        <f>Sludge!W81</f>
        <v>0</v>
      </c>
      <c r="AA79" s="738" t="str">
        <f>IF(Select2=2,MSW!$W81,"")</f>
        <v/>
      </c>
      <c r="AB79" s="746">
        <f>Industry!$W81</f>
        <v>0</v>
      </c>
      <c r="AC79" s="747">
        <f t="shared" si="4"/>
        <v>2.0311279366699037E-3</v>
      </c>
      <c r="AD79" s="748">
        <f>Recovery_OX!R74</f>
        <v>0</v>
      </c>
      <c r="AE79" s="703"/>
      <c r="AF79" s="750">
        <f>(AC79-AD79)*(1-Recovery_OX!U74)</f>
        <v>2.0311279366699037E-3</v>
      </c>
    </row>
    <row r="80" spans="2:32">
      <c r="B80" s="743">
        <f t="shared" si="1"/>
        <v>2063</v>
      </c>
      <c r="C80" s="744">
        <f>IF(Select2=1,Food!$K82,"")</f>
        <v>3.581231380124974E-10</v>
      </c>
      <c r="D80" s="745">
        <f>IF(Select2=1,Paper!$K82,"")</f>
        <v>8.8320087761712632E-4</v>
      </c>
      <c r="E80" s="736">
        <f>IF(Select2=1,Nappies!$K82,"")</f>
        <v>1.0645828529719352E-5</v>
      </c>
      <c r="F80" s="745">
        <f>IF(Select2=1,Garden!$K82,"")</f>
        <v>0</v>
      </c>
      <c r="G80" s="736">
        <f>IF(Select2=1,Wood!$K82,"")</f>
        <v>0</v>
      </c>
      <c r="H80" s="745">
        <f>IF(Select2=1,Textiles!$K82,"")</f>
        <v>6.2976735569549269E-5</v>
      </c>
      <c r="I80" s="746">
        <f>Sludge!K82</f>
        <v>0</v>
      </c>
      <c r="J80" s="746" t="str">
        <f>IF(Select2=2,MSW!$K82,"")</f>
        <v/>
      </c>
      <c r="K80" s="746">
        <f>Industry!$K82</f>
        <v>0</v>
      </c>
      <c r="L80" s="747">
        <f t="shared" si="3"/>
        <v>9.5682379983953291E-4</v>
      </c>
      <c r="M80" s="748">
        <f>Recovery_OX!C75</f>
        <v>0</v>
      </c>
      <c r="N80" s="703"/>
      <c r="O80" s="749">
        <f>(L80-M80)*(1-Recovery_OX!F75)</f>
        <v>9.5682379983953291E-4</v>
      </c>
      <c r="P80" s="695"/>
      <c r="Q80" s="705"/>
      <c r="S80" s="743">
        <f t="shared" si="2"/>
        <v>2063</v>
      </c>
      <c r="T80" s="744">
        <f>IF(Select2=1,Food!$W82,"")</f>
        <v>2.3960067217606845E-10</v>
      </c>
      <c r="U80" s="745">
        <f>IF(Select2=1,Paper!$W82,"")</f>
        <v>1.8247952016882765E-3</v>
      </c>
      <c r="V80" s="736">
        <f>IF(Select2=1,Nappies!$W82,"")</f>
        <v>0</v>
      </c>
      <c r="W80" s="745">
        <f>IF(Select2=1,Garden!$W82,"")</f>
        <v>0</v>
      </c>
      <c r="X80" s="736">
        <f>IF(Select2=1,Wood!$W82,"")</f>
        <v>0</v>
      </c>
      <c r="Y80" s="745">
        <f>IF(Select2=1,Textiles!$W82,"")</f>
        <v>6.9015600624163607E-5</v>
      </c>
      <c r="Z80" s="738">
        <f>Sludge!W82</f>
        <v>0</v>
      </c>
      <c r="AA80" s="738" t="str">
        <f>IF(Select2=2,MSW!$W82,"")</f>
        <v/>
      </c>
      <c r="AB80" s="746">
        <f>Industry!$W82</f>
        <v>0</v>
      </c>
      <c r="AC80" s="747">
        <f t="shared" si="4"/>
        <v>1.8938110419131123E-3</v>
      </c>
      <c r="AD80" s="748">
        <f>Recovery_OX!R75</f>
        <v>0</v>
      </c>
      <c r="AE80" s="703"/>
      <c r="AF80" s="750">
        <f>(AC80-AD80)*(1-Recovery_OX!U75)</f>
        <v>1.8938110419131123E-3</v>
      </c>
    </row>
    <row r="81" spans="2:32">
      <c r="B81" s="743">
        <f t="shared" si="1"/>
        <v>2064</v>
      </c>
      <c r="C81" s="744">
        <f>IF(Select2=1,Food!$K83,"")</f>
        <v>2.4005711835896485E-10</v>
      </c>
      <c r="D81" s="745">
        <f>IF(Select2=1,Paper!$K83,"")</f>
        <v>8.234910400257184E-4</v>
      </c>
      <c r="E81" s="736">
        <f>IF(Select2=1,Nappies!$K83,"")</f>
        <v>8.9815109740422268E-6</v>
      </c>
      <c r="F81" s="745">
        <f>IF(Select2=1,Garden!$K83,"")</f>
        <v>0</v>
      </c>
      <c r="G81" s="736">
        <f>IF(Select2=1,Wood!$K83,"")</f>
        <v>0</v>
      </c>
      <c r="H81" s="745">
        <f>IF(Select2=1,Textiles!$K83,"")</f>
        <v>5.8719119042898855E-5</v>
      </c>
      <c r="I81" s="746">
        <f>Sludge!K83</f>
        <v>0</v>
      </c>
      <c r="J81" s="746" t="str">
        <f>IF(Select2=2,MSW!$K83,"")</f>
        <v/>
      </c>
      <c r="K81" s="746">
        <f>Industry!$K83</f>
        <v>0</v>
      </c>
      <c r="L81" s="747">
        <f t="shared" si="3"/>
        <v>8.9119191009977782E-4</v>
      </c>
      <c r="M81" s="748">
        <f>Recovery_OX!C76</f>
        <v>0</v>
      </c>
      <c r="N81" s="703"/>
      <c r="O81" s="749">
        <f>(L81-M81)*(1-Recovery_OX!F76)</f>
        <v>8.9119191009977782E-4</v>
      </c>
      <c r="P81" s="695"/>
      <c r="Q81" s="705"/>
      <c r="S81" s="743">
        <f t="shared" si="2"/>
        <v>2064</v>
      </c>
      <c r="T81" s="744">
        <f>IF(Select2=1,Food!$W83,"")</f>
        <v>1.6060913360323236E-10</v>
      </c>
      <c r="U81" s="745">
        <f>IF(Select2=1,Paper!$W83,"")</f>
        <v>1.7014277686481776E-3</v>
      </c>
      <c r="V81" s="736">
        <f>IF(Select2=1,Nappies!$W83,"")</f>
        <v>0</v>
      </c>
      <c r="W81" s="745">
        <f>IF(Select2=1,Garden!$W83,"")</f>
        <v>0</v>
      </c>
      <c r="X81" s="736">
        <f>IF(Select2=1,Wood!$W83,"")</f>
        <v>0</v>
      </c>
      <c r="Y81" s="745">
        <f>IF(Select2=1,Textiles!$W83,"")</f>
        <v>6.4349719499067249E-5</v>
      </c>
      <c r="Z81" s="738">
        <f>Sludge!W83</f>
        <v>0</v>
      </c>
      <c r="AA81" s="738" t="str">
        <f>IF(Select2=2,MSW!$W83,"")</f>
        <v/>
      </c>
      <c r="AB81" s="746">
        <f>Industry!$W83</f>
        <v>0</v>
      </c>
      <c r="AC81" s="747">
        <f t="shared" ref="AC81:AC97" si="5">SUM(T81:AA81)</f>
        <v>1.7657776487563785E-3</v>
      </c>
      <c r="AD81" s="748">
        <f>Recovery_OX!R76</f>
        <v>0</v>
      </c>
      <c r="AE81" s="703"/>
      <c r="AF81" s="750">
        <f>(AC81-AD81)*(1-Recovery_OX!U76)</f>
        <v>1.7657776487563785E-3</v>
      </c>
    </row>
    <row r="82" spans="2:32">
      <c r="B82" s="743">
        <f t="shared" ref="B82:B97" si="6">B81+1</f>
        <v>2065</v>
      </c>
      <c r="C82" s="744">
        <f>IF(Select2=1,Food!$K84,"")</f>
        <v>1.6091509862956427E-10</v>
      </c>
      <c r="D82" s="745">
        <f>IF(Select2=1,Paper!$K84,"")</f>
        <v>7.6781795646790158E-4</v>
      </c>
      <c r="E82" s="736">
        <f>IF(Select2=1,Nappies!$K84,"")</f>
        <v>7.5773848086737423E-6</v>
      </c>
      <c r="F82" s="745">
        <f>IF(Select2=1,Garden!$K84,"")</f>
        <v>0</v>
      </c>
      <c r="G82" s="736">
        <f>IF(Select2=1,Wood!$K84,"")</f>
        <v>0</v>
      </c>
      <c r="H82" s="745">
        <f>IF(Select2=1,Textiles!$K84,"")</f>
        <v>5.4749343705920571E-5</v>
      </c>
      <c r="I82" s="746">
        <f>Sludge!K84</f>
        <v>0</v>
      </c>
      <c r="J82" s="746" t="str">
        <f>IF(Select2=2,MSW!$K84,"")</f>
        <v/>
      </c>
      <c r="K82" s="746">
        <f>Industry!$K84</f>
        <v>0</v>
      </c>
      <c r="L82" s="747">
        <f t="shared" si="3"/>
        <v>8.3014484589759459E-4</v>
      </c>
      <c r="M82" s="748">
        <f>Recovery_OX!C77</f>
        <v>0</v>
      </c>
      <c r="N82" s="703"/>
      <c r="O82" s="749">
        <f>(L82-M82)*(1-Recovery_OX!F77)</f>
        <v>8.3014484589759459E-4</v>
      </c>
      <c r="P82" s="695"/>
      <c r="Q82" s="705"/>
      <c r="S82" s="743">
        <f t="shared" ref="S82:S97" si="7">S81+1</f>
        <v>2065</v>
      </c>
      <c r="T82" s="744">
        <f>IF(Select2=1,Food!$W84,"")</f>
        <v>1.0765952183066284E-10</v>
      </c>
      <c r="U82" s="745">
        <f>IF(Select2=1,Paper!$W84,"")</f>
        <v>1.5864007365039283E-3</v>
      </c>
      <c r="V82" s="736">
        <f>IF(Select2=1,Nappies!$W84,"")</f>
        <v>0</v>
      </c>
      <c r="W82" s="745">
        <f>IF(Select2=1,Garden!$W84,"")</f>
        <v>0</v>
      </c>
      <c r="X82" s="736">
        <f>IF(Select2=1,Wood!$W84,"")</f>
        <v>0</v>
      </c>
      <c r="Y82" s="745">
        <f>IF(Select2=1,Textiles!$W84,"")</f>
        <v>5.9999280773611601E-5</v>
      </c>
      <c r="Z82" s="738">
        <f>Sludge!W84</f>
        <v>0</v>
      </c>
      <c r="AA82" s="738" t="str">
        <f>IF(Select2=2,MSW!$W84,"")</f>
        <v/>
      </c>
      <c r="AB82" s="746">
        <f>Industry!$W84</f>
        <v>0</v>
      </c>
      <c r="AC82" s="747">
        <f t="shared" si="5"/>
        <v>1.6464001249370619E-3</v>
      </c>
      <c r="AD82" s="748">
        <f>Recovery_OX!R77</f>
        <v>0</v>
      </c>
      <c r="AE82" s="703"/>
      <c r="AF82" s="750">
        <f>(AC82-AD82)*(1-Recovery_OX!U77)</f>
        <v>1.6464001249370619E-3</v>
      </c>
    </row>
    <row r="83" spans="2:32">
      <c r="B83" s="743">
        <f t="shared" si="6"/>
        <v>2066</v>
      </c>
      <c r="C83" s="744">
        <f>IF(Select2=1,Food!$K85,"")</f>
        <v>1.0786461632119895E-10</v>
      </c>
      <c r="D83" s="745">
        <f>IF(Select2=1,Paper!$K85,"")</f>
        <v>7.1590871742348576E-4</v>
      </c>
      <c r="E83" s="736">
        <f>IF(Select2=1,Nappies!$K85,"")</f>
        <v>6.3927729648899561E-6</v>
      </c>
      <c r="F83" s="745">
        <f>IF(Select2=1,Garden!$K85,"")</f>
        <v>0</v>
      </c>
      <c r="G83" s="736">
        <f>IF(Select2=1,Wood!$K85,"")</f>
        <v>0</v>
      </c>
      <c r="H83" s="745">
        <f>IF(Select2=1,Textiles!$K85,"")</f>
        <v>5.1047949715306975E-5</v>
      </c>
      <c r="I83" s="746">
        <f>Sludge!K85</f>
        <v>0</v>
      </c>
      <c r="J83" s="746" t="str">
        <f>IF(Select2=2,MSW!$K85,"")</f>
        <v/>
      </c>
      <c r="K83" s="746">
        <f>Industry!$K85</f>
        <v>0</v>
      </c>
      <c r="L83" s="747">
        <f t="shared" ref="L83:L97" si="8">SUM(C83:K83)</f>
        <v>7.7334954796829899E-4</v>
      </c>
      <c r="M83" s="748">
        <f>Recovery_OX!C78</f>
        <v>0</v>
      </c>
      <c r="N83" s="703"/>
      <c r="O83" s="749">
        <f>(L83-M83)*(1-Recovery_OX!F78)</f>
        <v>7.7334954796829899E-4</v>
      </c>
      <c r="P83" s="695"/>
      <c r="Q83" s="705"/>
      <c r="S83" s="743">
        <f t="shared" si="7"/>
        <v>2066</v>
      </c>
      <c r="T83" s="744">
        <f>IF(Select2=1,Food!$W85,"")</f>
        <v>7.216633562970483E-11</v>
      </c>
      <c r="U83" s="745">
        <f>IF(Select2=1,Paper!$W85,"")</f>
        <v>1.4791502426105075E-3</v>
      </c>
      <c r="V83" s="736">
        <f>IF(Select2=1,Nappies!$W85,"")</f>
        <v>0</v>
      </c>
      <c r="W83" s="745">
        <f>IF(Select2=1,Garden!$W85,"")</f>
        <v>0</v>
      </c>
      <c r="X83" s="736">
        <f>IF(Select2=1,Wood!$W85,"")</f>
        <v>0</v>
      </c>
      <c r="Y83" s="745">
        <f>IF(Select2=1,Textiles!$W85,"")</f>
        <v>5.5942958592117238E-5</v>
      </c>
      <c r="Z83" s="738">
        <f>Sludge!W85</f>
        <v>0</v>
      </c>
      <c r="AA83" s="738" t="str">
        <f>IF(Select2=2,MSW!$W85,"")</f>
        <v/>
      </c>
      <c r="AB83" s="746">
        <f>Industry!$W85</f>
        <v>0</v>
      </c>
      <c r="AC83" s="747">
        <f t="shared" si="5"/>
        <v>1.5350932733689602E-3</v>
      </c>
      <c r="AD83" s="748">
        <f>Recovery_OX!R78</f>
        <v>0</v>
      </c>
      <c r="AE83" s="703"/>
      <c r="AF83" s="750">
        <f>(AC83-AD83)*(1-Recovery_OX!U78)</f>
        <v>1.5350932733689602E-3</v>
      </c>
    </row>
    <row r="84" spans="2:32">
      <c r="B84" s="743">
        <f t="shared" si="6"/>
        <v>2067</v>
      </c>
      <c r="C84" s="744">
        <f>IF(Select2=1,Food!$K86,"")</f>
        <v>7.2303814578042656E-11</v>
      </c>
      <c r="D84" s="745">
        <f>IF(Select2=1,Paper!$K86,"")</f>
        <v>6.6750886374245205E-4</v>
      </c>
      <c r="E84" s="736">
        <f>IF(Select2=1,Nappies!$K86,"")</f>
        <v>5.3933576309662051E-6</v>
      </c>
      <c r="F84" s="745">
        <f>IF(Select2=1,Garden!$K86,"")</f>
        <v>0</v>
      </c>
      <c r="G84" s="736">
        <f>IF(Select2=1,Wood!$K86,"")</f>
        <v>0</v>
      </c>
      <c r="H84" s="745">
        <f>IF(Select2=1,Textiles!$K86,"")</f>
        <v>4.7596792833421835E-5</v>
      </c>
      <c r="I84" s="746">
        <f>Sludge!K86</f>
        <v>0</v>
      </c>
      <c r="J84" s="746" t="str">
        <f>IF(Select2=2,MSW!$K86,"")</f>
        <v/>
      </c>
      <c r="K84" s="746">
        <f>Industry!$K86</f>
        <v>0</v>
      </c>
      <c r="L84" s="747">
        <f t="shared" si="8"/>
        <v>7.2049908651065475E-4</v>
      </c>
      <c r="M84" s="748">
        <f>Recovery_OX!C79</f>
        <v>0</v>
      </c>
      <c r="N84" s="703"/>
      <c r="O84" s="749">
        <f>(L84-M84)*(1-Recovery_OX!F79)</f>
        <v>7.2049908651065475E-4</v>
      </c>
      <c r="P84" s="695"/>
      <c r="Q84" s="705"/>
      <c r="S84" s="743">
        <f t="shared" si="7"/>
        <v>2067</v>
      </c>
      <c r="T84" s="744">
        <f>IF(Select2=1,Food!$W86,"")</f>
        <v>4.8374541421527144E-11</v>
      </c>
      <c r="U84" s="745">
        <f>IF(Select2=1,Paper!$W86,"")</f>
        <v>1.379150544922421E-3</v>
      </c>
      <c r="V84" s="736">
        <f>IF(Select2=1,Nappies!$W86,"")</f>
        <v>0</v>
      </c>
      <c r="W84" s="745">
        <f>IF(Select2=1,Garden!$W86,"")</f>
        <v>0</v>
      </c>
      <c r="X84" s="736">
        <f>IF(Select2=1,Wood!$W86,"")</f>
        <v>0</v>
      </c>
      <c r="Y84" s="745">
        <f>IF(Select2=1,Textiles!$W86,"")</f>
        <v>5.2160868858544481E-5</v>
      </c>
      <c r="Z84" s="738">
        <f>Sludge!W86</f>
        <v>0</v>
      </c>
      <c r="AA84" s="738" t="str">
        <f>IF(Select2=2,MSW!$W86,"")</f>
        <v/>
      </c>
      <c r="AB84" s="746">
        <f>Industry!$W86</f>
        <v>0</v>
      </c>
      <c r="AC84" s="747">
        <f t="shared" si="5"/>
        <v>1.4313114621555068E-3</v>
      </c>
      <c r="AD84" s="748">
        <f>Recovery_OX!R79</f>
        <v>0</v>
      </c>
      <c r="AE84" s="703"/>
      <c r="AF84" s="750">
        <f>(AC84-AD84)*(1-Recovery_OX!U79)</f>
        <v>1.4313114621555068E-3</v>
      </c>
    </row>
    <row r="85" spans="2:32">
      <c r="B85" s="743">
        <f t="shared" si="6"/>
        <v>2068</v>
      </c>
      <c r="C85" s="744">
        <f>IF(Select2=1,Food!$K87,"")</f>
        <v>4.8466696316505883E-11</v>
      </c>
      <c r="D85" s="745">
        <f>IF(Select2=1,Paper!$K87,"")</f>
        <v>6.2238113928590397E-4</v>
      </c>
      <c r="E85" s="736">
        <f>IF(Select2=1,Nappies!$K87,"")</f>
        <v>4.5501860765678102E-6</v>
      </c>
      <c r="F85" s="745">
        <f>IF(Select2=1,Garden!$K87,"")</f>
        <v>0</v>
      </c>
      <c r="G85" s="736">
        <f>IF(Select2=1,Wood!$K87,"")</f>
        <v>0</v>
      </c>
      <c r="H85" s="745">
        <f>IF(Select2=1,Textiles!$K87,"")</f>
        <v>4.4378955485226239E-5</v>
      </c>
      <c r="I85" s="746">
        <f>Sludge!K87</f>
        <v>0</v>
      </c>
      <c r="J85" s="746" t="str">
        <f>IF(Select2=2,MSW!$K87,"")</f>
        <v/>
      </c>
      <c r="K85" s="746">
        <f>Industry!$K87</f>
        <v>0</v>
      </c>
      <c r="L85" s="747">
        <f t="shared" si="8"/>
        <v>6.7131032931439438E-4</v>
      </c>
      <c r="M85" s="748">
        <f>Recovery_OX!C80</f>
        <v>0</v>
      </c>
      <c r="N85" s="703"/>
      <c r="O85" s="749">
        <f>(L85-M85)*(1-Recovery_OX!F80)</f>
        <v>6.7131032931439438E-4</v>
      </c>
      <c r="P85" s="695"/>
      <c r="Q85" s="705"/>
      <c r="S85" s="743">
        <f t="shared" si="7"/>
        <v>2068</v>
      </c>
      <c r="T85" s="744">
        <f>IF(Select2=1,Food!$W87,"")</f>
        <v>3.2426424832631011E-11</v>
      </c>
      <c r="U85" s="745">
        <f>IF(Select2=1,Paper!$W87,"")</f>
        <v>1.2859114448055863E-3</v>
      </c>
      <c r="V85" s="736">
        <f>IF(Select2=1,Nappies!$W87,"")</f>
        <v>0</v>
      </c>
      <c r="W85" s="745">
        <f>IF(Select2=1,Garden!$W87,"")</f>
        <v>0</v>
      </c>
      <c r="X85" s="736">
        <f>IF(Select2=1,Wood!$W87,"")</f>
        <v>0</v>
      </c>
      <c r="Y85" s="745">
        <f>IF(Select2=1,Textiles!$W87,"")</f>
        <v>4.8634471764631506E-5</v>
      </c>
      <c r="Z85" s="738">
        <f>Sludge!W87</f>
        <v>0</v>
      </c>
      <c r="AA85" s="738" t="str">
        <f>IF(Select2=2,MSW!$W87,"")</f>
        <v/>
      </c>
      <c r="AB85" s="746">
        <f>Industry!$W87</f>
        <v>0</v>
      </c>
      <c r="AC85" s="747">
        <f t="shared" si="5"/>
        <v>1.3345459489966427E-3</v>
      </c>
      <c r="AD85" s="748">
        <f>Recovery_OX!R80</f>
        <v>0</v>
      </c>
      <c r="AE85" s="703"/>
      <c r="AF85" s="750">
        <f>(AC85-AD85)*(1-Recovery_OX!U80)</f>
        <v>1.3345459489966427E-3</v>
      </c>
    </row>
    <row r="86" spans="2:32">
      <c r="B86" s="743">
        <f t="shared" si="6"/>
        <v>2069</v>
      </c>
      <c r="C86" s="744">
        <f>IF(Select2=1,Food!$K88,"")</f>
        <v>3.2488198106075576E-11</v>
      </c>
      <c r="D86" s="745">
        <f>IF(Select2=1,Paper!$K88,"")</f>
        <v>5.8030432789620001E-4</v>
      </c>
      <c r="E86" s="736">
        <f>IF(Select2=1,Nappies!$K88,"")</f>
        <v>3.8388319017670002E-6</v>
      </c>
      <c r="F86" s="745">
        <f>IF(Select2=1,Garden!$K88,"")</f>
        <v>0</v>
      </c>
      <c r="G86" s="736">
        <f>IF(Select2=1,Wood!$K88,"")</f>
        <v>0</v>
      </c>
      <c r="H86" s="745">
        <f>IF(Select2=1,Textiles!$K88,"")</f>
        <v>4.1378663828306136E-5</v>
      </c>
      <c r="I86" s="746">
        <f>Sludge!K88</f>
        <v>0</v>
      </c>
      <c r="J86" s="746" t="str">
        <f>IF(Select2=2,MSW!$K88,"")</f>
        <v/>
      </c>
      <c r="K86" s="746">
        <f>Industry!$K88</f>
        <v>0</v>
      </c>
      <c r="L86" s="747">
        <f t="shared" si="8"/>
        <v>6.2552185611447128E-4</v>
      </c>
      <c r="M86" s="748">
        <f>Recovery_OX!C81</f>
        <v>0</v>
      </c>
      <c r="N86" s="703"/>
      <c r="O86" s="749">
        <f>(L86-M86)*(1-Recovery_OX!F81)</f>
        <v>6.2552185611447128E-4</v>
      </c>
      <c r="P86" s="695"/>
      <c r="Q86" s="705"/>
      <c r="S86" s="743">
        <f t="shared" si="7"/>
        <v>2069</v>
      </c>
      <c r="T86" s="744">
        <f>IF(Select2=1,Food!$W88,"")</f>
        <v>2.1736082586580417E-11</v>
      </c>
      <c r="U86" s="745">
        <f>IF(Select2=1,Paper!$W88,"")</f>
        <v>1.1989758840830575E-3</v>
      </c>
      <c r="V86" s="736">
        <f>IF(Select2=1,Nappies!$W88,"")</f>
        <v>0</v>
      </c>
      <c r="W86" s="745">
        <f>IF(Select2=1,Garden!$W88,"")</f>
        <v>0</v>
      </c>
      <c r="X86" s="736">
        <f>IF(Select2=1,Wood!$W88,"")</f>
        <v>0</v>
      </c>
      <c r="Y86" s="745">
        <f>IF(Select2=1,Textiles!$W88,"")</f>
        <v>4.534648090773276E-5</v>
      </c>
      <c r="Z86" s="738">
        <f>Sludge!W88</f>
        <v>0</v>
      </c>
      <c r="AA86" s="738" t="str">
        <f>IF(Select2=2,MSW!$W88,"")</f>
        <v/>
      </c>
      <c r="AB86" s="746">
        <f>Industry!$W88</f>
        <v>0</v>
      </c>
      <c r="AC86" s="747">
        <f t="shared" si="5"/>
        <v>1.2443223867268729E-3</v>
      </c>
      <c r="AD86" s="748">
        <f>Recovery_OX!R81</f>
        <v>0</v>
      </c>
      <c r="AE86" s="703"/>
      <c r="AF86" s="750">
        <f>(AC86-AD86)*(1-Recovery_OX!U81)</f>
        <v>1.2443223867268729E-3</v>
      </c>
    </row>
    <row r="87" spans="2:32">
      <c r="B87" s="743">
        <f t="shared" si="6"/>
        <v>2070</v>
      </c>
      <c r="C87" s="744">
        <f>IF(Select2=1,Food!$K89,"")</f>
        <v>2.177749045007955E-11</v>
      </c>
      <c r="D87" s="745">
        <f>IF(Select2=1,Paper!$K89,"")</f>
        <v>5.4107216899509187E-4</v>
      </c>
      <c r="E87" s="736">
        <f>IF(Select2=1,Nappies!$K89,"")</f>
        <v>3.2386874123486033E-6</v>
      </c>
      <c r="F87" s="745">
        <f>IF(Select2=1,Garden!$K89,"")</f>
        <v>0</v>
      </c>
      <c r="G87" s="736">
        <f>IF(Select2=1,Wood!$K89,"")</f>
        <v>0</v>
      </c>
      <c r="H87" s="745">
        <f>IF(Select2=1,Textiles!$K89,"")</f>
        <v>3.8581210429478444E-5</v>
      </c>
      <c r="I87" s="746">
        <f>Sludge!K89</f>
        <v>0</v>
      </c>
      <c r="J87" s="746" t="str">
        <f>IF(Select2=2,MSW!$K89,"")</f>
        <v/>
      </c>
      <c r="K87" s="746">
        <f>Industry!$K89</f>
        <v>0</v>
      </c>
      <c r="L87" s="747">
        <f t="shared" si="8"/>
        <v>5.8289208861440932E-4</v>
      </c>
      <c r="M87" s="748">
        <f>Recovery_OX!C82</f>
        <v>0</v>
      </c>
      <c r="N87" s="703"/>
      <c r="O87" s="749">
        <f>(L87-M87)*(1-Recovery_OX!F82)</f>
        <v>5.8289208861440932E-4</v>
      </c>
      <c r="P87" s="695"/>
      <c r="Q87" s="705"/>
      <c r="S87" s="743">
        <f t="shared" si="7"/>
        <v>2070</v>
      </c>
      <c r="T87" s="744">
        <f>IF(Select2=1,Food!$W89,"")</f>
        <v>1.4570131880071044E-11</v>
      </c>
      <c r="U87" s="745">
        <f>IF(Select2=1,Paper!$W89,"")</f>
        <v>1.1179177045353135E-3</v>
      </c>
      <c r="V87" s="736">
        <f>IF(Select2=1,Nappies!$W89,"")</f>
        <v>0</v>
      </c>
      <c r="W87" s="745">
        <f>IF(Select2=1,Garden!$W89,"")</f>
        <v>0</v>
      </c>
      <c r="X87" s="736">
        <f>IF(Select2=1,Wood!$W89,"")</f>
        <v>0</v>
      </c>
      <c r="Y87" s="745">
        <f>IF(Select2=1,Textiles!$W89,"")</f>
        <v>4.2280778552853095E-5</v>
      </c>
      <c r="Z87" s="738">
        <f>Sludge!W89</f>
        <v>0</v>
      </c>
      <c r="AA87" s="738" t="str">
        <f>IF(Select2=2,MSW!$W89,"")</f>
        <v/>
      </c>
      <c r="AB87" s="746">
        <f>Industry!$W89</f>
        <v>0</v>
      </c>
      <c r="AC87" s="747">
        <f t="shared" si="5"/>
        <v>1.1601984976582983E-3</v>
      </c>
      <c r="AD87" s="748">
        <f>Recovery_OX!R82</f>
        <v>0</v>
      </c>
      <c r="AE87" s="703"/>
      <c r="AF87" s="750">
        <f>(AC87-AD87)*(1-Recovery_OX!U82)</f>
        <v>1.1601984976582983E-3</v>
      </c>
    </row>
    <row r="88" spans="2:32">
      <c r="B88" s="743">
        <f t="shared" si="6"/>
        <v>2071</v>
      </c>
      <c r="C88" s="744">
        <f>IF(Select2=1,Food!$K90,"")</f>
        <v>1.459788840103802E-11</v>
      </c>
      <c r="D88" s="745">
        <f>IF(Select2=1,Paper!$K90,"")</f>
        <v>5.0449234649413053E-4</v>
      </c>
      <c r="E88" s="736">
        <f>IF(Select2=1,Nappies!$K90,"")</f>
        <v>2.7323666217521007E-6</v>
      </c>
      <c r="F88" s="745">
        <f>IF(Select2=1,Garden!$K90,"")</f>
        <v>0</v>
      </c>
      <c r="G88" s="736">
        <f>IF(Select2=1,Wood!$K90,"")</f>
        <v>0</v>
      </c>
      <c r="H88" s="745">
        <f>IF(Select2=1,Textiles!$K90,"")</f>
        <v>3.5972882168936615E-5</v>
      </c>
      <c r="I88" s="746">
        <f>Sludge!K90</f>
        <v>0</v>
      </c>
      <c r="J88" s="746" t="str">
        <f>IF(Select2=2,MSW!$K90,"")</f>
        <v/>
      </c>
      <c r="K88" s="746">
        <f>Industry!$K90</f>
        <v>0</v>
      </c>
      <c r="L88" s="747">
        <f t="shared" si="8"/>
        <v>5.4319760988270774E-4</v>
      </c>
      <c r="M88" s="748">
        <f>Recovery_OX!C83</f>
        <v>0</v>
      </c>
      <c r="N88" s="703"/>
      <c r="O88" s="749">
        <f>(L88-M88)*(1-Recovery_OX!F83)</f>
        <v>5.4319760988270774E-4</v>
      </c>
      <c r="P88" s="695"/>
      <c r="Q88" s="705"/>
      <c r="S88" s="743">
        <f t="shared" si="7"/>
        <v>2071</v>
      </c>
      <c r="T88" s="744">
        <f>IF(Select2=1,Food!$W90,"")</f>
        <v>9.7666514725945578E-12</v>
      </c>
      <c r="U88" s="745">
        <f>IF(Select2=1,Paper!$W90,"")</f>
        <v>1.0423395588721701E-3</v>
      </c>
      <c r="V88" s="736">
        <f>IF(Select2=1,Nappies!$W90,"")</f>
        <v>0</v>
      </c>
      <c r="W88" s="745">
        <f>IF(Select2=1,Garden!$W90,"")</f>
        <v>0</v>
      </c>
      <c r="X88" s="736">
        <f>IF(Select2=1,Wood!$W90,"")</f>
        <v>0</v>
      </c>
      <c r="Y88" s="745">
        <f>IF(Select2=1,Textiles!$W90,"")</f>
        <v>3.9422336623492193E-5</v>
      </c>
      <c r="Z88" s="738">
        <f>Sludge!W90</f>
        <v>0</v>
      </c>
      <c r="AA88" s="738" t="str">
        <f>IF(Select2=2,MSW!$W90,"")</f>
        <v/>
      </c>
      <c r="AB88" s="746">
        <f>Industry!$W90</f>
        <v>0</v>
      </c>
      <c r="AC88" s="747">
        <f t="shared" si="5"/>
        <v>1.0817619052623138E-3</v>
      </c>
      <c r="AD88" s="748">
        <f>Recovery_OX!R83</f>
        <v>0</v>
      </c>
      <c r="AE88" s="703"/>
      <c r="AF88" s="750">
        <f>(AC88-AD88)*(1-Recovery_OX!U83)</f>
        <v>1.0817619052623138E-3</v>
      </c>
    </row>
    <row r="89" spans="2:32">
      <c r="B89" s="743">
        <f t="shared" si="6"/>
        <v>2072</v>
      </c>
      <c r="C89" s="744">
        <f>IF(Select2=1,Food!$K91,"")</f>
        <v>9.7852572250069315E-12</v>
      </c>
      <c r="D89" s="745">
        <f>IF(Select2=1,Paper!$K91,"")</f>
        <v>4.7038554606097761E-4</v>
      </c>
      <c r="E89" s="736">
        <f>IF(Select2=1,Nappies!$K91,"")</f>
        <v>2.3052015848145668E-6</v>
      </c>
      <c r="F89" s="745">
        <f>IF(Select2=1,Garden!$K91,"")</f>
        <v>0</v>
      </c>
      <c r="G89" s="736">
        <f>IF(Select2=1,Wood!$K91,"")</f>
        <v>0</v>
      </c>
      <c r="H89" s="745">
        <f>IF(Select2=1,Textiles!$K91,"")</f>
        <v>3.3540893018521389E-5</v>
      </c>
      <c r="I89" s="746">
        <f>Sludge!K91</f>
        <v>0</v>
      </c>
      <c r="J89" s="746" t="str">
        <f>IF(Select2=2,MSW!$K91,"")</f>
        <v/>
      </c>
      <c r="K89" s="746">
        <f>Industry!$K91</f>
        <v>0</v>
      </c>
      <c r="L89" s="747">
        <f t="shared" si="8"/>
        <v>5.0623165044957083E-4</v>
      </c>
      <c r="M89" s="748">
        <f>Recovery_OX!C84</f>
        <v>0</v>
      </c>
      <c r="N89" s="703"/>
      <c r="O89" s="749">
        <f>(L89-M89)*(1-Recovery_OX!F84)</f>
        <v>5.0623165044957083E-4</v>
      </c>
      <c r="P89" s="695"/>
      <c r="Q89" s="705"/>
      <c r="S89" s="743">
        <f t="shared" si="7"/>
        <v>2072</v>
      </c>
      <c r="T89" s="744">
        <f>IF(Select2=1,Food!$W91,"")</f>
        <v>6.5467822647236297E-12</v>
      </c>
      <c r="U89" s="745">
        <f>IF(Select2=1,Paper!$W91,"")</f>
        <v>9.7187096293590398E-4</v>
      </c>
      <c r="V89" s="736">
        <f>IF(Select2=1,Nappies!$W91,"")</f>
        <v>0</v>
      </c>
      <c r="W89" s="745">
        <f>IF(Select2=1,Garden!$W91,"")</f>
        <v>0</v>
      </c>
      <c r="X89" s="736">
        <f>IF(Select2=1,Wood!$W91,"")</f>
        <v>0</v>
      </c>
      <c r="Y89" s="745">
        <f>IF(Select2=1,Textiles!$W91,"")</f>
        <v>3.6757143033996052E-5</v>
      </c>
      <c r="Z89" s="738">
        <f>Sludge!W91</f>
        <v>0</v>
      </c>
      <c r="AA89" s="738" t="str">
        <f>IF(Select2=2,MSW!$W91,"")</f>
        <v/>
      </c>
      <c r="AB89" s="746">
        <f>Industry!$W91</f>
        <v>0</v>
      </c>
      <c r="AC89" s="747">
        <f t="shared" si="5"/>
        <v>1.0086281125166823E-3</v>
      </c>
      <c r="AD89" s="748">
        <f>Recovery_OX!R84</f>
        <v>0</v>
      </c>
      <c r="AE89" s="703"/>
      <c r="AF89" s="750">
        <f>(AC89-AD89)*(1-Recovery_OX!U84)</f>
        <v>1.0086281125166823E-3</v>
      </c>
    </row>
    <row r="90" spans="2:32">
      <c r="B90" s="743">
        <f t="shared" si="6"/>
        <v>2073</v>
      </c>
      <c r="C90" s="744">
        <f>IF(Select2=1,Food!$K92,"")</f>
        <v>6.5592540735372194E-12</v>
      </c>
      <c r="D90" s="745">
        <f>IF(Select2=1,Paper!$K92,"")</f>
        <v>4.3858457612034024E-4</v>
      </c>
      <c r="E90" s="736">
        <f>IF(Select2=1,Nappies!$K92,"")</f>
        <v>1.9448174722702745E-6</v>
      </c>
      <c r="F90" s="745">
        <f>IF(Select2=1,Garden!$K92,"")</f>
        <v>0</v>
      </c>
      <c r="G90" s="736">
        <f>IF(Select2=1,Wood!$K92,"")</f>
        <v>0</v>
      </c>
      <c r="H90" s="745">
        <f>IF(Select2=1,Textiles!$K92,"")</f>
        <v>3.1273321364595901E-5</v>
      </c>
      <c r="I90" s="746">
        <f>Sludge!K92</f>
        <v>0</v>
      </c>
      <c r="J90" s="746" t="str">
        <f>IF(Select2=2,MSW!$K92,"")</f>
        <v/>
      </c>
      <c r="K90" s="746">
        <f>Industry!$K92</f>
        <v>0</v>
      </c>
      <c r="L90" s="747">
        <f t="shared" si="8"/>
        <v>4.7180272151646046E-4</v>
      </c>
      <c r="M90" s="748">
        <f>Recovery_OX!C85</f>
        <v>0</v>
      </c>
      <c r="N90" s="703"/>
      <c r="O90" s="749">
        <f>(L90-M90)*(1-Recovery_OX!F85)</f>
        <v>4.7180272151646046E-4</v>
      </c>
      <c r="P90" s="695"/>
      <c r="Q90" s="705"/>
      <c r="S90" s="743">
        <f t="shared" si="7"/>
        <v>2073</v>
      </c>
      <c r="T90" s="744">
        <f>IF(Select2=1,Food!$W92,"")</f>
        <v>4.3884393890748508E-12</v>
      </c>
      <c r="U90" s="745">
        <f>IF(Select2=1,Paper!$W92,"")</f>
        <v>9.0616647958747967E-4</v>
      </c>
      <c r="V90" s="736">
        <f>IF(Select2=1,Nappies!$W92,"")</f>
        <v>0</v>
      </c>
      <c r="W90" s="745">
        <f>IF(Select2=1,Garden!$W92,"")</f>
        <v>0</v>
      </c>
      <c r="X90" s="736">
        <f>IF(Select2=1,Wood!$W92,"")</f>
        <v>0</v>
      </c>
      <c r="Y90" s="745">
        <f>IF(Select2=1,Textiles!$W92,"")</f>
        <v>3.4272133002296893E-5</v>
      </c>
      <c r="Z90" s="738">
        <f>Sludge!W92</f>
        <v>0</v>
      </c>
      <c r="AA90" s="738" t="str">
        <f>IF(Select2=2,MSW!$W92,"")</f>
        <v/>
      </c>
      <c r="AB90" s="746">
        <f>Industry!$W92</f>
        <v>0</v>
      </c>
      <c r="AC90" s="747">
        <f t="shared" si="5"/>
        <v>9.4043861697821595E-4</v>
      </c>
      <c r="AD90" s="748">
        <f>Recovery_OX!R85</f>
        <v>0</v>
      </c>
      <c r="AE90" s="703"/>
      <c r="AF90" s="750">
        <f>(AC90-AD90)*(1-Recovery_OX!U85)</f>
        <v>9.4043861697821595E-4</v>
      </c>
    </row>
    <row r="91" spans="2:32">
      <c r="B91" s="743">
        <f t="shared" si="6"/>
        <v>2074</v>
      </c>
      <c r="C91" s="744">
        <f>IF(Select2=1,Food!$K93,"")</f>
        <v>4.3967994925329232E-12</v>
      </c>
      <c r="D91" s="745">
        <f>IF(Select2=1,Paper!$K93,"")</f>
        <v>4.089335482806752E-4</v>
      </c>
      <c r="E91" s="736">
        <f>IF(Select2=1,Nappies!$K93,"")</f>
        <v>1.6407740760563438E-6</v>
      </c>
      <c r="F91" s="745">
        <f>IF(Select2=1,Garden!$K93,"")</f>
        <v>0</v>
      </c>
      <c r="G91" s="736">
        <f>IF(Select2=1,Wood!$K93,"")</f>
        <v>0</v>
      </c>
      <c r="H91" s="745">
        <f>IF(Select2=1,Textiles!$K93,"")</f>
        <v>2.9159051568281881E-5</v>
      </c>
      <c r="I91" s="746">
        <f>Sludge!K93</f>
        <v>0</v>
      </c>
      <c r="J91" s="746" t="str">
        <f>IF(Select2=2,MSW!$K93,"")</f>
        <v/>
      </c>
      <c r="K91" s="746">
        <f>Industry!$K93</f>
        <v>0</v>
      </c>
      <c r="L91" s="747">
        <f t="shared" si="8"/>
        <v>4.3973337832181294E-4</v>
      </c>
      <c r="M91" s="748">
        <f>Recovery_OX!C86</f>
        <v>0</v>
      </c>
      <c r="N91" s="703"/>
      <c r="O91" s="749">
        <f>(L91-M91)*(1-Recovery_OX!F86)</f>
        <v>4.3973337832181294E-4</v>
      </c>
      <c r="P91" s="695"/>
      <c r="Q91" s="705"/>
      <c r="S91" s="743">
        <f t="shared" si="7"/>
        <v>2074</v>
      </c>
      <c r="T91" s="744">
        <f>IF(Select2=1,Food!$W93,"")</f>
        <v>2.9416588933092668E-12</v>
      </c>
      <c r="U91" s="745">
        <f>IF(Select2=1,Paper!$W93,"")</f>
        <v>8.4490402537329564E-4</v>
      </c>
      <c r="V91" s="736">
        <f>IF(Select2=1,Nappies!$W93,"")</f>
        <v>0</v>
      </c>
      <c r="W91" s="745">
        <f>IF(Select2=1,Garden!$W93,"")</f>
        <v>0</v>
      </c>
      <c r="X91" s="736">
        <f>IF(Select2=1,Wood!$W93,"")</f>
        <v>0</v>
      </c>
      <c r="Y91" s="745">
        <f>IF(Select2=1,Textiles!$W93,"")</f>
        <v>3.1955125006336311E-5</v>
      </c>
      <c r="Z91" s="738">
        <f>Sludge!W93</f>
        <v>0</v>
      </c>
      <c r="AA91" s="738" t="str">
        <f>IF(Select2=2,MSW!$W93,"")</f>
        <v/>
      </c>
      <c r="AB91" s="746">
        <f>Industry!$W93</f>
        <v>0</v>
      </c>
      <c r="AC91" s="747">
        <f t="shared" si="5"/>
        <v>8.7685915332129079E-4</v>
      </c>
      <c r="AD91" s="748">
        <f>Recovery_OX!R86</f>
        <v>0</v>
      </c>
      <c r="AE91" s="703"/>
      <c r="AF91" s="750">
        <f>(AC91-AD91)*(1-Recovery_OX!U86)</f>
        <v>8.7685915332129079E-4</v>
      </c>
    </row>
    <row r="92" spans="2:32">
      <c r="B92" s="743">
        <f t="shared" si="6"/>
        <v>2075</v>
      </c>
      <c r="C92" s="744">
        <f>IF(Select2=1,Food!$K94,"")</f>
        <v>2.9472628382441448E-12</v>
      </c>
      <c r="D92" s="745">
        <f>IF(Select2=1,Paper!$K94,"")</f>
        <v>3.8128711316911228E-4</v>
      </c>
      <c r="E92" s="736">
        <f>IF(Select2=1,Nappies!$K94,"")</f>
        <v>1.3842633599521762E-6</v>
      </c>
      <c r="F92" s="745">
        <f>IF(Select2=1,Garden!$K94,"")</f>
        <v>0</v>
      </c>
      <c r="G92" s="736">
        <f>IF(Select2=1,Wood!$K94,"")</f>
        <v>0</v>
      </c>
      <c r="H92" s="745">
        <f>IF(Select2=1,Textiles!$K94,"")</f>
        <v>2.7187719476584876E-5</v>
      </c>
      <c r="I92" s="746">
        <f>Sludge!K94</f>
        <v>0</v>
      </c>
      <c r="J92" s="746" t="str">
        <f>IF(Select2=2,MSW!$K94,"")</f>
        <v/>
      </c>
      <c r="K92" s="746">
        <f>Industry!$K94</f>
        <v>0</v>
      </c>
      <c r="L92" s="747">
        <f t="shared" si="8"/>
        <v>4.0985909895291216E-4</v>
      </c>
      <c r="M92" s="748">
        <f>Recovery_OX!C87</f>
        <v>0</v>
      </c>
      <c r="N92" s="703"/>
      <c r="O92" s="749">
        <f>(L92-M92)*(1-Recovery_OX!F87)</f>
        <v>4.0985909895291216E-4</v>
      </c>
      <c r="P92" s="695"/>
      <c r="Q92" s="705"/>
      <c r="S92" s="743">
        <f t="shared" si="7"/>
        <v>2075</v>
      </c>
      <c r="T92" s="744">
        <f>IF(Select2=1,Food!$W94,"")</f>
        <v>1.9718529247842157E-12</v>
      </c>
      <c r="U92" s="745">
        <f>IF(Select2=1,Paper!$W94,"")</f>
        <v>7.8778329167171924E-4</v>
      </c>
      <c r="V92" s="736">
        <f>IF(Select2=1,Nappies!$W94,"")</f>
        <v>0</v>
      </c>
      <c r="W92" s="745">
        <f>IF(Select2=1,Garden!$W94,"")</f>
        <v>0</v>
      </c>
      <c r="X92" s="736">
        <f>IF(Select2=1,Wood!$W94,"")</f>
        <v>0</v>
      </c>
      <c r="Y92" s="745">
        <f>IF(Select2=1,Textiles!$W94,"")</f>
        <v>2.9794761070230004E-5</v>
      </c>
      <c r="Z92" s="738">
        <f>Sludge!W94</f>
        <v>0</v>
      </c>
      <c r="AA92" s="738" t="str">
        <f>IF(Select2=2,MSW!$W94,"")</f>
        <v/>
      </c>
      <c r="AB92" s="746">
        <f>Industry!$W94</f>
        <v>0</v>
      </c>
      <c r="AC92" s="747">
        <f t="shared" si="5"/>
        <v>8.1757805471380219E-4</v>
      </c>
      <c r="AD92" s="748">
        <f>Recovery_OX!R87</f>
        <v>0</v>
      </c>
      <c r="AE92" s="703"/>
      <c r="AF92" s="750">
        <f>(AC92-AD92)*(1-Recovery_OX!U87)</f>
        <v>8.1757805471380219E-4</v>
      </c>
    </row>
    <row r="93" spans="2:32">
      <c r="B93" s="743">
        <f t="shared" si="6"/>
        <v>2076</v>
      </c>
      <c r="C93" s="744">
        <f>IF(Select2=1,Food!$K95,"")</f>
        <v>1.975609361410944E-12</v>
      </c>
      <c r="D93" s="745">
        <f>IF(Select2=1,Paper!$K95,"")</f>
        <v>3.5550974792866014E-4</v>
      </c>
      <c r="E93" s="736">
        <f>IF(Select2=1,Nappies!$K95,"")</f>
        <v>1.1678542936951464E-6</v>
      </c>
      <c r="F93" s="745">
        <f>IF(Select2=1,Garden!$K95,"")</f>
        <v>0</v>
      </c>
      <c r="G93" s="736">
        <f>IF(Select2=1,Wood!$K95,"")</f>
        <v>0</v>
      </c>
      <c r="H93" s="745">
        <f>IF(Select2=1,Textiles!$K95,"")</f>
        <v>2.5349661617304326E-5</v>
      </c>
      <c r="I93" s="746">
        <f>Sludge!K95</f>
        <v>0</v>
      </c>
      <c r="J93" s="746" t="str">
        <f>IF(Select2=2,MSW!$K95,"")</f>
        <v/>
      </c>
      <c r="K93" s="746">
        <f>Industry!$K95</f>
        <v>0</v>
      </c>
      <c r="L93" s="747">
        <f t="shared" si="8"/>
        <v>3.8202726581526895E-4</v>
      </c>
      <c r="M93" s="748">
        <f>Recovery_OX!C88</f>
        <v>0</v>
      </c>
      <c r="N93" s="703"/>
      <c r="O93" s="749">
        <f>(L93-M93)*(1-Recovery_OX!F88)</f>
        <v>3.8202726581526895E-4</v>
      </c>
      <c r="P93" s="695"/>
      <c r="Q93" s="705"/>
      <c r="S93" s="743">
        <f t="shared" si="7"/>
        <v>2076</v>
      </c>
      <c r="T93" s="744">
        <f>IF(Select2=1,Food!$W95,"")</f>
        <v>1.3217725433168653E-12</v>
      </c>
      <c r="U93" s="745">
        <f>IF(Select2=1,Paper!$W95,"")</f>
        <v>7.3452427257987617E-4</v>
      </c>
      <c r="V93" s="736">
        <f>IF(Select2=1,Nappies!$W95,"")</f>
        <v>0</v>
      </c>
      <c r="W93" s="745">
        <f>IF(Select2=1,Garden!$W95,"")</f>
        <v>0</v>
      </c>
      <c r="X93" s="736">
        <f>IF(Select2=1,Wood!$W95,"")</f>
        <v>0</v>
      </c>
      <c r="Y93" s="745">
        <f>IF(Select2=1,Textiles!$W95,"")</f>
        <v>2.7780451087456798E-5</v>
      </c>
      <c r="Z93" s="738">
        <f>Sludge!W95</f>
        <v>0</v>
      </c>
      <c r="AA93" s="738" t="str">
        <f>IF(Select2=2,MSW!$W95,"")</f>
        <v/>
      </c>
      <c r="AB93" s="746">
        <f>Industry!$W95</f>
        <v>0</v>
      </c>
      <c r="AC93" s="747">
        <f t="shared" si="5"/>
        <v>7.6230472498910553E-4</v>
      </c>
      <c r="AD93" s="748">
        <f>Recovery_OX!R88</f>
        <v>0</v>
      </c>
      <c r="AE93" s="703"/>
      <c r="AF93" s="750">
        <f>(AC93-AD93)*(1-Recovery_OX!U88)</f>
        <v>7.6230472498910553E-4</v>
      </c>
    </row>
    <row r="94" spans="2:32">
      <c r="B94" s="743">
        <f t="shared" si="6"/>
        <v>2077</v>
      </c>
      <c r="C94" s="744">
        <f>IF(Select2=1,Food!$K96,"")</f>
        <v>1.3242905580894242E-12</v>
      </c>
      <c r="D94" s="745">
        <f>IF(Select2=1,Paper!$K96,"")</f>
        <v>3.3147509188500418E-4</v>
      </c>
      <c r="E94" s="736">
        <f>IF(Select2=1,Nappies!$K96,"")</f>
        <v>9.8527757850161492E-7</v>
      </c>
      <c r="F94" s="745">
        <f>IF(Select2=1,Garden!$K96,"")</f>
        <v>0</v>
      </c>
      <c r="G94" s="736">
        <f>IF(Select2=1,Wood!$K96,"")</f>
        <v>0</v>
      </c>
      <c r="H94" s="745">
        <f>IF(Select2=1,Textiles!$K96,"")</f>
        <v>2.3635867828681577E-5</v>
      </c>
      <c r="I94" s="746">
        <f>Sludge!K96</f>
        <v>0</v>
      </c>
      <c r="J94" s="746" t="str">
        <f>IF(Select2=2,MSW!$K96,"")</f>
        <v/>
      </c>
      <c r="K94" s="746">
        <f>Industry!$K96</f>
        <v>0</v>
      </c>
      <c r="L94" s="747">
        <f t="shared" si="8"/>
        <v>3.5609623861647795E-4</v>
      </c>
      <c r="M94" s="748">
        <f>Recovery_OX!C89</f>
        <v>0</v>
      </c>
      <c r="N94" s="703"/>
      <c r="O94" s="749">
        <f>(L94-M94)*(1-Recovery_OX!F89)</f>
        <v>3.5609623861647795E-4</v>
      </c>
      <c r="P94" s="695"/>
      <c r="Q94" s="705"/>
      <c r="S94" s="743">
        <f t="shared" si="7"/>
        <v>2077</v>
      </c>
      <c r="T94" s="744">
        <f>IF(Select2=1,Food!$W96,"")</f>
        <v>8.8601063208480531E-13</v>
      </c>
      <c r="U94" s="745">
        <f>IF(Select2=1,Paper!$W96,"")</f>
        <v>6.8486589232438875E-4</v>
      </c>
      <c r="V94" s="736">
        <f>IF(Select2=1,Nappies!$W96,"")</f>
        <v>0</v>
      </c>
      <c r="W94" s="745">
        <f>IF(Select2=1,Garden!$W96,"")</f>
        <v>0</v>
      </c>
      <c r="X94" s="736">
        <f>IF(Select2=1,Wood!$W96,"")</f>
        <v>0</v>
      </c>
      <c r="Y94" s="745">
        <f>IF(Select2=1,Textiles!$W96,"")</f>
        <v>2.5902320908144198E-5</v>
      </c>
      <c r="Z94" s="738">
        <f>Sludge!W96</f>
        <v>0</v>
      </c>
      <c r="AA94" s="738" t="str">
        <f>IF(Select2=2,MSW!$W96,"")</f>
        <v/>
      </c>
      <c r="AB94" s="746">
        <f>Industry!$W96</f>
        <v>0</v>
      </c>
      <c r="AC94" s="747">
        <f t="shared" si="5"/>
        <v>7.1076821411854361E-4</v>
      </c>
      <c r="AD94" s="748">
        <f>Recovery_OX!R89</f>
        <v>0</v>
      </c>
      <c r="AE94" s="703"/>
      <c r="AF94" s="750">
        <f>(AC94-AD94)*(1-Recovery_OX!U89)</f>
        <v>7.1076821411854361E-4</v>
      </c>
    </row>
    <row r="95" spans="2:32">
      <c r="B95" s="743">
        <f t="shared" si="6"/>
        <v>2078</v>
      </c>
      <c r="C95" s="744">
        <f>IF(Select2=1,Food!$K97,"")</f>
        <v>8.8769850786306529E-13</v>
      </c>
      <c r="D95" s="745">
        <f>IF(Select2=1,Paper!$K97,"")</f>
        <v>3.0906532712633424E-4</v>
      </c>
      <c r="E95" s="736">
        <f>IF(Select2=1,Nappies!$K97,"")</f>
        <v>8.3124402756309397E-7</v>
      </c>
      <c r="F95" s="745">
        <f>IF(Select2=1,Garden!$K97,"")</f>
        <v>0</v>
      </c>
      <c r="G95" s="736">
        <f>IF(Select2=1,Wood!$K97,"")</f>
        <v>0</v>
      </c>
      <c r="H95" s="745">
        <f>IF(Select2=1,Textiles!$K97,"")</f>
        <v>2.2037937091576529E-5</v>
      </c>
      <c r="I95" s="746">
        <f>Sludge!K97</f>
        <v>0</v>
      </c>
      <c r="J95" s="746" t="str">
        <f>IF(Select2=2,MSW!$K97,"")</f>
        <v/>
      </c>
      <c r="K95" s="746">
        <f>Industry!$K97</f>
        <v>0</v>
      </c>
      <c r="L95" s="747">
        <f t="shared" si="8"/>
        <v>3.3193450913317235E-4</v>
      </c>
      <c r="M95" s="748">
        <f>Recovery_OX!C90</f>
        <v>0</v>
      </c>
      <c r="N95" s="703"/>
      <c r="O95" s="749">
        <f>(L95-M95)*(1-Recovery_OX!F90)</f>
        <v>3.3193450913317235E-4</v>
      </c>
      <c r="P95" s="695"/>
      <c r="Q95" s="705"/>
      <c r="S95" s="743">
        <f t="shared" si="7"/>
        <v>2078</v>
      </c>
      <c r="T95" s="744">
        <f>IF(Select2=1,Food!$W97,"")</f>
        <v>5.9391068768715258E-13</v>
      </c>
      <c r="U95" s="745">
        <f>IF(Select2=1,Paper!$W97,"")</f>
        <v>6.3856472546763268E-4</v>
      </c>
      <c r="V95" s="736">
        <f>IF(Select2=1,Nappies!$W97,"")</f>
        <v>0</v>
      </c>
      <c r="W95" s="745">
        <f>IF(Select2=1,Garden!$W97,"")</f>
        <v>0</v>
      </c>
      <c r="X95" s="736">
        <f>IF(Select2=1,Wood!$W97,"")</f>
        <v>0</v>
      </c>
      <c r="Y95" s="745">
        <f>IF(Select2=1,Textiles!$W97,"")</f>
        <v>2.4151163935974279E-5</v>
      </c>
      <c r="Z95" s="738">
        <f>Sludge!W97</f>
        <v>0</v>
      </c>
      <c r="AA95" s="738" t="str">
        <f>IF(Select2=2,MSW!$W97,"")</f>
        <v/>
      </c>
      <c r="AB95" s="746">
        <f>Industry!$W97</f>
        <v>0</v>
      </c>
      <c r="AC95" s="747">
        <f t="shared" si="5"/>
        <v>6.6271588999751766E-4</v>
      </c>
      <c r="AD95" s="748">
        <f>Recovery_OX!R90</f>
        <v>0</v>
      </c>
      <c r="AE95" s="703"/>
      <c r="AF95" s="750">
        <f>(AC95-AD95)*(1-Recovery_OX!U90)</f>
        <v>6.6271588999751766E-4</v>
      </c>
    </row>
    <row r="96" spans="2:32">
      <c r="B96" s="743">
        <f t="shared" si="6"/>
        <v>2079</v>
      </c>
      <c r="C96" s="744">
        <f>IF(Select2=1,Food!$K98,"")</f>
        <v>5.9504210465653819E-13</v>
      </c>
      <c r="D96" s="745">
        <f>IF(Select2=1,Paper!$K98,"")</f>
        <v>2.881706009598043E-4</v>
      </c>
      <c r="E96" s="736">
        <f>IF(Select2=1,Nappies!$K98,"")</f>
        <v>7.0129134006085687E-7</v>
      </c>
      <c r="F96" s="745">
        <f>IF(Select2=1,Garden!$K98,"")</f>
        <v>0</v>
      </c>
      <c r="G96" s="736">
        <f>IF(Select2=1,Wood!$K98,"")</f>
        <v>0</v>
      </c>
      <c r="H96" s="745">
        <f>IF(Select2=1,Textiles!$K98,"")</f>
        <v>2.0548036347662019E-5</v>
      </c>
      <c r="I96" s="746">
        <f>Sludge!K98</f>
        <v>0</v>
      </c>
      <c r="J96" s="746" t="str">
        <f>IF(Select2=2,MSW!$K98,"")</f>
        <v/>
      </c>
      <c r="K96" s="746">
        <f>Industry!$K98</f>
        <v>0</v>
      </c>
      <c r="L96" s="747">
        <f t="shared" si="8"/>
        <v>3.0941992924256924E-4</v>
      </c>
      <c r="M96" s="748">
        <f>Recovery_OX!C91</f>
        <v>0</v>
      </c>
      <c r="N96" s="703"/>
      <c r="O96" s="749">
        <f>(L96-M96)*(1-Recovery_OX!F91)</f>
        <v>3.0941992924256924E-4</v>
      </c>
      <c r="P96" s="693"/>
      <c r="S96" s="743">
        <f t="shared" si="7"/>
        <v>2079</v>
      </c>
      <c r="T96" s="744">
        <f>IF(Select2=1,Food!$W98,"")</f>
        <v>3.9811023951151033E-13</v>
      </c>
      <c r="U96" s="745">
        <f>IF(Select2=1,Paper!$W98,"")</f>
        <v>5.9539380363595926E-4</v>
      </c>
      <c r="V96" s="736">
        <f>IF(Select2=1,Nappies!$W98,"")</f>
        <v>0</v>
      </c>
      <c r="W96" s="745">
        <f>IF(Select2=1,Garden!$W98,"")</f>
        <v>0</v>
      </c>
      <c r="X96" s="736">
        <f>IF(Select2=1,Wood!$W98,"")</f>
        <v>0</v>
      </c>
      <c r="Y96" s="745">
        <f>IF(Select2=1,Textiles!$W98,"")</f>
        <v>2.2518395997437837E-5</v>
      </c>
      <c r="Z96" s="738">
        <f>Sludge!W98</f>
        <v>0</v>
      </c>
      <c r="AA96" s="738" t="str">
        <f>IF(Select2=2,MSW!$W98,"")</f>
        <v/>
      </c>
      <c r="AB96" s="746">
        <f>Industry!$W98</f>
        <v>0</v>
      </c>
      <c r="AC96" s="747">
        <f t="shared" si="5"/>
        <v>6.1791220003150739E-4</v>
      </c>
      <c r="AD96" s="748">
        <f>Recovery_OX!R91</f>
        <v>0</v>
      </c>
      <c r="AE96" s="703"/>
      <c r="AF96" s="750">
        <f>(AC96-AD96)*(1-Recovery_OX!U91)</f>
        <v>6.1791220003150739E-4</v>
      </c>
    </row>
    <row r="97" spans="2:32" ht="13.5" thickBot="1">
      <c r="B97" s="751">
        <f t="shared" si="6"/>
        <v>2080</v>
      </c>
      <c r="C97" s="752">
        <f>IF(Select2=1,Food!$K99,"")</f>
        <v>3.9886865098651443E-13</v>
      </c>
      <c r="D97" s="753">
        <f>IF(Select2=1,Paper!$K99,"")</f>
        <v>2.6868848741350463E-4</v>
      </c>
      <c r="E97" s="753">
        <f>IF(Select2=1,Nappies!$K99,"")</f>
        <v>5.9165482979307496E-7</v>
      </c>
      <c r="F97" s="753">
        <f>IF(Select2=1,Garden!$K99,"")</f>
        <v>0</v>
      </c>
      <c r="G97" s="753">
        <f>IF(Select2=1,Wood!$K99,"")</f>
        <v>0</v>
      </c>
      <c r="H97" s="753">
        <f>IF(Select2=1,Textiles!$K99,"")</f>
        <v>1.9158862101762863E-5</v>
      </c>
      <c r="I97" s="754">
        <f>Sludge!K99</f>
        <v>0</v>
      </c>
      <c r="J97" s="754" t="str">
        <f>IF(Select2=2,MSW!$K99,"")</f>
        <v/>
      </c>
      <c r="K97" s="746">
        <f>Industry!$K99</f>
        <v>0</v>
      </c>
      <c r="L97" s="747">
        <f t="shared" si="8"/>
        <v>2.8843900474392924E-4</v>
      </c>
      <c r="M97" s="755">
        <f>Recovery_OX!C92</f>
        <v>0</v>
      </c>
      <c r="N97" s="703"/>
      <c r="O97" s="756">
        <f>(L97-M97)*(1-Recovery_OX!F92)</f>
        <v>2.8843900474392924E-4</v>
      </c>
      <c r="S97" s="751">
        <f t="shared" si="7"/>
        <v>2080</v>
      </c>
      <c r="T97" s="752">
        <f>IF(Select2=1,Food!$W99,"")</f>
        <v>2.6686127407661498E-13</v>
      </c>
      <c r="U97" s="753">
        <f>IF(Select2=1,Paper!$W99,"")</f>
        <v>5.5514150292046405E-4</v>
      </c>
      <c r="V97" s="753">
        <f>IF(Select2=1,Nappies!$W99,"")</f>
        <v>0</v>
      </c>
      <c r="W97" s="753">
        <f>IF(Select2=1,Garden!$W99,"")</f>
        <v>0</v>
      </c>
      <c r="X97" s="753">
        <f>IF(Select2=1,Wood!$W99,"")</f>
        <v>0</v>
      </c>
      <c r="Y97" s="753">
        <f>IF(Select2=1,Textiles!$W99,"")</f>
        <v>2.0996013262205882E-5</v>
      </c>
      <c r="Z97" s="754">
        <f>Sludge!W99</f>
        <v>0</v>
      </c>
      <c r="AA97" s="754" t="str">
        <f>IF(Select2=2,MSW!$W99,"")</f>
        <v/>
      </c>
      <c r="AB97" s="746">
        <f>Industry!$W99</f>
        <v>0</v>
      </c>
      <c r="AC97" s="757">
        <f t="shared" si="5"/>
        <v>5.7613751644953126E-4</v>
      </c>
      <c r="AD97" s="755">
        <f>Recovery_OX!R92</f>
        <v>0</v>
      </c>
      <c r="AE97" s="703"/>
      <c r="AF97" s="758">
        <f>(AC97-AD97)*(1-Recovery_OX!U92)</f>
        <v>5.7613751644953126E-4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0.17257053854304003</v>
      </c>
      <c r="E12" s="501">
        <f>Stored_C!G18+Stored_C!M18</f>
        <v>0</v>
      </c>
      <c r="F12" s="502">
        <f>F11+HWP!C12</f>
        <v>0</v>
      </c>
      <c r="G12" s="500">
        <f>G11+HWP!D12</f>
        <v>0.17257053854304003</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0.17668452102048005</v>
      </c>
      <c r="E13" s="510">
        <f>Stored_C!G19+Stored_C!M19</f>
        <v>0</v>
      </c>
      <c r="F13" s="511">
        <f>F12+HWP!C13</f>
        <v>0</v>
      </c>
      <c r="G13" s="509">
        <f>G12+HWP!D13</f>
        <v>0.3492550595635201</v>
      </c>
      <c r="H13" s="510">
        <f>H12+HWP!E13</f>
        <v>0</v>
      </c>
      <c r="I13" s="493"/>
      <c r="J13" s="512">
        <f>Garden!J20</f>
        <v>0</v>
      </c>
      <c r="K13" s="513">
        <f>Paper!J20</f>
        <v>5.6467480953114376E-3</v>
      </c>
      <c r="L13" s="514">
        <f>Wood!J20</f>
        <v>0</v>
      </c>
      <c r="M13" s="515">
        <f>J13*(1-Recovery_OX!E13)*(1-Recovery_OX!F13)</f>
        <v>0</v>
      </c>
      <c r="N13" s="513">
        <f>K13*(1-Recovery_OX!E13)*(1-Recovery_OX!F13)</f>
        <v>5.6467480953114376E-3</v>
      </c>
      <c r="O13" s="514">
        <f>L13*(1-Recovery_OX!E13)*(1-Recovery_OX!F13)</f>
        <v>0</v>
      </c>
    </row>
    <row r="14" spans="2:15">
      <c r="B14" s="507">
        <f t="shared" ref="B14:B77" si="0">B13+1</f>
        <v>1952</v>
      </c>
      <c r="C14" s="508">
        <f>Stored_C!E20</f>
        <v>0</v>
      </c>
      <c r="D14" s="509">
        <f>Stored_C!F20+Stored_C!L20</f>
        <v>0.18014325736704004</v>
      </c>
      <c r="E14" s="510">
        <f>Stored_C!G20+Stored_C!M20</f>
        <v>0</v>
      </c>
      <c r="F14" s="511">
        <f>F13+HWP!C14</f>
        <v>0</v>
      </c>
      <c r="G14" s="509">
        <f>G13+HWP!D14</f>
        <v>0.52939831693056016</v>
      </c>
      <c r="H14" s="510">
        <f>H13+HWP!E14</f>
        <v>0</v>
      </c>
      <c r="I14" s="493"/>
      <c r="J14" s="512">
        <f>Garden!J21</f>
        <v>0</v>
      </c>
      <c r="K14" s="513">
        <f>Paper!J21</f>
        <v>1.104635635183792E-2</v>
      </c>
      <c r="L14" s="514">
        <f>Wood!J21</f>
        <v>0</v>
      </c>
      <c r="M14" s="515">
        <f>J14*(1-Recovery_OX!E14)*(1-Recovery_OX!F14)</f>
        <v>0</v>
      </c>
      <c r="N14" s="513">
        <f>K14*(1-Recovery_OX!E14)*(1-Recovery_OX!F14)</f>
        <v>1.104635635183792E-2</v>
      </c>
      <c r="O14" s="514">
        <f>L14*(1-Recovery_OX!E14)*(1-Recovery_OX!F14)</f>
        <v>0</v>
      </c>
    </row>
    <row r="15" spans="2:15">
      <c r="B15" s="507">
        <f t="shared" si="0"/>
        <v>1953</v>
      </c>
      <c r="C15" s="508">
        <f>Stored_C!E21</f>
        <v>0</v>
      </c>
      <c r="D15" s="509">
        <f>Stored_C!F21+Stored_C!L21</f>
        <v>0.18207984554496004</v>
      </c>
      <c r="E15" s="510">
        <f>Stored_C!G21+Stored_C!M21</f>
        <v>0</v>
      </c>
      <c r="F15" s="511">
        <f>F14+HWP!C15</f>
        <v>0</v>
      </c>
      <c r="G15" s="509">
        <f>G14+HWP!D15</f>
        <v>0.7114781624755202</v>
      </c>
      <c r="H15" s="510">
        <f>H14+HWP!E15</f>
        <v>0</v>
      </c>
      <c r="I15" s="493"/>
      <c r="J15" s="512">
        <f>Garden!J22</f>
        <v>0</v>
      </c>
      <c r="K15" s="513">
        <f>Paper!J22</f>
        <v>1.6194092385070538E-2</v>
      </c>
      <c r="L15" s="514">
        <f>Wood!J22</f>
        <v>0</v>
      </c>
      <c r="M15" s="515">
        <f>J15*(1-Recovery_OX!E15)*(1-Recovery_OX!F15)</f>
        <v>0</v>
      </c>
      <c r="N15" s="513">
        <f>K15*(1-Recovery_OX!E15)*(1-Recovery_OX!F15)</f>
        <v>1.6194092385070538E-2</v>
      </c>
      <c r="O15" s="514">
        <f>L15*(1-Recovery_OX!E15)*(1-Recovery_OX!F15)</f>
        <v>0</v>
      </c>
    </row>
    <row r="16" spans="2:15">
      <c r="B16" s="507">
        <f t="shared" si="0"/>
        <v>1954</v>
      </c>
      <c r="C16" s="508">
        <f>Stored_C!E22</f>
        <v>0</v>
      </c>
      <c r="D16" s="509">
        <f>Stored_C!F22+Stored_C!L22</f>
        <v>0.18690103757952004</v>
      </c>
      <c r="E16" s="510">
        <f>Stored_C!G22+Stored_C!M22</f>
        <v>0</v>
      </c>
      <c r="F16" s="511">
        <f>F15+HWP!C16</f>
        <v>0</v>
      </c>
      <c r="G16" s="509">
        <f>G15+HWP!D16</f>
        <v>0.89837920005504024</v>
      </c>
      <c r="H16" s="510">
        <f>H15+HWP!E16</f>
        <v>0</v>
      </c>
      <c r="I16" s="493"/>
      <c r="J16" s="512">
        <f>Garden!J23</f>
        <v>0</v>
      </c>
      <c r="K16" s="513">
        <f>Paper!J23</f>
        <v>2.1057177508260038E-2</v>
      </c>
      <c r="L16" s="514">
        <f>Wood!J23</f>
        <v>0</v>
      </c>
      <c r="M16" s="515">
        <f>J16*(1-Recovery_OX!E16)*(1-Recovery_OX!F16)</f>
        <v>0</v>
      </c>
      <c r="N16" s="513">
        <f>K16*(1-Recovery_OX!E16)*(1-Recovery_OX!F16)</f>
        <v>2.1057177508260038E-2</v>
      </c>
      <c r="O16" s="514">
        <f>L16*(1-Recovery_OX!E16)*(1-Recovery_OX!F16)</f>
        <v>0</v>
      </c>
    </row>
    <row r="17" spans="2:15">
      <c r="B17" s="507">
        <f t="shared" si="0"/>
        <v>1955</v>
      </c>
      <c r="C17" s="508">
        <f>Stored_C!E23</f>
        <v>0</v>
      </c>
      <c r="D17" s="509">
        <f>Stored_C!F23+Stored_C!L23</f>
        <v>0.19478426956032005</v>
      </c>
      <c r="E17" s="510">
        <f>Stored_C!G23+Stored_C!M23</f>
        <v>0</v>
      </c>
      <c r="F17" s="511">
        <f>F16+HWP!C17</f>
        <v>0</v>
      </c>
      <c r="G17" s="509">
        <f>G16+HWP!D17</f>
        <v>1.0931634696153603</v>
      </c>
      <c r="H17" s="510">
        <f>H16+HWP!E17</f>
        <v>0</v>
      </c>
      <c r="I17" s="493"/>
      <c r="J17" s="512">
        <f>Garden!J24</f>
        <v>0</v>
      </c>
      <c r="K17" s="513">
        <f>Paper!J24</f>
        <v>2.5749244133245419E-2</v>
      </c>
      <c r="L17" s="514">
        <f>Wood!J24</f>
        <v>0</v>
      </c>
      <c r="M17" s="515">
        <f>J17*(1-Recovery_OX!E17)*(1-Recovery_OX!F17)</f>
        <v>0</v>
      </c>
      <c r="N17" s="513">
        <f>K17*(1-Recovery_OX!E17)*(1-Recovery_OX!F17)</f>
        <v>2.5749244133245419E-2</v>
      </c>
      <c r="O17" s="514">
        <f>L17*(1-Recovery_OX!E17)*(1-Recovery_OX!F17)</f>
        <v>0</v>
      </c>
    </row>
    <row r="18" spans="2:15">
      <c r="B18" s="507">
        <f t="shared" si="0"/>
        <v>1956</v>
      </c>
      <c r="C18" s="508">
        <f>Stored_C!E24</f>
        <v>0</v>
      </c>
      <c r="D18" s="509">
        <f>Stored_C!F24+Stored_C!L24</f>
        <v>0.19744454350368004</v>
      </c>
      <c r="E18" s="510">
        <f>Stored_C!G24+Stored_C!M24</f>
        <v>0</v>
      </c>
      <c r="F18" s="511">
        <f>F17+HWP!C18</f>
        <v>0</v>
      </c>
      <c r="G18" s="509">
        <f>G17+HWP!D18</f>
        <v>1.2906080131190403</v>
      </c>
      <c r="H18" s="510">
        <f>H17+HWP!E18</f>
        <v>0</v>
      </c>
      <c r="I18" s="493"/>
      <c r="J18" s="512">
        <f>Garden!J25</f>
        <v>0</v>
      </c>
      <c r="K18" s="513">
        <f>Paper!J25</f>
        <v>3.0382048374261048E-2</v>
      </c>
      <c r="L18" s="514">
        <f>Wood!J25</f>
        <v>0</v>
      </c>
      <c r="M18" s="515">
        <f>J18*(1-Recovery_OX!E18)*(1-Recovery_OX!F18)</f>
        <v>0</v>
      </c>
      <c r="N18" s="513">
        <f>K18*(1-Recovery_OX!E18)*(1-Recovery_OX!F18)</f>
        <v>3.0382048374261048E-2</v>
      </c>
      <c r="O18" s="514">
        <f>L18*(1-Recovery_OX!E18)*(1-Recovery_OX!F18)</f>
        <v>0</v>
      </c>
    </row>
    <row r="19" spans="2:15">
      <c r="B19" s="507">
        <f t="shared" si="0"/>
        <v>1957</v>
      </c>
      <c r="C19" s="508">
        <f>Stored_C!E25</f>
        <v>0</v>
      </c>
      <c r="D19" s="509">
        <f>Stored_C!F25+Stored_C!L25</f>
        <v>0.20005538882208002</v>
      </c>
      <c r="E19" s="510">
        <f>Stored_C!G25+Stored_C!M25</f>
        <v>0</v>
      </c>
      <c r="F19" s="511">
        <f>F18+HWP!C19</f>
        <v>0</v>
      </c>
      <c r="G19" s="509">
        <f>G18+HWP!D19</f>
        <v>1.4906634019411202</v>
      </c>
      <c r="H19" s="510">
        <f>H18+HWP!E19</f>
        <v>0</v>
      </c>
      <c r="I19" s="493"/>
      <c r="J19" s="512">
        <f>Garden!J26</f>
        <v>0</v>
      </c>
      <c r="K19" s="513">
        <f>Paper!J26</f>
        <v>3.4788694281726214E-2</v>
      </c>
      <c r="L19" s="514">
        <f>Wood!J26</f>
        <v>0</v>
      </c>
      <c r="M19" s="515">
        <f>J19*(1-Recovery_OX!E19)*(1-Recovery_OX!F19)</f>
        <v>0</v>
      </c>
      <c r="N19" s="513">
        <f>K19*(1-Recovery_OX!E19)*(1-Recovery_OX!F19)</f>
        <v>3.4788694281726214E-2</v>
      </c>
      <c r="O19" s="514">
        <f>L19*(1-Recovery_OX!E19)*(1-Recovery_OX!F19)</f>
        <v>0</v>
      </c>
    </row>
    <row r="20" spans="2:15">
      <c r="B20" s="507">
        <f t="shared" si="0"/>
        <v>1958</v>
      </c>
      <c r="C20" s="508">
        <f>Stored_C!E26</f>
        <v>0</v>
      </c>
      <c r="D20" s="509">
        <f>Stored_C!F26+Stored_C!L26</f>
        <v>0.20259652710528006</v>
      </c>
      <c r="E20" s="510">
        <f>Stored_C!G26+Stored_C!M26</f>
        <v>0</v>
      </c>
      <c r="F20" s="511">
        <f>F19+HWP!C20</f>
        <v>0</v>
      </c>
      <c r="G20" s="509">
        <f>G19+HWP!D20</f>
        <v>1.6932599290464003</v>
      </c>
      <c r="H20" s="510">
        <f>H19+HWP!E20</f>
        <v>0</v>
      </c>
      <c r="I20" s="493"/>
      <c r="J20" s="512">
        <f>Garden!J27</f>
        <v>0</v>
      </c>
      <c r="K20" s="513">
        <f>Paper!J27</f>
        <v>3.8982854183296604E-2</v>
      </c>
      <c r="L20" s="514">
        <f>Wood!J27</f>
        <v>0</v>
      </c>
      <c r="M20" s="515">
        <f>J20*(1-Recovery_OX!E20)*(1-Recovery_OX!F20)</f>
        <v>0</v>
      </c>
      <c r="N20" s="513">
        <f>K20*(1-Recovery_OX!E20)*(1-Recovery_OX!F20)</f>
        <v>3.8982854183296604E-2</v>
      </c>
      <c r="O20" s="514">
        <f>L20*(1-Recovery_OX!E20)*(1-Recovery_OX!F20)</f>
        <v>0</v>
      </c>
    </row>
    <row r="21" spans="2:15">
      <c r="B21" s="507">
        <f t="shared" si="0"/>
        <v>1959</v>
      </c>
      <c r="C21" s="508">
        <f>Stored_C!E27</f>
        <v>0</v>
      </c>
      <c r="D21" s="509">
        <f>Stored_C!F27+Stored_C!L27</f>
        <v>0.20503754073792005</v>
      </c>
      <c r="E21" s="510">
        <f>Stored_C!G27+Stored_C!M27</f>
        <v>0</v>
      </c>
      <c r="F21" s="511">
        <f>F20+HWP!C21</f>
        <v>0</v>
      </c>
      <c r="G21" s="509">
        <f>G20+HWP!D21</f>
        <v>1.8982974697843205</v>
      </c>
      <c r="H21" s="510">
        <f>H20+HWP!E21</f>
        <v>0</v>
      </c>
      <c r="I21" s="493"/>
      <c r="J21" s="512">
        <f>Garden!J28</f>
        <v>0</v>
      </c>
      <c r="K21" s="513">
        <f>Paper!J28</f>
        <v>4.2976612534988454E-2</v>
      </c>
      <c r="L21" s="514">
        <f>Wood!J28</f>
        <v>0</v>
      </c>
      <c r="M21" s="515">
        <f>J21*(1-Recovery_OX!E21)*(1-Recovery_OX!F21)</f>
        <v>0</v>
      </c>
      <c r="N21" s="513">
        <f>K21*(1-Recovery_OX!E21)*(1-Recovery_OX!F21)</f>
        <v>4.2976612534988454E-2</v>
      </c>
      <c r="O21" s="514">
        <f>L21*(1-Recovery_OX!E21)*(1-Recovery_OX!F21)</f>
        <v>0</v>
      </c>
    </row>
    <row r="22" spans="2:15">
      <c r="B22" s="507">
        <f t="shared" si="0"/>
        <v>1960</v>
      </c>
      <c r="C22" s="508">
        <f>Stored_C!E28</f>
        <v>0</v>
      </c>
      <c r="D22" s="509">
        <f>Stored_C!F28+Stored_C!L28</f>
        <v>0.20923643905824002</v>
      </c>
      <c r="E22" s="510">
        <f>Stored_C!G28+Stored_C!M28</f>
        <v>0</v>
      </c>
      <c r="F22" s="511">
        <f>F21+HWP!C22</f>
        <v>0</v>
      </c>
      <c r="G22" s="509">
        <f>G21+HWP!D22</f>
        <v>2.1075339088425604</v>
      </c>
      <c r="H22" s="510">
        <f>H21+HWP!E22</f>
        <v>0</v>
      </c>
      <c r="I22" s="493"/>
      <c r="J22" s="512">
        <f>Garden!J29</f>
        <v>0</v>
      </c>
      <c r="K22" s="513">
        <f>Paper!J29</f>
        <v>4.6780241502217677E-2</v>
      </c>
      <c r="L22" s="514">
        <f>Wood!J29</f>
        <v>0</v>
      </c>
      <c r="M22" s="515">
        <f>J22*(1-Recovery_OX!E22)*(1-Recovery_OX!F22)</f>
        <v>0</v>
      </c>
      <c r="N22" s="513">
        <f>K22*(1-Recovery_OX!E22)*(1-Recovery_OX!F22)</f>
        <v>4.6780241502217677E-2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2.1075339088425604</v>
      </c>
      <c r="H23" s="510">
        <f>H22+HWP!E23</f>
        <v>0</v>
      </c>
      <c r="I23" s="493"/>
      <c r="J23" s="512">
        <f>Garden!J30</f>
        <v>0</v>
      </c>
      <c r="K23" s="513">
        <f>Paper!J30</f>
        <v>5.0464115438880894E-2</v>
      </c>
      <c r="L23" s="514">
        <f>Wood!J30</f>
        <v>0</v>
      </c>
      <c r="M23" s="515">
        <f>J23*(1-Recovery_OX!E23)*(1-Recovery_OX!F23)</f>
        <v>0</v>
      </c>
      <c r="N23" s="513">
        <f>K23*(1-Recovery_OX!E23)*(1-Recovery_OX!F23)</f>
        <v>5.0464115438880894E-2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2.1075339088425604</v>
      </c>
      <c r="H24" s="510">
        <f>H23+HWP!E24</f>
        <v>0</v>
      </c>
      <c r="I24" s="493"/>
      <c r="J24" s="512">
        <f>Garden!J31</f>
        <v>0</v>
      </c>
      <c r="K24" s="513">
        <f>Paper!J31</f>
        <v>4.7052429362232896E-2</v>
      </c>
      <c r="L24" s="514">
        <f>Wood!J31</f>
        <v>0</v>
      </c>
      <c r="M24" s="515">
        <f>J24*(1-Recovery_OX!E24)*(1-Recovery_OX!F24)</f>
        <v>0</v>
      </c>
      <c r="N24" s="513">
        <f>K24*(1-Recovery_OX!E24)*(1-Recovery_OX!F24)</f>
        <v>4.7052429362232896E-2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2.1075339088425604</v>
      </c>
      <c r="H25" s="510">
        <f>H24+HWP!E25</f>
        <v>0</v>
      </c>
      <c r="I25" s="493"/>
      <c r="J25" s="512">
        <f>Garden!J32</f>
        <v>0</v>
      </c>
      <c r="K25" s="513">
        <f>Paper!J32</f>
        <v>4.3871394348907133E-2</v>
      </c>
      <c r="L25" s="514">
        <f>Wood!J32</f>
        <v>0</v>
      </c>
      <c r="M25" s="515">
        <f>J25*(1-Recovery_OX!E25)*(1-Recovery_OX!F25)</f>
        <v>0</v>
      </c>
      <c r="N25" s="513">
        <f>K25*(1-Recovery_OX!E25)*(1-Recovery_OX!F25)</f>
        <v>4.3871394348907133E-2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2.1075339088425604</v>
      </c>
      <c r="H26" s="510">
        <f>H25+HWP!E26</f>
        <v>0</v>
      </c>
      <c r="I26" s="493"/>
      <c r="J26" s="512">
        <f>Garden!J33</f>
        <v>0</v>
      </c>
      <c r="K26" s="513">
        <f>Paper!J33</f>
        <v>4.0905416961577755E-2</v>
      </c>
      <c r="L26" s="514">
        <f>Wood!J33</f>
        <v>0</v>
      </c>
      <c r="M26" s="515">
        <f>J26*(1-Recovery_OX!E26)*(1-Recovery_OX!F26)</f>
        <v>0</v>
      </c>
      <c r="N26" s="513">
        <f>K26*(1-Recovery_OX!E26)*(1-Recovery_OX!F26)</f>
        <v>4.0905416961577755E-2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2.1075339088425604</v>
      </c>
      <c r="H27" s="510">
        <f>H26+HWP!E27</f>
        <v>0</v>
      </c>
      <c r="I27" s="493"/>
      <c r="J27" s="512">
        <f>Garden!J34</f>
        <v>0</v>
      </c>
      <c r="K27" s="513">
        <f>Paper!J34</f>
        <v>3.8139957975651048E-2</v>
      </c>
      <c r="L27" s="514">
        <f>Wood!J34</f>
        <v>0</v>
      </c>
      <c r="M27" s="515">
        <f>J27*(1-Recovery_OX!E27)*(1-Recovery_OX!F27)</f>
        <v>0</v>
      </c>
      <c r="N27" s="513">
        <f>K27*(1-Recovery_OX!E27)*(1-Recovery_OX!F27)</f>
        <v>3.8139957975651048E-2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2.1075339088425604</v>
      </c>
      <c r="H28" s="510">
        <f>H27+HWP!E28</f>
        <v>0</v>
      </c>
      <c r="I28" s="493"/>
      <c r="J28" s="512">
        <f>Garden!J35</f>
        <v>0</v>
      </c>
      <c r="K28" s="513">
        <f>Paper!J35</f>
        <v>3.5561461107969615E-2</v>
      </c>
      <c r="L28" s="514">
        <f>Wood!J35</f>
        <v>0</v>
      </c>
      <c r="M28" s="515">
        <f>J28*(1-Recovery_OX!E28)*(1-Recovery_OX!F28)</f>
        <v>0</v>
      </c>
      <c r="N28" s="513">
        <f>K28*(1-Recovery_OX!E28)*(1-Recovery_OX!F28)</f>
        <v>3.5561461107969615E-2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2.1075339088425604</v>
      </c>
      <c r="H29" s="510">
        <f>H28+HWP!E29</f>
        <v>0</v>
      </c>
      <c r="I29" s="493"/>
      <c r="J29" s="512">
        <f>Garden!J36</f>
        <v>0</v>
      </c>
      <c r="K29" s="513">
        <f>Paper!J36</f>
        <v>3.3157286563896611E-2</v>
      </c>
      <c r="L29" s="514">
        <f>Wood!J36</f>
        <v>0</v>
      </c>
      <c r="M29" s="515">
        <f>J29*(1-Recovery_OX!E29)*(1-Recovery_OX!F29)</f>
        <v>0</v>
      </c>
      <c r="N29" s="513">
        <f>K29*(1-Recovery_OX!E29)*(1-Recovery_OX!F29)</f>
        <v>3.3157286563896611E-2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2.1075339088425604</v>
      </c>
      <c r="H30" s="510">
        <f>H29+HWP!E30</f>
        <v>0</v>
      </c>
      <c r="I30" s="493"/>
      <c r="J30" s="512">
        <f>Garden!J37</f>
        <v>0</v>
      </c>
      <c r="K30" s="513">
        <f>Paper!J37</f>
        <v>3.0915649077027731E-2</v>
      </c>
      <c r="L30" s="514">
        <f>Wood!J37</f>
        <v>0</v>
      </c>
      <c r="M30" s="515">
        <f>J30*(1-Recovery_OX!E30)*(1-Recovery_OX!F30)</f>
        <v>0</v>
      </c>
      <c r="N30" s="513">
        <f>K30*(1-Recovery_OX!E30)*(1-Recovery_OX!F30)</f>
        <v>3.0915649077027731E-2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2.1075339088425604</v>
      </c>
      <c r="H31" s="510">
        <f>H30+HWP!E31</f>
        <v>0</v>
      </c>
      <c r="I31" s="493"/>
      <c r="J31" s="512">
        <f>Garden!J38</f>
        <v>0</v>
      </c>
      <c r="K31" s="513">
        <f>Paper!J38</f>
        <v>2.8825560137801694E-2</v>
      </c>
      <c r="L31" s="514">
        <f>Wood!J38</f>
        <v>0</v>
      </c>
      <c r="M31" s="515">
        <f>J31*(1-Recovery_OX!E31)*(1-Recovery_OX!F31)</f>
        <v>0</v>
      </c>
      <c r="N31" s="513">
        <f>K31*(1-Recovery_OX!E31)*(1-Recovery_OX!F31)</f>
        <v>2.8825560137801694E-2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2.1075339088425604</v>
      </c>
      <c r="H32" s="510">
        <f>H31+HWP!E32</f>
        <v>0</v>
      </c>
      <c r="I32" s="493"/>
      <c r="J32" s="512">
        <f>Garden!J39</f>
        <v>0</v>
      </c>
      <c r="K32" s="513">
        <f>Paper!J39</f>
        <v>2.6876774127813554E-2</v>
      </c>
      <c r="L32" s="514">
        <f>Wood!J39</f>
        <v>0</v>
      </c>
      <c r="M32" s="515">
        <f>J32*(1-Recovery_OX!E32)*(1-Recovery_OX!F32)</f>
        <v>0</v>
      </c>
      <c r="N32" s="513">
        <f>K32*(1-Recovery_OX!E32)*(1-Recovery_OX!F32)</f>
        <v>2.6876774127813554E-2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2.1075339088425604</v>
      </c>
      <c r="H33" s="510">
        <f>H32+HWP!E33</f>
        <v>0</v>
      </c>
      <c r="I33" s="493"/>
      <c r="J33" s="512">
        <f>Garden!J40</f>
        <v>0</v>
      </c>
      <c r="K33" s="513">
        <f>Paper!J40</f>
        <v>2.5059738095781443E-2</v>
      </c>
      <c r="L33" s="514">
        <f>Wood!J40</f>
        <v>0</v>
      </c>
      <c r="M33" s="515">
        <f>J33*(1-Recovery_OX!E33)*(1-Recovery_OX!F33)</f>
        <v>0</v>
      </c>
      <c r="N33" s="513">
        <f>K33*(1-Recovery_OX!E33)*(1-Recovery_OX!F33)</f>
        <v>2.5059738095781443E-2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2.1075339088425604</v>
      </c>
      <c r="H34" s="510">
        <f>H33+HWP!E34</f>
        <v>0</v>
      </c>
      <c r="I34" s="493"/>
      <c r="J34" s="512">
        <f>Garden!J41</f>
        <v>0</v>
      </c>
      <c r="K34" s="513">
        <f>Paper!J41</f>
        <v>2.3365544928968272E-2</v>
      </c>
      <c r="L34" s="514">
        <f>Wood!J41</f>
        <v>0</v>
      </c>
      <c r="M34" s="515">
        <f>J34*(1-Recovery_OX!E34)*(1-Recovery_OX!F34)</f>
        <v>0</v>
      </c>
      <c r="N34" s="513">
        <f>K34*(1-Recovery_OX!E34)*(1-Recovery_OX!F34)</f>
        <v>2.3365544928968272E-2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2.1075339088425604</v>
      </c>
      <c r="H35" s="510">
        <f>H34+HWP!E35</f>
        <v>0</v>
      </c>
      <c r="I35" s="493"/>
      <c r="J35" s="512">
        <f>Garden!J42</f>
        <v>0</v>
      </c>
      <c r="K35" s="513">
        <f>Paper!J42</f>
        <v>2.1785889690504788E-2</v>
      </c>
      <c r="L35" s="514">
        <f>Wood!J42</f>
        <v>0</v>
      </c>
      <c r="M35" s="515">
        <f>J35*(1-Recovery_OX!E35)*(1-Recovery_OX!F35)</f>
        <v>0</v>
      </c>
      <c r="N35" s="513">
        <f>K35*(1-Recovery_OX!E35)*(1-Recovery_OX!F35)</f>
        <v>2.1785889690504788E-2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2.1075339088425604</v>
      </c>
      <c r="H36" s="510">
        <f>H35+HWP!E36</f>
        <v>0</v>
      </c>
      <c r="I36" s="493"/>
      <c r="J36" s="512">
        <f>Garden!J43</f>
        <v>0</v>
      </c>
      <c r="K36" s="513">
        <f>Paper!J43</f>
        <v>2.0313028908579379E-2</v>
      </c>
      <c r="L36" s="514">
        <f>Wood!J43</f>
        <v>0</v>
      </c>
      <c r="M36" s="515">
        <f>J36*(1-Recovery_OX!E36)*(1-Recovery_OX!F36)</f>
        <v>0</v>
      </c>
      <c r="N36" s="513">
        <f>K36*(1-Recovery_OX!E36)*(1-Recovery_OX!F36)</f>
        <v>2.0313028908579379E-2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2.1075339088425604</v>
      </c>
      <c r="H37" s="510">
        <f>H36+HWP!E37</f>
        <v>0</v>
      </c>
      <c r="I37" s="493"/>
      <c r="J37" s="512">
        <f>Garden!J44</f>
        <v>0</v>
      </c>
      <c r="K37" s="513">
        <f>Paper!J44</f>
        <v>1.8939742617930282E-2</v>
      </c>
      <c r="L37" s="514">
        <f>Wood!J44</f>
        <v>0</v>
      </c>
      <c r="M37" s="515">
        <f>J37*(1-Recovery_OX!E37)*(1-Recovery_OX!F37)</f>
        <v>0</v>
      </c>
      <c r="N37" s="513">
        <f>K37*(1-Recovery_OX!E37)*(1-Recovery_OX!F37)</f>
        <v>1.8939742617930282E-2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2.1075339088425604</v>
      </c>
      <c r="H38" s="510">
        <f>H37+HWP!E38</f>
        <v>0</v>
      </c>
      <c r="I38" s="493"/>
      <c r="J38" s="512">
        <f>Garden!J45</f>
        <v>0</v>
      </c>
      <c r="K38" s="513">
        <f>Paper!J45</f>
        <v>1.7659298967567499E-2</v>
      </c>
      <c r="L38" s="514">
        <f>Wood!J45</f>
        <v>0</v>
      </c>
      <c r="M38" s="515">
        <f>J38*(1-Recovery_OX!E38)*(1-Recovery_OX!F38)</f>
        <v>0</v>
      </c>
      <c r="N38" s="513">
        <f>K38*(1-Recovery_OX!E38)*(1-Recovery_OX!F38)</f>
        <v>1.7659298967567499E-2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2.1075339088425604</v>
      </c>
      <c r="H39" s="510">
        <f>H38+HWP!E39</f>
        <v>0</v>
      </c>
      <c r="I39" s="493"/>
      <c r="J39" s="512">
        <f>Garden!J46</f>
        <v>0</v>
      </c>
      <c r="K39" s="513">
        <f>Paper!J46</f>
        <v>1.646542122123143E-2</v>
      </c>
      <c r="L39" s="514">
        <f>Wood!J46</f>
        <v>0</v>
      </c>
      <c r="M39" s="515">
        <f>J39*(1-Recovery_OX!E39)*(1-Recovery_OX!F39)</f>
        <v>0</v>
      </c>
      <c r="N39" s="513">
        <f>K39*(1-Recovery_OX!E39)*(1-Recovery_OX!F39)</f>
        <v>1.646542122123143E-2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2.1075339088425604</v>
      </c>
      <c r="H40" s="510">
        <f>H39+HWP!E40</f>
        <v>0</v>
      </c>
      <c r="I40" s="493"/>
      <c r="J40" s="512">
        <f>Garden!J47</f>
        <v>0</v>
      </c>
      <c r="K40" s="513">
        <f>Paper!J47</f>
        <v>1.5352256988824437E-2</v>
      </c>
      <c r="L40" s="514">
        <f>Wood!J47</f>
        <v>0</v>
      </c>
      <c r="M40" s="515">
        <f>J40*(1-Recovery_OX!E40)*(1-Recovery_OX!F40)</f>
        <v>0</v>
      </c>
      <c r="N40" s="513">
        <f>K40*(1-Recovery_OX!E40)*(1-Recovery_OX!F40)</f>
        <v>1.5352256988824437E-2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2.1075339088425604</v>
      </c>
      <c r="H41" s="510">
        <f>H40+HWP!E41</f>
        <v>0</v>
      </c>
      <c r="I41" s="493"/>
      <c r="J41" s="512">
        <f>Garden!J48</f>
        <v>0</v>
      </c>
      <c r="K41" s="513">
        <f>Paper!J48</f>
        <v>1.4314349537987806E-2</v>
      </c>
      <c r="L41" s="514">
        <f>Wood!J48</f>
        <v>0</v>
      </c>
      <c r="M41" s="515">
        <f>J41*(1-Recovery_OX!E41)*(1-Recovery_OX!F41)</f>
        <v>0</v>
      </c>
      <c r="N41" s="513">
        <f>K41*(1-Recovery_OX!E41)*(1-Recovery_OX!F41)</f>
        <v>1.4314349537987806E-2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2.1075339088425604</v>
      </c>
      <c r="H42" s="510">
        <f>H41+HWP!E42</f>
        <v>0</v>
      </c>
      <c r="I42" s="493"/>
      <c r="J42" s="512">
        <f>Garden!J49</f>
        <v>0</v>
      </c>
      <c r="K42" s="513">
        <f>Paper!J49</f>
        <v>1.3346611045193397E-2</v>
      </c>
      <c r="L42" s="514">
        <f>Wood!J49</f>
        <v>0</v>
      </c>
      <c r="M42" s="515">
        <f>J42*(1-Recovery_OX!E42)*(1-Recovery_OX!F42)</f>
        <v>0</v>
      </c>
      <c r="N42" s="513">
        <f>K42*(1-Recovery_OX!E42)*(1-Recovery_OX!F42)</f>
        <v>1.3346611045193397E-2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2.1075339088425604</v>
      </c>
      <c r="H43" s="510">
        <f>H42+HWP!E43</f>
        <v>0</v>
      </c>
      <c r="I43" s="493"/>
      <c r="J43" s="512">
        <f>Garden!J50</f>
        <v>0</v>
      </c>
      <c r="K43" s="513">
        <f>Paper!J50</f>
        <v>1.2444297655226793E-2</v>
      </c>
      <c r="L43" s="514">
        <f>Wood!J50</f>
        <v>0</v>
      </c>
      <c r="M43" s="515">
        <f>J43*(1-Recovery_OX!E43)*(1-Recovery_OX!F43)</f>
        <v>0</v>
      </c>
      <c r="N43" s="513">
        <f>K43*(1-Recovery_OX!E43)*(1-Recovery_OX!F43)</f>
        <v>1.2444297655226793E-2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2.1075339088425604</v>
      </c>
      <c r="H44" s="510">
        <f>H43+HWP!E44</f>
        <v>0</v>
      </c>
      <c r="I44" s="493"/>
      <c r="J44" s="512">
        <f>Garden!J51</f>
        <v>0</v>
      </c>
      <c r="K44" s="513">
        <f>Paper!J51</f>
        <v>1.1602986226803546E-2</v>
      </c>
      <c r="L44" s="514">
        <f>Wood!J51</f>
        <v>0</v>
      </c>
      <c r="M44" s="515">
        <f>J44*(1-Recovery_OX!E44)*(1-Recovery_OX!F44)</f>
        <v>0</v>
      </c>
      <c r="N44" s="513">
        <f>K44*(1-Recovery_OX!E44)*(1-Recovery_OX!F44)</f>
        <v>1.1602986226803546E-2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2.1075339088425604</v>
      </c>
      <c r="H45" s="510">
        <f>H44+HWP!E45</f>
        <v>0</v>
      </c>
      <c r="I45" s="493"/>
      <c r="J45" s="512">
        <f>Garden!J52</f>
        <v>0</v>
      </c>
      <c r="K45" s="513">
        <f>Paper!J52</f>
        <v>1.0818552650325462E-2</v>
      </c>
      <c r="L45" s="514">
        <f>Wood!J52</f>
        <v>0</v>
      </c>
      <c r="M45" s="515">
        <f>J45*(1-Recovery_OX!E45)*(1-Recovery_OX!F45)</f>
        <v>0</v>
      </c>
      <c r="N45" s="513">
        <f>K45*(1-Recovery_OX!E45)*(1-Recovery_OX!F45)</f>
        <v>1.0818552650325462E-2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2.1075339088425604</v>
      </c>
      <c r="H46" s="510">
        <f>H45+HWP!E46</f>
        <v>0</v>
      </c>
      <c r="I46" s="493"/>
      <c r="J46" s="512">
        <f>Garden!J53</f>
        <v>0</v>
      </c>
      <c r="K46" s="513">
        <f>Paper!J53</f>
        <v>1.0087151631490579E-2</v>
      </c>
      <c r="L46" s="514">
        <f>Wood!J53</f>
        <v>0</v>
      </c>
      <c r="M46" s="515">
        <f>J46*(1-Recovery_OX!E46)*(1-Recovery_OX!F46)</f>
        <v>0</v>
      </c>
      <c r="N46" s="513">
        <f>K46*(1-Recovery_OX!E46)*(1-Recovery_OX!F46)</f>
        <v>1.0087151631490579E-2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2.1075339088425604</v>
      </c>
      <c r="H47" s="510">
        <f>H46+HWP!E47</f>
        <v>0</v>
      </c>
      <c r="I47" s="493"/>
      <c r="J47" s="512">
        <f>Garden!J54</f>
        <v>0</v>
      </c>
      <c r="K47" s="513">
        <f>Paper!J54</f>
        <v>9.4051978416560197E-3</v>
      </c>
      <c r="L47" s="514">
        <f>Wood!J54</f>
        <v>0</v>
      </c>
      <c r="M47" s="515">
        <f>J47*(1-Recovery_OX!E47)*(1-Recovery_OX!F47)</f>
        <v>0</v>
      </c>
      <c r="N47" s="513">
        <f>K47*(1-Recovery_OX!E47)*(1-Recovery_OX!F47)</f>
        <v>9.4051978416560197E-3</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2.1075339088425604</v>
      </c>
      <c r="H48" s="510">
        <f>H47+HWP!E48</f>
        <v>0</v>
      </c>
      <c r="I48" s="493"/>
      <c r="J48" s="512">
        <f>Garden!J55</f>
        <v>0</v>
      </c>
      <c r="K48" s="513">
        <f>Paper!J55</f>
        <v>8.7693483425528365E-3</v>
      </c>
      <c r="L48" s="514">
        <f>Wood!J55</f>
        <v>0</v>
      </c>
      <c r="M48" s="515">
        <f>J48*(1-Recovery_OX!E48)*(1-Recovery_OX!F48)</f>
        <v>0</v>
      </c>
      <c r="N48" s="513">
        <f>K48*(1-Recovery_OX!E48)*(1-Recovery_OX!F48)</f>
        <v>8.7693483425528365E-3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2.1075339088425604</v>
      </c>
      <c r="H49" s="510">
        <f>H48+HWP!E49</f>
        <v>0</v>
      </c>
      <c r="I49" s="493"/>
      <c r="J49" s="512">
        <f>Garden!J56</f>
        <v>0</v>
      </c>
      <c r="K49" s="513">
        <f>Paper!J56</f>
        <v>8.1764861991987358E-3</v>
      </c>
      <c r="L49" s="514">
        <f>Wood!J56</f>
        <v>0</v>
      </c>
      <c r="M49" s="515">
        <f>J49*(1-Recovery_OX!E49)*(1-Recovery_OX!F49)</f>
        <v>0</v>
      </c>
      <c r="N49" s="513">
        <f>K49*(1-Recovery_OX!E49)*(1-Recovery_OX!F49)</f>
        <v>8.1764861991987358E-3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2.1075339088425604</v>
      </c>
      <c r="H50" s="510">
        <f>H49+HWP!E50</f>
        <v>0</v>
      </c>
      <c r="I50" s="493"/>
      <c r="J50" s="512">
        <f>Garden!J57</f>
        <v>0</v>
      </c>
      <c r="K50" s="513">
        <f>Paper!J57</f>
        <v>7.623705200679177E-3</v>
      </c>
      <c r="L50" s="514">
        <f>Wood!J57</f>
        <v>0</v>
      </c>
      <c r="M50" s="515">
        <f>J50*(1-Recovery_OX!E50)*(1-Recovery_OX!F50)</f>
        <v>0</v>
      </c>
      <c r="N50" s="513">
        <f>K50*(1-Recovery_OX!E50)*(1-Recovery_OX!F50)</f>
        <v>7.623705200679177E-3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2.1075339088425604</v>
      </c>
      <c r="H51" s="510">
        <f>H50+HWP!E51</f>
        <v>0</v>
      </c>
      <c r="I51" s="493"/>
      <c r="J51" s="512">
        <f>Garden!J58</f>
        <v>0</v>
      </c>
      <c r="K51" s="513">
        <f>Paper!J58</f>
        <v>7.1082956138981013E-3</v>
      </c>
      <c r="L51" s="514">
        <f>Wood!J58</f>
        <v>0</v>
      </c>
      <c r="M51" s="515">
        <f>J51*(1-Recovery_OX!E51)*(1-Recovery_OX!F51)</f>
        <v>0</v>
      </c>
      <c r="N51" s="513">
        <f>K51*(1-Recovery_OX!E51)*(1-Recovery_OX!F51)</f>
        <v>7.1082956138981013E-3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2.1075339088425604</v>
      </c>
      <c r="H52" s="510">
        <f>H51+HWP!E52</f>
        <v>0</v>
      </c>
      <c r="I52" s="493"/>
      <c r="J52" s="512">
        <f>Garden!J59</f>
        <v>0</v>
      </c>
      <c r="K52" s="513">
        <f>Paper!J59</f>
        <v>6.6277309004631486E-3</v>
      </c>
      <c r="L52" s="514">
        <f>Wood!J59</f>
        <v>0</v>
      </c>
      <c r="M52" s="515">
        <f>J52*(1-Recovery_OX!E52)*(1-Recovery_OX!F52)</f>
        <v>0</v>
      </c>
      <c r="N52" s="513">
        <f>K52*(1-Recovery_OX!E52)*(1-Recovery_OX!F52)</f>
        <v>6.6277309004631486E-3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2.1075339088425604</v>
      </c>
      <c r="H53" s="510">
        <f>H52+HWP!E53</f>
        <v>0</v>
      </c>
      <c r="I53" s="493"/>
      <c r="J53" s="512">
        <f>Garden!J60</f>
        <v>0</v>
      </c>
      <c r="K53" s="513">
        <f>Paper!J60</f>
        <v>6.179655331591526E-3</v>
      </c>
      <c r="L53" s="514">
        <f>Wood!J60</f>
        <v>0</v>
      </c>
      <c r="M53" s="515">
        <f>J53*(1-Recovery_OX!E53)*(1-Recovery_OX!F53)</f>
        <v>0</v>
      </c>
      <c r="N53" s="513">
        <f>K53*(1-Recovery_OX!E53)*(1-Recovery_OX!F53)</f>
        <v>6.179655331591526E-3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2.1075339088425604</v>
      </c>
      <c r="H54" s="510">
        <f>H53+HWP!E54</f>
        <v>0</v>
      </c>
      <c r="I54" s="493"/>
      <c r="J54" s="512">
        <f>Garden!J61</f>
        <v>0</v>
      </c>
      <c r="K54" s="513">
        <f>Paper!J61</f>
        <v>5.7618724403247822E-3</v>
      </c>
      <c r="L54" s="514">
        <f>Wood!J61</f>
        <v>0</v>
      </c>
      <c r="M54" s="515">
        <f>J54*(1-Recovery_OX!E54)*(1-Recovery_OX!F54)</f>
        <v>0</v>
      </c>
      <c r="N54" s="513">
        <f>K54*(1-Recovery_OX!E54)*(1-Recovery_OX!F54)</f>
        <v>5.7618724403247822E-3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2.1075339088425604</v>
      </c>
      <c r="H55" s="510">
        <f>H54+HWP!E55</f>
        <v>0</v>
      </c>
      <c r="I55" s="493"/>
      <c r="J55" s="512">
        <f>Garden!J62</f>
        <v>0</v>
      </c>
      <c r="K55" s="513">
        <f>Paper!J62</f>
        <v>5.3723342544452317E-3</v>
      </c>
      <c r="L55" s="514">
        <f>Wood!J62</f>
        <v>0</v>
      </c>
      <c r="M55" s="515">
        <f>J55*(1-Recovery_OX!E55)*(1-Recovery_OX!F55)</f>
        <v>0</v>
      </c>
      <c r="N55" s="513">
        <f>K55*(1-Recovery_OX!E55)*(1-Recovery_OX!F55)</f>
        <v>5.3723342544452317E-3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2.1075339088425604</v>
      </c>
      <c r="H56" s="510">
        <f>H55+HWP!E56</f>
        <v>0</v>
      </c>
      <c r="I56" s="493"/>
      <c r="J56" s="512">
        <f>Garden!J63</f>
        <v>0</v>
      </c>
      <c r="K56" s="513">
        <f>Paper!J63</f>
        <v>5.009131257313764E-3</v>
      </c>
      <c r="L56" s="514">
        <f>Wood!J63</f>
        <v>0</v>
      </c>
      <c r="M56" s="515">
        <f>J56*(1-Recovery_OX!E56)*(1-Recovery_OX!F56)</f>
        <v>0</v>
      </c>
      <c r="N56" s="513">
        <f>K56*(1-Recovery_OX!E56)*(1-Recovery_OX!F56)</f>
        <v>5.009131257313764E-3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2.1075339088425604</v>
      </c>
      <c r="H57" s="510">
        <f>H56+HWP!E57</f>
        <v>0</v>
      </c>
      <c r="I57" s="493"/>
      <c r="J57" s="512">
        <f>Garden!J64</f>
        <v>0</v>
      </c>
      <c r="K57" s="513">
        <f>Paper!J64</f>
        <v>4.6704830274170656E-3</v>
      </c>
      <c r="L57" s="514">
        <f>Wood!J64</f>
        <v>0</v>
      </c>
      <c r="M57" s="515">
        <f>J57*(1-Recovery_OX!E57)*(1-Recovery_OX!F57)</f>
        <v>0</v>
      </c>
      <c r="N57" s="513">
        <f>K57*(1-Recovery_OX!E57)*(1-Recovery_OX!F57)</f>
        <v>4.6704830274170656E-3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2.1075339088425604</v>
      </c>
      <c r="H58" s="510">
        <f>H57+HWP!E58</f>
        <v>0</v>
      </c>
      <c r="I58" s="493"/>
      <c r="J58" s="512">
        <f>Garden!J65</f>
        <v>0</v>
      </c>
      <c r="K58" s="513">
        <f>Paper!J65</f>
        <v>4.3547295107392954E-3</v>
      </c>
      <c r="L58" s="514">
        <f>Wood!J65</f>
        <v>0</v>
      </c>
      <c r="M58" s="515">
        <f>J58*(1-Recovery_OX!E58)*(1-Recovery_OX!F58)</f>
        <v>0</v>
      </c>
      <c r="N58" s="513">
        <f>K58*(1-Recovery_OX!E58)*(1-Recovery_OX!F58)</f>
        <v>4.3547295107392954E-3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2.1075339088425604</v>
      </c>
      <c r="H59" s="510">
        <f>H58+HWP!E59</f>
        <v>0</v>
      </c>
      <c r="I59" s="493"/>
      <c r="J59" s="512">
        <f>Garden!J66</f>
        <v>0</v>
      </c>
      <c r="K59" s="513">
        <f>Paper!J66</f>
        <v>4.060322883175373E-3</v>
      </c>
      <c r="L59" s="514">
        <f>Wood!J66</f>
        <v>0</v>
      </c>
      <c r="M59" s="515">
        <f>J59*(1-Recovery_OX!E59)*(1-Recovery_OX!F59)</f>
        <v>0</v>
      </c>
      <c r="N59" s="513">
        <f>K59*(1-Recovery_OX!E59)*(1-Recovery_OX!F59)</f>
        <v>4.060322883175373E-3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2.1075339088425604</v>
      </c>
      <c r="H60" s="510">
        <f>H59+HWP!E60</f>
        <v>0</v>
      </c>
      <c r="I60" s="493"/>
      <c r="J60" s="512">
        <f>Garden!J67</f>
        <v>0</v>
      </c>
      <c r="K60" s="513">
        <f>Paper!J67</f>
        <v>3.7858199630954196E-3</v>
      </c>
      <c r="L60" s="514">
        <f>Wood!J67</f>
        <v>0</v>
      </c>
      <c r="M60" s="515">
        <f>J60*(1-Recovery_OX!E60)*(1-Recovery_OX!F60)</f>
        <v>0</v>
      </c>
      <c r="N60" s="513">
        <f>K60*(1-Recovery_OX!E60)*(1-Recovery_OX!F60)</f>
        <v>3.7858199630954196E-3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2.1075339088425604</v>
      </c>
      <c r="H61" s="510">
        <f>H60+HWP!E61</f>
        <v>0</v>
      </c>
      <c r="I61" s="493"/>
      <c r="J61" s="512">
        <f>Garden!J68</f>
        <v>0</v>
      </c>
      <c r="K61" s="513">
        <f>Paper!J68</f>
        <v>3.5298751368667341E-3</v>
      </c>
      <c r="L61" s="514">
        <f>Wood!J68</f>
        <v>0</v>
      </c>
      <c r="M61" s="515">
        <f>J61*(1-Recovery_OX!E61)*(1-Recovery_OX!F61)</f>
        <v>0</v>
      </c>
      <c r="N61" s="513">
        <f>K61*(1-Recovery_OX!E61)*(1-Recovery_OX!F61)</f>
        <v>3.5298751368667341E-3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2.1075339088425604</v>
      </c>
      <c r="H62" s="510">
        <f>H61+HWP!E62</f>
        <v>0</v>
      </c>
      <c r="I62" s="493"/>
      <c r="J62" s="512">
        <f>Garden!J69</f>
        <v>0</v>
      </c>
      <c r="K62" s="513">
        <f>Paper!J69</f>
        <v>3.2912337626542065E-3</v>
      </c>
      <c r="L62" s="514">
        <f>Wood!J69</f>
        <v>0</v>
      </c>
      <c r="M62" s="515">
        <f>J62*(1-Recovery_OX!E62)*(1-Recovery_OX!F62)</f>
        <v>0</v>
      </c>
      <c r="N62" s="513">
        <f>K62*(1-Recovery_OX!E62)*(1-Recovery_OX!F62)</f>
        <v>3.2912337626542065E-3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2.1075339088425604</v>
      </c>
      <c r="H63" s="510">
        <f>H62+HWP!E63</f>
        <v>0</v>
      </c>
      <c r="I63" s="493"/>
      <c r="J63" s="512">
        <f>Garden!J70</f>
        <v>0</v>
      </c>
      <c r="K63" s="513">
        <f>Paper!J70</f>
        <v>3.0687260201645826E-3</v>
      </c>
      <c r="L63" s="514">
        <f>Wood!J70</f>
        <v>0</v>
      </c>
      <c r="M63" s="515">
        <f>J63*(1-Recovery_OX!E63)*(1-Recovery_OX!F63)</f>
        <v>0</v>
      </c>
      <c r="N63" s="513">
        <f>K63*(1-Recovery_OX!E63)*(1-Recovery_OX!F63)</f>
        <v>3.0687260201645826E-3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2.1075339088425604</v>
      </c>
      <c r="H64" s="510">
        <f>H63+HWP!E64</f>
        <v>0</v>
      </c>
      <c r="I64" s="493"/>
      <c r="J64" s="512">
        <f>Garden!J71</f>
        <v>0</v>
      </c>
      <c r="K64" s="513">
        <f>Paper!J71</f>
        <v>2.8612611761860331E-3</v>
      </c>
      <c r="L64" s="514">
        <f>Wood!J71</f>
        <v>0</v>
      </c>
      <c r="M64" s="515">
        <f>J64*(1-Recovery_OX!E64)*(1-Recovery_OX!F64)</f>
        <v>0</v>
      </c>
      <c r="N64" s="513">
        <f>K64*(1-Recovery_OX!E64)*(1-Recovery_OX!F64)</f>
        <v>2.8612611761860331E-3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2.1075339088425604</v>
      </c>
      <c r="H65" s="510">
        <f>H64+HWP!E65</f>
        <v>0</v>
      </c>
      <c r="I65" s="493"/>
      <c r="J65" s="512">
        <f>Garden!J72</f>
        <v>0</v>
      </c>
      <c r="K65" s="513">
        <f>Paper!J72</f>
        <v>2.6678222378126821E-3</v>
      </c>
      <c r="L65" s="514">
        <f>Wood!J72</f>
        <v>0</v>
      </c>
      <c r="M65" s="515">
        <f>J65*(1-Recovery_OX!E65)*(1-Recovery_OX!F65)</f>
        <v>0</v>
      </c>
      <c r="N65" s="513">
        <f>K65*(1-Recovery_OX!E65)*(1-Recovery_OX!F65)</f>
        <v>2.6678222378126821E-3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2.1075339088425604</v>
      </c>
      <c r="H66" s="510">
        <f>H65+HWP!E66</f>
        <v>0</v>
      </c>
      <c r="I66" s="493"/>
      <c r="J66" s="512">
        <f>Garden!J73</f>
        <v>0</v>
      </c>
      <c r="K66" s="513">
        <f>Paper!J73</f>
        <v>2.4874609671442019E-3</v>
      </c>
      <c r="L66" s="514">
        <f>Wood!J73</f>
        <v>0</v>
      </c>
      <c r="M66" s="515">
        <f>J66*(1-Recovery_OX!E66)*(1-Recovery_OX!F66)</f>
        <v>0</v>
      </c>
      <c r="N66" s="513">
        <f>K66*(1-Recovery_OX!E66)*(1-Recovery_OX!F66)</f>
        <v>2.4874609671442019E-3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2.1075339088425604</v>
      </c>
      <c r="H67" s="510">
        <f>H66+HWP!E67</f>
        <v>0</v>
      </c>
      <c r="I67" s="493"/>
      <c r="J67" s="512">
        <f>Garden!J74</f>
        <v>0</v>
      </c>
      <c r="K67" s="513">
        <f>Paper!J74</f>
        <v>2.3192932330225267E-3</v>
      </c>
      <c r="L67" s="514">
        <f>Wood!J74</f>
        <v>0</v>
      </c>
      <c r="M67" s="515">
        <f>J67*(1-Recovery_OX!E67)*(1-Recovery_OX!F67)</f>
        <v>0</v>
      </c>
      <c r="N67" s="513">
        <f>K67*(1-Recovery_OX!E67)*(1-Recovery_OX!F67)</f>
        <v>2.3192932330225267E-3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2.1075339088425604</v>
      </c>
      <c r="H68" s="510">
        <f>H67+HWP!E68</f>
        <v>0</v>
      </c>
      <c r="I68" s="493"/>
      <c r="J68" s="512">
        <f>Garden!J75</f>
        <v>0</v>
      </c>
      <c r="K68" s="513">
        <f>Paper!J75</f>
        <v>2.1624946770198907E-3</v>
      </c>
      <c r="L68" s="514">
        <f>Wood!J75</f>
        <v>0</v>
      </c>
      <c r="M68" s="515">
        <f>J68*(1-Recovery_OX!E68)*(1-Recovery_OX!F68)</f>
        <v>0</v>
      </c>
      <c r="N68" s="513">
        <f>K68*(1-Recovery_OX!E68)*(1-Recovery_OX!F68)</f>
        <v>2.1624946770198907E-3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2.1075339088425604</v>
      </c>
      <c r="H69" s="510">
        <f>H68+HWP!E69</f>
        <v>0</v>
      </c>
      <c r="I69" s="493"/>
      <c r="J69" s="512">
        <f>Garden!J76</f>
        <v>0</v>
      </c>
      <c r="K69" s="513">
        <f>Paper!J76</f>
        <v>2.0162966724328558E-3</v>
      </c>
      <c r="L69" s="514">
        <f>Wood!J76</f>
        <v>0</v>
      </c>
      <c r="M69" s="515">
        <f>J69*(1-Recovery_OX!E69)*(1-Recovery_OX!F69)</f>
        <v>0</v>
      </c>
      <c r="N69" s="513">
        <f>K69*(1-Recovery_OX!E69)*(1-Recovery_OX!F69)</f>
        <v>2.0162966724328558E-3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2.1075339088425604</v>
      </c>
      <c r="H70" s="510">
        <f>H69+HWP!E70</f>
        <v>0</v>
      </c>
      <c r="I70" s="493"/>
      <c r="J70" s="512">
        <f>Garden!J77</f>
        <v>0</v>
      </c>
      <c r="K70" s="513">
        <f>Paper!J77</f>
        <v>1.8799825564733228E-3</v>
      </c>
      <c r="L70" s="514">
        <f>Wood!J77</f>
        <v>0</v>
      </c>
      <c r="M70" s="515">
        <f>J70*(1-Recovery_OX!E70)*(1-Recovery_OX!F70)</f>
        <v>0</v>
      </c>
      <c r="N70" s="513">
        <f>K70*(1-Recovery_OX!E70)*(1-Recovery_OX!F70)</f>
        <v>1.8799825564733228E-3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2.1075339088425604</v>
      </c>
      <c r="H71" s="510">
        <f>H70+HWP!E71</f>
        <v>0</v>
      </c>
      <c r="I71" s="493"/>
      <c r="J71" s="512">
        <f>Garden!J78</f>
        <v>0</v>
      </c>
      <c r="K71" s="513">
        <f>Paper!J78</f>
        <v>1.7528841171867116E-3</v>
      </c>
      <c r="L71" s="514">
        <f>Wood!J78</f>
        <v>0</v>
      </c>
      <c r="M71" s="515">
        <f>J71*(1-Recovery_OX!E71)*(1-Recovery_OX!F71)</f>
        <v>0</v>
      </c>
      <c r="N71" s="513">
        <f>K71*(1-Recovery_OX!E71)*(1-Recovery_OX!F71)</f>
        <v>1.7528841171867116E-3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2.1075339088425604</v>
      </c>
      <c r="H72" s="510">
        <f>H71+HWP!E72</f>
        <v>0</v>
      </c>
      <c r="I72" s="493"/>
      <c r="J72" s="512">
        <f>Garden!J79</f>
        <v>0</v>
      </c>
      <c r="K72" s="513">
        <f>Paper!J79</f>
        <v>1.6343783178761841E-3</v>
      </c>
      <c r="L72" s="514">
        <f>Wood!J79</f>
        <v>0</v>
      </c>
      <c r="M72" s="515">
        <f>J72*(1-Recovery_OX!E72)*(1-Recovery_OX!F72)</f>
        <v>0</v>
      </c>
      <c r="N72" s="513">
        <f>K72*(1-Recovery_OX!E72)*(1-Recovery_OX!F72)</f>
        <v>1.6343783178761841E-3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2.1075339088425604</v>
      </c>
      <c r="H73" s="510">
        <f>H72+HWP!E73</f>
        <v>0</v>
      </c>
      <c r="I73" s="493"/>
      <c r="J73" s="512">
        <f>Garden!J80</f>
        <v>0</v>
      </c>
      <c r="K73" s="513">
        <f>Paper!J80</f>
        <v>1.5238842429760335E-3</v>
      </c>
      <c r="L73" s="514">
        <f>Wood!J80</f>
        <v>0</v>
      </c>
      <c r="M73" s="515">
        <f>J73*(1-Recovery_OX!E73)*(1-Recovery_OX!F73)</f>
        <v>0</v>
      </c>
      <c r="N73" s="513">
        <f>K73*(1-Recovery_OX!E73)*(1-Recovery_OX!F73)</f>
        <v>1.5238842429760335E-3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2.1075339088425604</v>
      </c>
      <c r="H74" s="510">
        <f>H73+HWP!E74</f>
        <v>0</v>
      </c>
      <c r="I74" s="493"/>
      <c r="J74" s="512">
        <f>Garden!J81</f>
        <v>0</v>
      </c>
      <c r="K74" s="513">
        <f>Paper!J81</f>
        <v>1.420860250402908E-3</v>
      </c>
      <c r="L74" s="514">
        <f>Wood!J81</f>
        <v>0</v>
      </c>
      <c r="M74" s="515">
        <f>J74*(1-Recovery_OX!E74)*(1-Recovery_OX!F74)</f>
        <v>0</v>
      </c>
      <c r="N74" s="513">
        <f>K74*(1-Recovery_OX!E74)*(1-Recovery_OX!F74)</f>
        <v>1.420860250402908E-3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2.1075339088425604</v>
      </c>
      <c r="H75" s="510">
        <f>H74+HWP!E75</f>
        <v>0</v>
      </c>
      <c r="I75" s="493"/>
      <c r="J75" s="512">
        <f>Garden!J82</f>
        <v>0</v>
      </c>
      <c r="K75" s="513">
        <f>Paper!J82</f>
        <v>1.3248013164256895E-3</v>
      </c>
      <c r="L75" s="514">
        <f>Wood!J82</f>
        <v>0</v>
      </c>
      <c r="M75" s="515">
        <f>J75*(1-Recovery_OX!E75)*(1-Recovery_OX!F75)</f>
        <v>0</v>
      </c>
      <c r="N75" s="513">
        <f>K75*(1-Recovery_OX!E75)*(1-Recovery_OX!F75)</f>
        <v>1.3248013164256895E-3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2.1075339088425604</v>
      </c>
      <c r="H76" s="510">
        <f>H75+HWP!E76</f>
        <v>0</v>
      </c>
      <c r="I76" s="493"/>
      <c r="J76" s="512">
        <f>Garden!J83</f>
        <v>0</v>
      </c>
      <c r="K76" s="513">
        <f>Paper!J83</f>
        <v>1.2352365600385776E-3</v>
      </c>
      <c r="L76" s="514">
        <f>Wood!J83</f>
        <v>0</v>
      </c>
      <c r="M76" s="515">
        <f>J76*(1-Recovery_OX!E76)*(1-Recovery_OX!F76)</f>
        <v>0</v>
      </c>
      <c r="N76" s="513">
        <f>K76*(1-Recovery_OX!E76)*(1-Recovery_OX!F76)</f>
        <v>1.2352365600385776E-3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2.1075339088425604</v>
      </c>
      <c r="H77" s="510">
        <f>H76+HWP!E77</f>
        <v>0</v>
      </c>
      <c r="I77" s="493"/>
      <c r="J77" s="512">
        <f>Garden!J84</f>
        <v>0</v>
      </c>
      <c r="K77" s="513">
        <f>Paper!J84</f>
        <v>1.1517269347018524E-3</v>
      </c>
      <c r="L77" s="514">
        <f>Wood!J84</f>
        <v>0</v>
      </c>
      <c r="M77" s="515">
        <f>J77*(1-Recovery_OX!E77)*(1-Recovery_OX!F77)</f>
        <v>0</v>
      </c>
      <c r="N77" s="513">
        <f>K77*(1-Recovery_OX!E77)*(1-Recovery_OX!F77)</f>
        <v>1.1517269347018524E-3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2.1075339088425604</v>
      </c>
      <c r="H78" s="510">
        <f>H77+HWP!E78</f>
        <v>0</v>
      </c>
      <c r="I78" s="493"/>
      <c r="J78" s="512">
        <f>Garden!J85</f>
        <v>0</v>
      </c>
      <c r="K78" s="513">
        <f>Paper!J85</f>
        <v>1.0738630761352288E-3</v>
      </c>
      <c r="L78" s="514">
        <f>Wood!J85</f>
        <v>0</v>
      </c>
      <c r="M78" s="515">
        <f>J78*(1-Recovery_OX!E78)*(1-Recovery_OX!F78)</f>
        <v>0</v>
      </c>
      <c r="N78" s="513">
        <f>K78*(1-Recovery_OX!E78)*(1-Recovery_OX!F78)</f>
        <v>1.0738630761352288E-3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2.1075339088425604</v>
      </c>
      <c r="H79" s="510">
        <f>H78+HWP!E79</f>
        <v>0</v>
      </c>
      <c r="I79" s="493"/>
      <c r="J79" s="512">
        <f>Garden!J86</f>
        <v>0</v>
      </c>
      <c r="K79" s="513">
        <f>Paper!J86</f>
        <v>1.0012632956136781E-3</v>
      </c>
      <c r="L79" s="514">
        <f>Wood!J86</f>
        <v>0</v>
      </c>
      <c r="M79" s="515">
        <f>J79*(1-Recovery_OX!E79)*(1-Recovery_OX!F79)</f>
        <v>0</v>
      </c>
      <c r="N79" s="513">
        <f>K79*(1-Recovery_OX!E79)*(1-Recovery_OX!F79)</f>
        <v>1.0012632956136781E-3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2.1075339088425604</v>
      </c>
      <c r="H80" s="510">
        <f>H79+HWP!E80</f>
        <v>0</v>
      </c>
      <c r="I80" s="493"/>
      <c r="J80" s="512">
        <f>Garden!J87</f>
        <v>0</v>
      </c>
      <c r="K80" s="513">
        <f>Paper!J87</f>
        <v>9.3357170892885606E-4</v>
      </c>
      <c r="L80" s="514">
        <f>Wood!J87</f>
        <v>0</v>
      </c>
      <c r="M80" s="515">
        <f>J80*(1-Recovery_OX!E80)*(1-Recovery_OX!F80)</f>
        <v>0</v>
      </c>
      <c r="N80" s="513">
        <f>K80*(1-Recovery_OX!E80)*(1-Recovery_OX!F80)</f>
        <v>9.3357170892885606E-4</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2.1075339088425604</v>
      </c>
      <c r="H81" s="510">
        <f>H80+HWP!E81</f>
        <v>0</v>
      </c>
      <c r="I81" s="493"/>
      <c r="J81" s="512">
        <f>Garden!J88</f>
        <v>0</v>
      </c>
      <c r="K81" s="513">
        <f>Paper!J88</f>
        <v>8.7045649184430013E-4</v>
      </c>
      <c r="L81" s="514">
        <f>Wood!J88</f>
        <v>0</v>
      </c>
      <c r="M81" s="515">
        <f>J81*(1-Recovery_OX!E81)*(1-Recovery_OX!F81)</f>
        <v>0</v>
      </c>
      <c r="N81" s="513">
        <f>K81*(1-Recovery_OX!E81)*(1-Recovery_OX!F81)</f>
        <v>8.7045649184430013E-4</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2.1075339088425604</v>
      </c>
      <c r="H82" s="510">
        <f>H81+HWP!E82</f>
        <v>0</v>
      </c>
      <c r="I82" s="493"/>
      <c r="J82" s="512">
        <f>Garden!J89</f>
        <v>0</v>
      </c>
      <c r="K82" s="513">
        <f>Paper!J89</f>
        <v>8.1160825349263792E-4</v>
      </c>
      <c r="L82" s="514">
        <f>Wood!J89</f>
        <v>0</v>
      </c>
      <c r="M82" s="515">
        <f>J82*(1-Recovery_OX!E82)*(1-Recovery_OX!F82)</f>
        <v>0</v>
      </c>
      <c r="N82" s="513">
        <f>K82*(1-Recovery_OX!E82)*(1-Recovery_OX!F82)</f>
        <v>8.1160825349263792E-4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2.1075339088425604</v>
      </c>
      <c r="H83" s="510">
        <f>H82+HWP!E83</f>
        <v>0</v>
      </c>
      <c r="I83" s="493"/>
      <c r="J83" s="512">
        <f>Garden!J90</f>
        <v>0</v>
      </c>
      <c r="K83" s="513">
        <f>Paper!J90</f>
        <v>7.567385197411959E-4</v>
      </c>
      <c r="L83" s="514">
        <f>Wood!J90</f>
        <v>0</v>
      </c>
      <c r="M83" s="515">
        <f>J83*(1-Recovery_OX!E83)*(1-Recovery_OX!F83)</f>
        <v>0</v>
      </c>
      <c r="N83" s="513">
        <f>K83*(1-Recovery_OX!E83)*(1-Recovery_OX!F83)</f>
        <v>7.567385197411959E-4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2.1075339088425604</v>
      </c>
      <c r="H84" s="510">
        <f>H83+HWP!E84</f>
        <v>0</v>
      </c>
      <c r="I84" s="493"/>
      <c r="J84" s="512">
        <f>Garden!J91</f>
        <v>0</v>
      </c>
      <c r="K84" s="513">
        <f>Paper!J91</f>
        <v>7.0557831909146647E-4</v>
      </c>
      <c r="L84" s="514">
        <f>Wood!J91</f>
        <v>0</v>
      </c>
      <c r="M84" s="515">
        <f>J84*(1-Recovery_OX!E84)*(1-Recovery_OX!F84)</f>
        <v>0</v>
      </c>
      <c r="N84" s="513">
        <f>K84*(1-Recovery_OX!E84)*(1-Recovery_OX!F84)</f>
        <v>7.0557831909146647E-4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2.1075339088425604</v>
      </c>
      <c r="H85" s="510">
        <f>H84+HWP!E85</f>
        <v>0</v>
      </c>
      <c r="I85" s="493"/>
      <c r="J85" s="512">
        <f>Garden!J92</f>
        <v>0</v>
      </c>
      <c r="K85" s="513">
        <f>Paper!J92</f>
        <v>6.5787686418051041E-4</v>
      </c>
      <c r="L85" s="514">
        <f>Wood!J92</f>
        <v>0</v>
      </c>
      <c r="M85" s="515">
        <f>J85*(1-Recovery_OX!E85)*(1-Recovery_OX!F85)</f>
        <v>0</v>
      </c>
      <c r="N85" s="513">
        <f>K85*(1-Recovery_OX!E85)*(1-Recovery_OX!F85)</f>
        <v>6.5787686418051041E-4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2.1075339088425604</v>
      </c>
      <c r="H86" s="510">
        <f>H85+HWP!E86</f>
        <v>0</v>
      </c>
      <c r="I86" s="493"/>
      <c r="J86" s="512">
        <f>Garden!J93</f>
        <v>0</v>
      </c>
      <c r="K86" s="513">
        <f>Paper!J93</f>
        <v>6.134003224210128E-4</v>
      </c>
      <c r="L86" s="514">
        <f>Wood!J93</f>
        <v>0</v>
      </c>
      <c r="M86" s="515">
        <f>J86*(1-Recovery_OX!E86)*(1-Recovery_OX!F86)</f>
        <v>0</v>
      </c>
      <c r="N86" s="513">
        <f>K86*(1-Recovery_OX!E86)*(1-Recovery_OX!F86)</f>
        <v>6.134003224210128E-4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2.1075339088425604</v>
      </c>
      <c r="H87" s="510">
        <f>H86+HWP!E87</f>
        <v>0</v>
      </c>
      <c r="I87" s="493"/>
      <c r="J87" s="512">
        <f>Garden!J94</f>
        <v>0</v>
      </c>
      <c r="K87" s="513">
        <f>Paper!J94</f>
        <v>5.7193066975366844E-4</v>
      </c>
      <c r="L87" s="514">
        <f>Wood!J94</f>
        <v>0</v>
      </c>
      <c r="M87" s="515">
        <f>J87*(1-Recovery_OX!E87)*(1-Recovery_OX!F87)</f>
        <v>0</v>
      </c>
      <c r="N87" s="513">
        <f>K87*(1-Recovery_OX!E87)*(1-Recovery_OX!F87)</f>
        <v>5.7193066975366844E-4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2.1075339088425604</v>
      </c>
      <c r="H88" s="510">
        <f>H87+HWP!E88</f>
        <v>0</v>
      </c>
      <c r="I88" s="493"/>
      <c r="J88" s="512">
        <f>Garden!J95</f>
        <v>0</v>
      </c>
      <c r="K88" s="513">
        <f>Paper!J95</f>
        <v>5.3326462189299021E-4</v>
      </c>
      <c r="L88" s="514">
        <f>Wood!J95</f>
        <v>0</v>
      </c>
      <c r="M88" s="515">
        <f>J88*(1-Recovery_OX!E88)*(1-Recovery_OX!F88)</f>
        <v>0</v>
      </c>
      <c r="N88" s="513">
        <f>K88*(1-Recovery_OX!E88)*(1-Recovery_OX!F88)</f>
        <v>5.3326462189299021E-4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2.1075339088425604</v>
      </c>
      <c r="H89" s="510">
        <f>H88+HWP!E89</f>
        <v>0</v>
      </c>
      <c r="I89" s="493"/>
      <c r="J89" s="512">
        <f>Garden!J96</f>
        <v>0</v>
      </c>
      <c r="K89" s="513">
        <f>Paper!J96</f>
        <v>4.9721263782750633E-4</v>
      </c>
      <c r="L89" s="514">
        <f>Wood!J96</f>
        <v>0</v>
      </c>
      <c r="M89" s="515">
        <f>J89*(1-Recovery_OX!E89)*(1-Recovery_OX!F89)</f>
        <v>0</v>
      </c>
      <c r="N89" s="513">
        <f>K89*(1-Recovery_OX!E89)*(1-Recovery_OX!F89)</f>
        <v>4.9721263782750633E-4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2.1075339088425604</v>
      </c>
      <c r="H90" s="510">
        <f>H89+HWP!E90</f>
        <v>0</v>
      </c>
      <c r="I90" s="493"/>
      <c r="J90" s="512">
        <f>Garden!J97</f>
        <v>0</v>
      </c>
      <c r="K90" s="513">
        <f>Paper!J97</f>
        <v>4.6359799068950141E-4</v>
      </c>
      <c r="L90" s="514">
        <f>Wood!J97</f>
        <v>0</v>
      </c>
      <c r="M90" s="515">
        <f>J90*(1-Recovery_OX!E90)*(1-Recovery_OX!F90)</f>
        <v>0</v>
      </c>
      <c r="N90" s="513">
        <f>K90*(1-Recovery_OX!E90)*(1-Recovery_OX!F90)</f>
        <v>4.6359799068950141E-4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2.1075339088425604</v>
      </c>
      <c r="H91" s="510">
        <f>H90+HWP!E91</f>
        <v>0</v>
      </c>
      <c r="I91" s="493"/>
      <c r="J91" s="512">
        <f>Garden!J98</f>
        <v>0</v>
      </c>
      <c r="K91" s="513">
        <f>Paper!J98</f>
        <v>4.3225590143970645E-4</v>
      </c>
      <c r="L91" s="514">
        <f>Wood!J98</f>
        <v>0</v>
      </c>
      <c r="M91" s="515">
        <f>J91*(1-Recovery_OX!E91)*(1-Recovery_OX!F91)</f>
        <v>0</v>
      </c>
      <c r="N91" s="513">
        <f>K91*(1-Recovery_OX!E91)*(1-Recovery_OX!F91)</f>
        <v>4.3225590143970645E-4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2.1075339088425604</v>
      </c>
      <c r="H92" s="519">
        <f>H91+HWP!E92</f>
        <v>0</v>
      </c>
      <c r="I92" s="493"/>
      <c r="J92" s="521">
        <f>Garden!J99</f>
        <v>0</v>
      </c>
      <c r="K92" s="522">
        <f>Paper!J99</f>
        <v>4.03032731120257E-4</v>
      </c>
      <c r="L92" s="523">
        <f>Wood!J99</f>
        <v>0</v>
      </c>
      <c r="M92" s="524">
        <f>J92*(1-Recovery_OX!E92)*(1-Recovery_OX!F92)</f>
        <v>0</v>
      </c>
      <c r="N92" s="522">
        <f>K92*(1-Recovery_OX!E92)*(1-Recovery_OX!F92)</f>
        <v>4.03032731120257E-4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2017-09-14T06:02:27Z</dcterms:modified>
</cp:coreProperties>
</file>