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G82" i="34" l="1"/>
  <c r="R21" i="18"/>
  <c r="R26" i="33"/>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G89" i="34" s="1"/>
  <c r="R84" i="18"/>
  <c r="T84" i="18" s="1"/>
  <c r="F61" i="34"/>
  <c r="G61" i="34" s="1"/>
  <c r="F44" i="32"/>
  <c r="R42" i="33"/>
  <c r="T42" i="33" s="1"/>
  <c r="R22" i="37"/>
  <c r="S22" i="37" s="1"/>
  <c r="R44" i="31"/>
  <c r="R44" i="37"/>
  <c r="F43" i="32"/>
  <c r="F25" i="34"/>
  <c r="H25" i="34" s="1"/>
  <c r="F21" i="34"/>
  <c r="G21" i="34" s="1"/>
  <c r="F38" i="32"/>
  <c r="F28" i="32"/>
  <c r="R21" i="37"/>
  <c r="S21" i="37" s="1"/>
  <c r="R38" i="31"/>
  <c r="F68" i="37"/>
  <c r="H68" i="37" s="1"/>
  <c r="G68" i="34"/>
  <c r="H68" i="34"/>
  <c r="M81" i="39"/>
  <c r="E75" i="38" s="1"/>
  <c r="F53" i="31"/>
  <c r="H53" i="31" s="1"/>
  <c r="F86" i="36"/>
  <c r="G86" i="36" s="1"/>
  <c r="F90" i="36"/>
  <c r="C24" i="39"/>
  <c r="F48" i="34"/>
  <c r="H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G69" i="34"/>
  <c r="T45" i="33"/>
  <c r="T73" i="33"/>
  <c r="G33" i="35"/>
  <c r="T79" i="37"/>
  <c r="S79" i="37"/>
  <c r="R46" i="18"/>
  <c r="T46" i="18" s="1"/>
  <c r="T81" i="33"/>
  <c r="S70" i="34"/>
  <c r="T67" i="35"/>
  <c r="T97" i="37"/>
  <c r="S41" i="37"/>
  <c r="G56" i="31"/>
  <c r="H56" i="31"/>
  <c r="G27" i="34"/>
  <c r="H27" i="34"/>
  <c r="T43" i="33"/>
  <c r="G53" i="31"/>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K19" i="34"/>
  <c r="G17" i="17" s="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F79" i="33"/>
  <c r="H78" i="39"/>
  <c r="D74" i="39"/>
  <c r="F75" i="18"/>
  <c r="G48" i="34"/>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H86" i="36"/>
  <c r="H19" i="36"/>
  <c r="J19" i="36" s="1"/>
  <c r="K19" i="36" s="1"/>
  <c r="I17" i="17" s="1"/>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60" i="18"/>
  <c r="G34" i="37"/>
  <c r="H34" i="37"/>
  <c r="H38"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6" i="35" l="1"/>
  <c r="G20" i="34"/>
  <c r="H89" i="34"/>
  <c r="G24" i="35"/>
  <c r="H37" i="36"/>
  <c r="G84" i="36"/>
  <c r="H24" i="36"/>
  <c r="H44" i="36"/>
  <c r="H81" i="36"/>
  <c r="H69" i="18"/>
  <c r="G68" i="37"/>
  <c r="G58" i="37"/>
  <c r="G98" i="18"/>
  <c r="G60" i="37"/>
  <c r="H62" i="37"/>
  <c r="H94" i="37"/>
  <c r="S26" i="33"/>
  <c r="H22" i="37"/>
  <c r="G19" i="34"/>
  <c r="I19" i="34" s="1"/>
  <c r="I20" i="34" s="1"/>
  <c r="I21" i="34" s="1"/>
  <c r="T22" i="31"/>
  <c r="J20" i="31"/>
  <c r="H22" i="3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1" i="40" s="1"/>
  <c r="K21" i="40" s="1"/>
  <c r="K19" i="17" s="1"/>
  <c r="J20" i="34"/>
  <c r="L13" i="38" s="1"/>
  <c r="V20" i="18"/>
  <c r="W20" i="18" s="1"/>
  <c r="T18" i="17" s="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I22" i="34"/>
  <c r="J23" i="34" s="1"/>
  <c r="L16" i="38"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1" i="40" l="1"/>
  <c r="J22" i="40" s="1"/>
  <c r="K22" i="40" s="1"/>
  <c r="K20" i="17" s="1"/>
  <c r="K23" i="34"/>
  <c r="G21" i="17" s="1"/>
  <c r="K22" i="34"/>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J13" i="38"/>
  <c r="K20" i="32"/>
  <c r="F18" i="17" s="1"/>
  <c r="L18" i="17" s="1"/>
  <c r="K24" i="34"/>
  <c r="G22" i="17" s="1"/>
  <c r="L17" i="38"/>
  <c r="V22" i="36"/>
  <c r="W22" i="36" s="1"/>
  <c r="Z20" i="17" s="1"/>
  <c r="U22" i="36"/>
  <c r="J23" i="35"/>
  <c r="K23" i="35" s="1"/>
  <c r="E21" i="17" s="1"/>
  <c r="I23" i="35"/>
  <c r="I21" i="32"/>
  <c r="J23" i="37"/>
  <c r="K23" i="37" s="1"/>
  <c r="J21" i="17" s="1"/>
  <c r="I23" i="37"/>
  <c r="I22" i="40" l="1"/>
  <c r="E12" i="28"/>
  <c r="M12" i="38"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O19" i="17"/>
  <c r="I23" i="40"/>
  <c r="J23" i="40"/>
  <c r="K23" i="40" s="1"/>
  <c r="K21" i="17" s="1"/>
  <c r="V24" i="34"/>
  <c r="W24" i="34" s="1"/>
  <c r="X22" i="17" s="1"/>
  <c r="U24" i="34"/>
  <c r="J22" i="32"/>
  <c r="I22" i="32"/>
  <c r="V25" i="35"/>
  <c r="W25" i="35" s="1"/>
  <c r="V23" i="17" s="1"/>
  <c r="U25" i="35"/>
  <c r="I24" i="37"/>
  <c r="J24" i="37"/>
  <c r="K24" i="37" s="1"/>
  <c r="J22" i="17" s="1"/>
  <c r="J24" i="33" l="1"/>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<sst xmlns="http://schemas.openxmlformats.org/spreadsheetml/2006/main" count="1446" uniqueCount="339">
  <si>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</si>
  <si>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</si>
  <si>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</si>
  <si>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</si>
  <si>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</si>
  <si>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</si>
  <si>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</si>
  <si>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</si>
  <si>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</si>
  <si>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</si>
  <si>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</si>
  <si>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</si>
  <si>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</si>
  <si>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</si>
  <si>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</si>
  <si>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</si>
  <si>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</si>
  <si>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</si>
  <si>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</si>
  <si>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</si>
  <si>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</si>
  <si>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</si>
  <si>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</si>
  <si>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</si>
  <si>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</si>
  <si>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</si>
  <si>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</si>
  <si>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</si>
  <si>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</si>
  <si>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</si>
  <si>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</si>
  <si>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</si>
  <si>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</si>
  <si>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</si>
  <si>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</si>
  <si>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</si>
  <si>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</si>
  <si>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</si>
  <si>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</si>
  <si>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</si>
  <si>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</si>
  <si>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</si>
  <si>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</si>
  <si>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</si>
  <si>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</si>
  <si>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</si>
  <si>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</si>
  <si>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</si>
  <si>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</si>
  <si>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</si>
  <si>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</si>
  <si>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</si>
  <si>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</si>
  <si>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</si>
  <si>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</si>
  <si>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</si>
  <si>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</si>
  <si>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</si>
  <si>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</si>
  <si>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</si>
  <si>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</si>
  <si>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</si>
  <si>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</si>
  <si>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</si>
  <si>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</si>
  <si>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</si>
  <si>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</si>
  <si>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</si>
  <si>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</si>
  <si>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</si>
  <si>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</si>
  <si>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</si>
  <si>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</si>
  <si>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</si>
  <si>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</si>
  <si>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</si>
  <si>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</si>
  <si>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</si>
  <si>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</si>
  <si>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</si>
  <si>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</si>
  <si>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</si>
  <si>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</si>
  <si>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</si>
  <si>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</si>
  <si>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</si>
  <si>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</si>
  <si>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</si>
  <si>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</si>
  <si>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</si>
  <si>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</si>
  <si>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</si>
  <si>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</si>
  <si>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</si>
  <si>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</si>
  <si>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</si>
  <si>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</si>
  <si>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</si>
  <si>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</si>
  <si>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</si>
  <si>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</si>
  <si>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</si>
  <si>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</si>
  <si>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</si>
  <si>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</si>
  <si>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</si>
  <si>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</si>
  <si>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</si>
  <si>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</si>
  <si>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</si>
  <si>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</si>
  <si>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</si>
  <si>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</si>
  <si>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</si>
  <si>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</si>
  <si>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</si>
  <si>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</si>
  <si>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</si>
  <si>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</si>
  <si>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</si>
  <si>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</si>
  <si>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</si>
  <si>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</si>
  <si>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</si>
  <si>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</si>
  <si>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</si>
  <si>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</si>
  <si>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</si>
  <si>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</si>
  <si>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</si>
  <si>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</si>
  <si>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</si>
  <si>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</si>
  <si>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</si>
  <si>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</si>
  <si>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</si>
  <si>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</si>
  <si>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</si>
  <si>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</si>
  <si>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</si>
  <si>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</si>
  <si>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</si>
  <si>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</si>
  <si>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</si>
  <si>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</si>
  <si>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</si>
  <si>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</si>
  <si>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</si>
  <si>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</si>
  <si>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</si>
  <si>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</si>
  <si>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</si>
  <si>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</si>
  <si>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</si>
  <si>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</si>
  <si>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</si>
  <si>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</si>
  <si>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</si>
  <si>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</si>
  <si>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</si>
  <si>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</si>
  <si>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</si>
  <si>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</si>
  <si>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</si>
  <si>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</si>
  <si>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</si>
  <si>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</si>
  <si>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</si>
  <si>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</si>
  <si>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</si>
  <si>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</si>
  <si>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</si>
  <si>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</si>
  <si>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</si>
  <si>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</si>
  <si>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</si>
  <si>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</si>
  <si>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</si>
  <si>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</si>
  <si>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</si>
  <si>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</si>
  <si>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</si>
  <si>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</si>
  <si>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</si>
  <si>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</si>
  <si>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</si>
  <si>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</si>
  <si>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</si>
  <si>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</si>
  <si>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</si>
  <si>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</si>
  <si>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</si>
  <si>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</si>
  <si>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</si>
  <si>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</si>
  <si>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</si>
  <si>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</si>
  <si>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</si>
  <si>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</si>
  <si>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</si>
  <si>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</si>
  <si>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</si>
  <si>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</si>
  <si>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</si>
  <si>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</si>
  <si>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</si>
  <si>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</si>
  <si>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</si>
  <si>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</si>
  <si>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</si>
  <si>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</si>
  <si>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</si>
  <si>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</si>
  <si>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</si>
  <si>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</si>
  <si>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</si>
  <si>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</si>
  <si>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</si>
  <si>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</si>
  <si>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</si>
  <si>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</si>
  <si>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</si>
  <si>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</si>
  <si>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</si>
  <si>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</si>
  <si>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</si>
  <si>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</si>
  <si>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</si>
  <si>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</si>
  <si>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</si>
  <si>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</si>
  <si>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</si>
  <si>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</si>
  <si>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</si>
  <si>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</si>
  <si>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</si>
  <si>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</si>
  <si>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</si>
  <si>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</si>
  <si>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</si>
  <si>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</si>
  <si>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</si>
  <si>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</si>
  <si>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</si>
  <si>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</si>
  <si>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</si>
  <si>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</si>
  <si>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</si>
  <si>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</si>
  <si>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</si>
  <si>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</si>
  <si>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</si>
  <si>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</si>
  <si>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</si>
  <si>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</si>
  <si>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</si>
  <si>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</si>
  <si>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</si>
  <si>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</si>
  <si>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</si>
  <si>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</si>
  <si>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</si>
  <si>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</si>
  <si>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</si>
  <si>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</si>
  <si>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</si>
  <si>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</si>
  <si>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</si>
  <si>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</si>
  <si>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</si>
  <si>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</si>
  <si>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</si>
  <si>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</si>
  <si>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</si>
  <si>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</si>
  <si>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</si>
  <si>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</si>
  <si>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</si>
  <si>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</si>
  <si>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</si>
  <si>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</si>
  <si>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</si>
  <si>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</si>
  <si>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</si>
  <si>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</si>
  <si>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</si>
  <si>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</si>
  <si>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</si>
  <si>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</si>
  <si>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</si>
  <si>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</si>
  <si>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</si>
  <si>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</si>
  <si>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</si>
  <si>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</si>
  <si>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</si>
  <si>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</si>
  <si>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</si>
  <si>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</si>
  <si>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</si>
  <si>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</si>
  <si>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</si>
  <si>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</si>
  <si>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</si>
  <si>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</si>
  <si>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</si>
  <si>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</si>
  <si>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</si>
  <si>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</si>
  <si>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</si>
  <si>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</si>
  <si>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</si>
  <si>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</si>
  <si>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</si>
  <si>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</si>
  <si>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</si>
  <si>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</si>
  <si>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</si>
  <si>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</si>
  <si>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</si>
  <si>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</si>
  <si>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</si>
  <si>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</si>
  <si>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</si>
  <si>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</si>
  <si>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</si>
  <si>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</si>
  <si>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</si>
  <si>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</si>
  <si>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</si>
  <si>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</si>
  <si>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</si>
  <si>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</si>
  <si>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</si>
  <si>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</si>
  <si>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</si>
  <si>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</si>
  <si>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</si>
  <si>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PPU</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</si>
</sst>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P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0</v>
          </cell>
        </row>
        <row r="31">
          <cell r="B31">
            <v>0</v>
          </cell>
        </row>
        <row r="32">
          <cell r="B32">
            <v>7.7708317059999992</v>
          </cell>
        </row>
        <row r="33">
          <cell r="B33">
            <v>7.9040741780000001</v>
          </cell>
        </row>
        <row r="34">
          <cell r="B34">
            <v>8.2211856979999993</v>
          </cell>
        </row>
        <row r="35">
          <cell r="B35">
            <v>8.5167391979999998</v>
          </cell>
        </row>
        <row r="36">
          <cell r="B36">
            <v>8.6097863940000003</v>
          </cell>
        </row>
        <row r="37">
          <cell r="B37">
            <v>8.7001214519999994</v>
          </cell>
        </row>
        <row r="38">
          <cell r="B38">
            <v>8.7869098680000004</v>
          </cell>
        </row>
        <row r="39">
          <cell r="B39">
            <v>8.8688303439999991</v>
          </cell>
        </row>
        <row r="40">
          <cell r="B40">
            <v>9.9390817239999993</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95"/>
      <c r="K7" s="395"/>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8" t="str">
        <f>city</f>
        <v>PPU</v>
      </c>
      <c r="E2" s="829"/>
      <c r="F2" s="830"/>
    </row>
    <row r="3" spans="2:15" ht="13.5" thickBot="1">
      <c r="C3" s="527" t="s">
        <v>276</v>
      </c>
      <c r="D3" s="828" t="str">
        <f>province</f>
        <v>Kalimantan Timur</v>
      </c>
      <c r="E3" s="829"/>
      <c r="F3" s="830"/>
    </row>
    <row r="4" spans="2:15" ht="13.5" thickBot="1">
      <c r="B4" s="526"/>
      <c r="C4" s="527" t="s">
        <v>30</v>
      </c>
      <c r="D4" s="828">
        <f>country</f>
        <v>0</v>
      </c>
      <c r="E4" s="829"/>
      <c r="F4" s="830"/>
      <c r="H4" s="831"/>
      <c r="I4" s="831"/>
      <c r="J4" s="831"/>
      <c r="K4" s="831"/>
    </row>
    <row r="5" spans="2:15">
      <c r="B5" s="526"/>
      <c r="H5" s="832"/>
      <c r="I5" s="832"/>
      <c r="J5" s="832"/>
      <c r="K5" s="832"/>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v>
      </c>
      <c r="E18" s="572">
        <f>Amnt_Deposited!F14*$F$11*(1-DOCF)*Garden!E19</f>
        <v>0</v>
      </c>
      <c r="F18" s="572">
        <f>Amnt_Deposited!D14*$D$11*(1-DOCF)*Paper!E19</f>
        <v>0</v>
      </c>
      <c r="G18" s="572">
        <f>Amnt_Deposited!G14*$D$12*(1-DOCF)*Wood!E19</f>
        <v>0</v>
      </c>
      <c r="H18" s="572">
        <f>Amnt_Deposited!H14*$F$12*(1-DOCF)*Textiles!E19</f>
        <v>0</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v>
      </c>
      <c r="O18" s="510">
        <f t="shared" ref="O18:O81" si="1">O17+N18</f>
        <v>0</v>
      </c>
    </row>
    <row r="19" spans="2:15">
      <c r="B19" s="507">
        <f>B18+1</f>
        <v>1951</v>
      </c>
      <c r="C19" s="570">
        <f>Amnt_Deposited!O15*$D$10*(1-DOCF)*MSW!E20</f>
        <v>0</v>
      </c>
      <c r="D19" s="571">
        <f>Amnt_Deposited!C15*$F$10*(1-DOCF)*Food!E20</f>
        <v>0</v>
      </c>
      <c r="E19" s="572">
        <f>Amnt_Deposited!F15*$F$11*(1-DOCF)*Garden!E20</f>
        <v>0</v>
      </c>
      <c r="F19" s="572">
        <f>Amnt_Deposited!D15*$D$11*(1-DOCF)*Paper!E20</f>
        <v>0</v>
      </c>
      <c r="G19" s="572">
        <f>Amnt_Deposited!G15*$D$12*(1-DOCF)*Wood!E20</f>
        <v>0</v>
      </c>
      <c r="H19" s="572">
        <f>Amnt_Deposited!H15*$F$12*(1-DOCF)*Textiles!E20</f>
        <v>0</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v>
      </c>
      <c r="O19" s="510">
        <f t="shared" si="1"/>
        <v>0</v>
      </c>
    </row>
    <row r="20" spans="2:15">
      <c r="B20" s="507">
        <f t="shared" ref="B20:B83" si="2">B19+1</f>
        <v>1952</v>
      </c>
      <c r="C20" s="570">
        <f>Amnt_Deposited!O16*$D$10*(1-DOCF)*MSW!E21</f>
        <v>0</v>
      </c>
      <c r="D20" s="571">
        <f>Amnt_Deposited!C16*$F$10*(1-DOCF)*Food!E21</f>
        <v>0.38692913772100501</v>
      </c>
      <c r="E20" s="572">
        <f>Amnt_Deposited!F16*$F$11*(1-DOCF)*Garden!E21</f>
        <v>0</v>
      </c>
      <c r="F20" s="572">
        <f>Amnt_Deposited!D16*$D$11*(1-DOCF)*Paper!E21</f>
        <v>0.19971037484419998</v>
      </c>
      <c r="G20" s="572">
        <f>Amnt_Deposited!G16*$D$12*(1-DOCF)*Wood!E21</f>
        <v>0</v>
      </c>
      <c r="H20" s="572">
        <f>Amnt_Deposited!H16*$F$12*(1-DOCF)*Textiles!E21</f>
        <v>7.5532484182319988E-3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0.59419276098343699</v>
      </c>
      <c r="O20" s="510">
        <f t="shared" si="1"/>
        <v>0.59419276098343699</v>
      </c>
    </row>
    <row r="21" spans="2:15">
      <c r="B21" s="507">
        <f t="shared" si="2"/>
        <v>1953</v>
      </c>
      <c r="C21" s="570">
        <f>Amnt_Deposited!O17*$D$10*(1-DOCF)*MSW!E22</f>
        <v>0</v>
      </c>
      <c r="D21" s="571">
        <f>Amnt_Deposited!C17*$F$10*(1-DOCF)*Food!E22</f>
        <v>0.39356361350806507</v>
      </c>
      <c r="E21" s="572">
        <f>Amnt_Deposited!F17*$F$11*(1-DOCF)*Garden!E22</f>
        <v>0</v>
      </c>
      <c r="F21" s="572">
        <f>Amnt_Deposited!D17*$D$11*(1-DOCF)*Paper!E22</f>
        <v>0.20313470637460004</v>
      </c>
      <c r="G21" s="572">
        <f>Amnt_Deposited!G17*$D$12*(1-DOCF)*Wood!E22</f>
        <v>0</v>
      </c>
      <c r="H21" s="572">
        <f>Amnt_Deposited!H17*$F$12*(1-DOCF)*Textiles!E22</f>
        <v>7.6827601010159997E-3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0.60438107998368107</v>
      </c>
      <c r="O21" s="510">
        <f t="shared" si="1"/>
        <v>1.1985738409671181</v>
      </c>
    </row>
    <row r="22" spans="2:15">
      <c r="B22" s="507">
        <f t="shared" si="2"/>
        <v>1954</v>
      </c>
      <c r="C22" s="570">
        <f>Amnt_Deposited!O18*$D$10*(1-DOCF)*MSW!E23</f>
        <v>0</v>
      </c>
      <c r="D22" s="571">
        <f>Amnt_Deposited!C18*$F$10*(1-DOCF)*Food!E23</f>
        <v>0.40935338886766498</v>
      </c>
      <c r="E22" s="572">
        <f>Amnt_Deposited!F18*$F$11*(1-DOCF)*Garden!E23</f>
        <v>0</v>
      </c>
      <c r="F22" s="572">
        <f>Amnt_Deposited!D18*$D$11*(1-DOCF)*Paper!E23</f>
        <v>0.21128447243860002</v>
      </c>
      <c r="G22" s="572">
        <f>Amnt_Deposited!G18*$D$12*(1-DOCF)*Wood!E23</f>
        <v>0</v>
      </c>
      <c r="H22" s="572">
        <f>Amnt_Deposited!H18*$F$12*(1-DOCF)*Textiles!E23</f>
        <v>7.9909924984559975E-3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0.628628853804721</v>
      </c>
      <c r="O22" s="510">
        <f t="shared" si="1"/>
        <v>1.8272026947718389</v>
      </c>
    </row>
    <row r="23" spans="2:15">
      <c r="B23" s="507">
        <f t="shared" si="2"/>
        <v>1955</v>
      </c>
      <c r="C23" s="570">
        <f>Amnt_Deposited!O19*$D$10*(1-DOCF)*MSW!E24</f>
        <v>0</v>
      </c>
      <c r="D23" s="571">
        <f>Amnt_Deposited!C19*$F$10*(1-DOCF)*Food!E24</f>
        <v>0.42406973651641505</v>
      </c>
      <c r="E23" s="572">
        <f>Amnt_Deposited!F19*$F$11*(1-DOCF)*Garden!E24</f>
        <v>0</v>
      </c>
      <c r="F23" s="572">
        <f>Amnt_Deposited!D19*$D$11*(1-DOCF)*Paper!E24</f>
        <v>0.21888019738860001</v>
      </c>
      <c r="G23" s="572">
        <f>Amnt_Deposited!G19*$D$12*(1-DOCF)*Wood!E24</f>
        <v>0</v>
      </c>
      <c r="H23" s="572">
        <f>Amnt_Deposited!H19*$F$12*(1-DOCF)*Textiles!E24</f>
        <v>8.2782705004559986E-3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0.65122820440547113</v>
      </c>
      <c r="O23" s="510">
        <f t="shared" si="1"/>
        <v>2.4784308991773099</v>
      </c>
    </row>
    <row r="24" spans="2:15">
      <c r="B24" s="507">
        <f t="shared" si="2"/>
        <v>1956</v>
      </c>
      <c r="C24" s="570">
        <f>Amnt_Deposited!O20*$D$10*(1-DOCF)*MSW!E25</f>
        <v>0</v>
      </c>
      <c r="D24" s="571">
        <f>Amnt_Deposited!C20*$F$10*(1-DOCF)*Food!E25</f>
        <v>0.42870278902324505</v>
      </c>
      <c r="E24" s="572">
        <f>Amnt_Deposited!F20*$F$11*(1-DOCF)*Garden!E25</f>
        <v>0</v>
      </c>
      <c r="F24" s="572">
        <f>Amnt_Deposited!D20*$D$11*(1-DOCF)*Paper!E25</f>
        <v>0.22127151032580003</v>
      </c>
      <c r="G24" s="572">
        <f>Amnt_Deposited!G20*$D$12*(1-DOCF)*Wood!E25</f>
        <v>0</v>
      </c>
      <c r="H24" s="572">
        <f>Amnt_Deposited!H20*$F$12*(1-DOCF)*Textiles!E25</f>
        <v>8.3687123749679997E-3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0.65834301172401299</v>
      </c>
      <c r="O24" s="510">
        <f t="shared" si="1"/>
        <v>3.1367739109013231</v>
      </c>
    </row>
    <row r="25" spans="2:15">
      <c r="B25" s="507">
        <f t="shared" si="2"/>
        <v>1957</v>
      </c>
      <c r="C25" s="570">
        <f>Amnt_Deposited!O21*$D$10*(1-DOCF)*MSW!E26</f>
        <v>0</v>
      </c>
      <c r="D25" s="571">
        <f>Amnt_Deposited!C21*$F$10*(1-DOCF)*Food!E26</f>
        <v>0.43320079739870998</v>
      </c>
      <c r="E25" s="572">
        <f>Amnt_Deposited!F21*$F$11*(1-DOCF)*Garden!E26</f>
        <v>0</v>
      </c>
      <c r="F25" s="572">
        <f>Amnt_Deposited!D21*$D$11*(1-DOCF)*Paper!E26</f>
        <v>0.22359312131640002</v>
      </c>
      <c r="G25" s="572">
        <f>Amnt_Deposited!G21*$D$12*(1-DOCF)*Wood!E26</f>
        <v>0</v>
      </c>
      <c r="H25" s="572">
        <f>Amnt_Deposited!H21*$F$12*(1-DOCF)*Textiles!E26</f>
        <v>8.4565180513439982E-3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0.6652504367664539</v>
      </c>
      <c r="O25" s="510">
        <f t="shared" si="1"/>
        <v>3.8020243476677771</v>
      </c>
    </row>
    <row r="26" spans="2:15">
      <c r="B26" s="507">
        <f t="shared" si="2"/>
        <v>1958</v>
      </c>
      <c r="C26" s="570">
        <f>Amnt_Deposited!O22*$D$10*(1-DOCF)*MSW!E27</f>
        <v>0</v>
      </c>
      <c r="D26" s="571">
        <f>Amnt_Deposited!C22*$F$10*(1-DOCF)*Food!E27</f>
        <v>0.43752220960239002</v>
      </c>
      <c r="E26" s="572">
        <f>Amnt_Deposited!F22*$F$11*(1-DOCF)*Garden!E27</f>
        <v>0</v>
      </c>
      <c r="F26" s="572">
        <f>Amnt_Deposited!D22*$D$11*(1-DOCF)*Paper!E27</f>
        <v>0.22582358360760002</v>
      </c>
      <c r="G26" s="572">
        <f>Amnt_Deposited!G22*$D$12*(1-DOCF)*Wood!E27</f>
        <v>0</v>
      </c>
      <c r="H26" s="572">
        <f>Amnt_Deposited!H22*$F$12*(1-DOCF)*Textiles!E27</f>
        <v>8.5408763916959996E-3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0.67188666960168597</v>
      </c>
      <c r="O26" s="510">
        <f t="shared" si="1"/>
        <v>4.4739110172694634</v>
      </c>
    </row>
    <row r="27" spans="2:15">
      <c r="B27" s="507">
        <f t="shared" si="2"/>
        <v>1959</v>
      </c>
      <c r="C27" s="570">
        <f>Amnt_Deposited!O23*$D$10*(1-DOCF)*MSW!E28</f>
        <v>0</v>
      </c>
      <c r="D27" s="571">
        <f>Amnt_Deposited!C23*$F$10*(1-DOCF)*Food!E28</f>
        <v>0.44160123490361997</v>
      </c>
      <c r="E27" s="572">
        <f>Amnt_Deposited!F23*$F$11*(1-DOCF)*Garden!E28</f>
        <v>0</v>
      </c>
      <c r="F27" s="572">
        <f>Amnt_Deposited!D23*$D$11*(1-DOCF)*Paper!E28</f>
        <v>0.22792893984079998</v>
      </c>
      <c r="G27" s="572">
        <f>Amnt_Deposited!G23*$D$12*(1-DOCF)*Wood!E28</f>
        <v>0</v>
      </c>
      <c r="H27" s="572">
        <f>Amnt_Deposited!H23*$F$12*(1-DOCF)*Textiles!E28</f>
        <v>8.6205030943679976E-3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0.67815067783878802</v>
      </c>
      <c r="O27" s="510">
        <f t="shared" si="1"/>
        <v>5.1520616951082516</v>
      </c>
    </row>
    <row r="28" spans="2:15">
      <c r="B28" s="507">
        <f t="shared" si="2"/>
        <v>1960</v>
      </c>
      <c r="C28" s="570">
        <f>Amnt_Deposited!O24*$D$10*(1-DOCF)*MSW!E29</f>
        <v>0</v>
      </c>
      <c r="D28" s="571">
        <f>Amnt_Deposited!C24*$F$10*(1-DOCF)*Food!E29</f>
        <v>0.49489172674227</v>
      </c>
      <c r="E28" s="572">
        <f>Amnt_Deposited!F24*$F$11*(1-DOCF)*Garden!E29</f>
        <v>0</v>
      </c>
      <c r="F28" s="572">
        <f>Amnt_Deposited!D24*$D$11*(1-DOCF)*Paper!E29</f>
        <v>0.25543440030680004</v>
      </c>
      <c r="G28" s="572">
        <f>Amnt_Deposited!G24*$D$12*(1-DOCF)*Wood!E29</f>
        <v>0</v>
      </c>
      <c r="H28" s="572">
        <f>Amnt_Deposited!H24*$F$12*(1-DOCF)*Textiles!E29</f>
        <v>9.6607874357279994E-3</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0.75998691448479794</v>
      </c>
      <c r="O28" s="510">
        <f t="shared" si="1"/>
        <v>5.9120486095930493</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5.9120486095930493</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5.9120486095930493</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5.9120486095930493</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5.9120486095930493</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5.9120486095930493</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5.9120486095930493</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5.9120486095930493</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5.9120486095930493</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5.9120486095930493</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5.9120486095930493</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5.9120486095930493</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5.9120486095930493</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5.9120486095930493</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5.9120486095930493</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5.9120486095930493</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5.9120486095930493</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5.9120486095930493</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5.9120486095930493</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5.9120486095930493</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5.9120486095930493</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5.9120486095930493</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5.9120486095930493</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5.9120486095930493</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5.9120486095930493</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5.9120486095930493</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5.9120486095930493</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5.9120486095930493</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5.9120486095930493</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5.9120486095930493</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5.9120486095930493</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5.9120486095930493</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5.9120486095930493</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5.9120486095930493</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5.9120486095930493</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5.9120486095930493</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5.9120486095930493</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5.9120486095930493</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5.9120486095930493</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5.9120486095930493</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5.9120486095930493</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5.9120486095930493</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5.9120486095930493</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5.9120486095930493</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5.9120486095930493</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5.9120486095930493</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5.9120486095930493</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5.9120486095930493</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5.9120486095930493</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5.9120486095930493</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5.9120486095930493</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5.9120486095930493</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5.9120486095930493</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5.9120486095930493</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5.9120486095930493</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5.9120486095930493</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5.9120486095930493</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5.9120486095930493</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5.9120486095930493</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5.9120486095930493</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5.9120486095930493</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5.9120486095930493</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5.9120486095930493</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5.9120486095930493</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5.9120486095930493</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5.9120486095930493</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5.9120486095930493</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5.9120486095930493</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5.9120486095930493</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5.9120486095930493</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5.9120486095930493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2" t="s">
        <v>52</v>
      </c>
      <c r="C2" s="842"/>
      <c r="D2" s="842"/>
      <c r="E2" s="842"/>
      <c r="F2" s="842"/>
      <c r="G2" s="842"/>
      <c r="H2" s="842"/>
    </row>
    <row r="3" spans="1:35" ht="13.5" thickBot="1">
      <c r="B3" s="842"/>
      <c r="C3" s="842"/>
      <c r="D3" s="842"/>
      <c r="E3" s="842"/>
      <c r="F3" s="842"/>
      <c r="G3" s="842"/>
      <c r="H3" s="842"/>
    </row>
    <row r="4" spans="1:35" ht="13.5" thickBot="1">
      <c r="P4" s="846" t="s">
        <v>242</v>
      </c>
      <c r="Q4" s="847"/>
      <c r="R4" s="848" t="s">
        <v>243</v>
      </c>
      <c r="S4" s="849"/>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3" t="s">
        <v>47</v>
      </c>
      <c r="E5" s="844"/>
      <c r="F5" s="844"/>
      <c r="G5" s="845"/>
      <c r="H5" s="844" t="s">
        <v>57</v>
      </c>
      <c r="I5" s="844"/>
      <c r="J5" s="844"/>
      <c r="K5" s="845"/>
      <c r="L5" s="155"/>
      <c r="M5" s="155"/>
      <c r="N5" s="155"/>
      <c r="O5" s="190"/>
      <c r="P5" s="234" t="s">
        <v>116</v>
      </c>
      <c r="Q5" s="235" t="s">
        <v>113</v>
      </c>
      <c r="R5" s="234" t="s">
        <v>116</v>
      </c>
      <c r="S5" s="235" t="s">
        <v>113</v>
      </c>
      <c r="V5" s="340" t="s">
        <v>118</v>
      </c>
      <c r="W5" s="341">
        <v>3</v>
      </c>
      <c r="AF5" s="833" t="s">
        <v>126</v>
      </c>
      <c r="AG5" s="833" t="s">
        <v>129</v>
      </c>
      <c r="AH5" s="833" t="s">
        <v>154</v>
      </c>
      <c r="AI5"/>
    </row>
    <row r="6" spans="1:35" ht="13.5" thickBot="1">
      <c r="B6" s="193"/>
      <c r="C6" s="179"/>
      <c r="D6" s="838" t="s">
        <v>45</v>
      </c>
      <c r="E6" s="838"/>
      <c r="F6" s="838" t="s">
        <v>46</v>
      </c>
      <c r="G6" s="838"/>
      <c r="H6" s="838" t="s">
        <v>45</v>
      </c>
      <c r="I6" s="838"/>
      <c r="J6" s="838" t="s">
        <v>99</v>
      </c>
      <c r="K6" s="838"/>
      <c r="L6" s="155"/>
      <c r="M6" s="155"/>
      <c r="N6" s="155"/>
      <c r="O6" s="230" t="s">
        <v>6</v>
      </c>
      <c r="P6" s="189">
        <v>0.38</v>
      </c>
      <c r="Q6" s="191" t="s">
        <v>234</v>
      </c>
      <c r="R6" s="189">
        <v>0.15</v>
      </c>
      <c r="S6" s="191" t="s">
        <v>244</v>
      </c>
      <c r="W6" s="839" t="s">
        <v>125</v>
      </c>
      <c r="X6" s="841"/>
      <c r="Y6" s="841"/>
      <c r="Z6" s="841"/>
      <c r="AA6" s="841"/>
      <c r="AB6" s="841"/>
      <c r="AC6" s="841"/>
      <c r="AD6" s="841"/>
      <c r="AE6" s="841"/>
      <c r="AF6" s="834"/>
      <c r="AG6" s="834"/>
      <c r="AH6" s="834"/>
      <c r="AI6"/>
    </row>
    <row r="7" spans="1:35" ht="26.25" thickBot="1">
      <c r="B7" s="839" t="s">
        <v>133</v>
      </c>
      <c r="C7" s="840"/>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35"/>
      <c r="AG7" s="835"/>
      <c r="AH7" s="835"/>
      <c r="AI7"/>
    </row>
    <row r="8" spans="1:35" ht="25.5" customHeight="1">
      <c r="B8" s="836"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7"/>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9" t="s">
        <v>264</v>
      </c>
      <c r="P13" s="860"/>
      <c r="Q13" s="860"/>
      <c r="R13" s="860"/>
      <c r="S13" s="861"/>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52" t="s">
        <v>70</v>
      </c>
      <c r="C26" s="852"/>
      <c r="D26" s="852"/>
      <c r="E26" s="852"/>
      <c r="F26" s="852"/>
      <c r="G26" s="852"/>
      <c r="H26" s="852"/>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53"/>
      <c r="C27" s="853"/>
      <c r="D27" s="853"/>
      <c r="E27" s="853"/>
      <c r="F27" s="853"/>
      <c r="G27" s="853"/>
      <c r="H27" s="853"/>
      <c r="O27" s="104"/>
      <c r="P27" s="437"/>
      <c r="Q27" s="104"/>
      <c r="R27" s="104"/>
      <c r="S27" s="104"/>
      <c r="U27" s="198"/>
      <c r="V27" s="200"/>
    </row>
    <row r="28" spans="1:35">
      <c r="B28" s="853"/>
      <c r="C28" s="853"/>
      <c r="D28" s="853"/>
      <c r="E28" s="853"/>
      <c r="F28" s="853"/>
      <c r="G28" s="853"/>
      <c r="H28" s="853"/>
      <c r="O28" s="104"/>
      <c r="P28" s="437"/>
      <c r="Q28" s="104"/>
      <c r="R28" s="104"/>
      <c r="S28" s="104"/>
      <c r="V28" s="200"/>
    </row>
    <row r="29" spans="1:35">
      <c r="B29" s="853"/>
      <c r="C29" s="853"/>
      <c r="D29" s="853"/>
      <c r="E29" s="853"/>
      <c r="F29" s="853"/>
      <c r="G29" s="853"/>
      <c r="H29" s="853"/>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53"/>
      <c r="C30" s="853"/>
      <c r="D30" s="853"/>
      <c r="E30" s="853"/>
      <c r="F30" s="853"/>
      <c r="G30" s="853"/>
      <c r="H30" s="853"/>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54" t="s">
        <v>75</v>
      </c>
      <c r="D38" s="845"/>
      <c r="O38" s="429"/>
      <c r="P38" s="430"/>
      <c r="Q38" s="431"/>
      <c r="R38" s="104"/>
    </row>
    <row r="39" spans="2:18">
      <c r="B39" s="162">
        <v>35</v>
      </c>
      <c r="C39" s="857">
        <f>LN(2)/B39</f>
        <v>1.980420515885558E-2</v>
      </c>
      <c r="D39" s="858"/>
    </row>
    <row r="40" spans="2:18" ht="27">
      <c r="B40" s="399" t="s">
        <v>76</v>
      </c>
      <c r="C40" s="855" t="s">
        <v>77</v>
      </c>
      <c r="D40" s="856"/>
    </row>
    <row r="41" spans="2:18" ht="13.5" thickBot="1">
      <c r="B41" s="163">
        <v>0.05</v>
      </c>
      <c r="C41" s="850">
        <f>LN(2)/B41</f>
        <v>13.862943611198904</v>
      </c>
      <c r="D41" s="85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451">
        <f>Dry_Matter_Content!C6</f>
        <v>0.59</v>
      </c>
      <c r="E19" s="318">
        <f>MCF!R18</f>
        <v>1</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18">
        <f>MCF!R18</f>
        <v>1</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453">
        <f>Dry_Matter_Content!C7</f>
        <v>0.59</v>
      </c>
      <c r="E20" s="319">
        <f>MCF!R19</f>
        <v>1</v>
      </c>
      <c r="F20" s="87">
        <f t="shared" ref="F20:F50" si="5">C20*D20*$K$6*DOCF*E20</f>
        <v>0</v>
      </c>
      <c r="G20" s="87">
        <f t="shared" si="0"/>
        <v>0</v>
      </c>
      <c r="H20" s="87">
        <f t="shared" si="1"/>
        <v>0</v>
      </c>
      <c r="I20" s="87">
        <f t="shared" si="2"/>
        <v>0</v>
      </c>
      <c r="J20" s="87">
        <f t="shared" si="3"/>
        <v>0</v>
      </c>
      <c r="K20" s="120">
        <f>J20*CH4_fraction*conv</f>
        <v>0</v>
      </c>
      <c r="M20" s="428"/>
      <c r="O20" s="116">
        <f>Amnt_Deposited!B15</f>
        <v>2001</v>
      </c>
      <c r="P20" s="119">
        <f>Amnt_Deposited!C15</f>
        <v>0</v>
      </c>
      <c r="Q20" s="319">
        <f>MCF!R19</f>
        <v>1</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5.1590551696134002</v>
      </c>
      <c r="D21" s="453">
        <f>Dry_Matter_Content!C8</f>
        <v>0.59</v>
      </c>
      <c r="E21" s="319">
        <f>MCF!R20</f>
        <v>1</v>
      </c>
      <c r="F21" s="87">
        <f t="shared" si="5"/>
        <v>0.57833008451366219</v>
      </c>
      <c r="G21" s="87">
        <f t="shared" si="0"/>
        <v>0.57833008451366219</v>
      </c>
      <c r="H21" s="87">
        <f t="shared" si="1"/>
        <v>0</v>
      </c>
      <c r="I21" s="87">
        <f t="shared" si="2"/>
        <v>0.57833008451366219</v>
      </c>
      <c r="J21" s="87">
        <f t="shared" si="3"/>
        <v>0</v>
      </c>
      <c r="K21" s="120">
        <f t="shared" ref="K21:K84" si="6">J21*CH4_fraction*conv</f>
        <v>0</v>
      </c>
      <c r="O21" s="116">
        <f>Amnt_Deposited!B16</f>
        <v>2002</v>
      </c>
      <c r="P21" s="119">
        <f>Amnt_Deposited!C16</f>
        <v>5.1590551696134002</v>
      </c>
      <c r="Q21" s="319">
        <f>MCF!R20</f>
        <v>1</v>
      </c>
      <c r="R21" s="87">
        <f t="shared" si="4"/>
        <v>0.38692913772100501</v>
      </c>
      <c r="S21" s="87">
        <f t="shared" ref="S21:S84" si="7">R21*$W$12</f>
        <v>0.38692913772100501</v>
      </c>
      <c r="T21" s="87">
        <f t="shared" ref="T21:T84" si="8">R21*(1-$W$12)</f>
        <v>0</v>
      </c>
      <c r="U21" s="87">
        <f t="shared" ref="U21:U84" si="9">S21+U20*$W$10</f>
        <v>0.38692913772100501</v>
      </c>
      <c r="V21" s="87">
        <f t="shared" ref="V21:V84" si="10">U20*(1-$W$10)+T21</f>
        <v>0</v>
      </c>
      <c r="W21" s="120">
        <f t="shared" ref="W21:W84" si="11">V21*CH4_fraction*conv</f>
        <v>0</v>
      </c>
    </row>
    <row r="22" spans="2:23">
      <c r="B22" s="116">
        <f>Amnt_Deposited!B17</f>
        <v>2003</v>
      </c>
      <c r="C22" s="119">
        <f>Amnt_Deposited!C17</f>
        <v>5.2475148467742008</v>
      </c>
      <c r="D22" s="453">
        <f>Dry_Matter_Content!C9</f>
        <v>0.59</v>
      </c>
      <c r="E22" s="319">
        <f>MCF!R21</f>
        <v>1</v>
      </c>
      <c r="F22" s="87">
        <f t="shared" si="5"/>
        <v>0.58824641432338787</v>
      </c>
      <c r="G22" s="87">
        <f t="shared" si="0"/>
        <v>0.58824641432338787</v>
      </c>
      <c r="H22" s="87">
        <f t="shared" si="1"/>
        <v>0</v>
      </c>
      <c r="I22" s="87">
        <f t="shared" si="2"/>
        <v>0.9759126631983811</v>
      </c>
      <c r="J22" s="87">
        <f t="shared" si="3"/>
        <v>0.19066383563866895</v>
      </c>
      <c r="K22" s="120">
        <f t="shared" si="6"/>
        <v>0.12710922375911263</v>
      </c>
      <c r="N22" s="290"/>
      <c r="O22" s="116">
        <f>Amnt_Deposited!B17</f>
        <v>2003</v>
      </c>
      <c r="P22" s="119">
        <f>Amnt_Deposited!C17</f>
        <v>5.2475148467742008</v>
      </c>
      <c r="Q22" s="319">
        <f>MCF!R21</f>
        <v>1</v>
      </c>
      <c r="R22" s="87">
        <f t="shared" si="4"/>
        <v>0.39356361350806507</v>
      </c>
      <c r="S22" s="87">
        <f t="shared" si="7"/>
        <v>0.39356361350806507</v>
      </c>
      <c r="T22" s="87">
        <f t="shared" si="8"/>
        <v>0</v>
      </c>
      <c r="U22" s="87">
        <f t="shared" si="9"/>
        <v>0.65292997091773941</v>
      </c>
      <c r="V22" s="87">
        <f t="shared" si="10"/>
        <v>0.1275627803113307</v>
      </c>
      <c r="W22" s="120">
        <f t="shared" si="11"/>
        <v>8.5041853540887127E-2</v>
      </c>
    </row>
    <row r="23" spans="2:23">
      <c r="B23" s="116">
        <f>Amnt_Deposited!B18</f>
        <v>2004</v>
      </c>
      <c r="C23" s="119">
        <f>Amnt_Deposited!C18</f>
        <v>5.4580451849021996</v>
      </c>
      <c r="D23" s="453">
        <f>Dry_Matter_Content!C10</f>
        <v>0.59</v>
      </c>
      <c r="E23" s="319">
        <f>MCF!R22</f>
        <v>1</v>
      </c>
      <c r="F23" s="87">
        <f t="shared" si="5"/>
        <v>0.61184686522753651</v>
      </c>
      <c r="G23" s="87">
        <f t="shared" si="0"/>
        <v>0.61184686522753651</v>
      </c>
      <c r="H23" s="87">
        <f t="shared" si="1"/>
        <v>0</v>
      </c>
      <c r="I23" s="87">
        <f t="shared" si="2"/>
        <v>1.2660206865494388</v>
      </c>
      <c r="J23" s="87">
        <f t="shared" si="3"/>
        <v>0.32173884187647889</v>
      </c>
      <c r="K23" s="120">
        <f t="shared" si="6"/>
        <v>0.21449256125098592</v>
      </c>
      <c r="N23" s="290"/>
      <c r="O23" s="116">
        <f>Amnt_Deposited!B18</f>
        <v>2004</v>
      </c>
      <c r="P23" s="119">
        <f>Amnt_Deposited!C18</f>
        <v>5.4580451849021996</v>
      </c>
      <c r="Q23" s="319">
        <f>MCF!R22</f>
        <v>1</v>
      </c>
      <c r="R23" s="87">
        <f t="shared" si="4"/>
        <v>0.40935338886766498</v>
      </c>
      <c r="S23" s="87">
        <f t="shared" si="7"/>
        <v>0.40935338886766498</v>
      </c>
      <c r="T23" s="87">
        <f t="shared" si="8"/>
        <v>0</v>
      </c>
      <c r="U23" s="87">
        <f t="shared" si="9"/>
        <v>0.84702543703129263</v>
      </c>
      <c r="V23" s="87">
        <f t="shared" si="10"/>
        <v>0.21525792275411168</v>
      </c>
      <c r="W23" s="120">
        <f t="shared" si="11"/>
        <v>0.14350528183607444</v>
      </c>
    </row>
    <row r="24" spans="2:23">
      <c r="B24" s="116">
        <f>Amnt_Deposited!B19</f>
        <v>2005</v>
      </c>
      <c r="C24" s="119">
        <f>Amnt_Deposited!C19</f>
        <v>5.6542631535522005</v>
      </c>
      <c r="D24" s="453">
        <f>Dry_Matter_Content!C11</f>
        <v>0.59</v>
      </c>
      <c r="E24" s="319">
        <f>MCF!R23</f>
        <v>1</v>
      </c>
      <c r="F24" s="87">
        <f t="shared" si="5"/>
        <v>0.63384289951320161</v>
      </c>
      <c r="G24" s="87">
        <f t="shared" si="0"/>
        <v>0.63384289951320161</v>
      </c>
      <c r="H24" s="87">
        <f t="shared" si="1"/>
        <v>0</v>
      </c>
      <c r="I24" s="87">
        <f t="shared" si="2"/>
        <v>1.482481944403093</v>
      </c>
      <c r="J24" s="87">
        <f t="shared" si="3"/>
        <v>0.41738164165954728</v>
      </c>
      <c r="K24" s="120">
        <f t="shared" si="6"/>
        <v>0.2782544277730315</v>
      </c>
      <c r="N24" s="290"/>
      <c r="O24" s="116">
        <f>Amnt_Deposited!B19</f>
        <v>2005</v>
      </c>
      <c r="P24" s="119">
        <f>Amnt_Deposited!C19</f>
        <v>5.6542631535522005</v>
      </c>
      <c r="Q24" s="319">
        <f>MCF!R23</f>
        <v>1</v>
      </c>
      <c r="R24" s="87">
        <f t="shared" si="4"/>
        <v>0.42406973651641505</v>
      </c>
      <c r="S24" s="87">
        <f t="shared" si="7"/>
        <v>0.42406973651641505</v>
      </c>
      <c r="T24" s="87">
        <f t="shared" si="8"/>
        <v>0</v>
      </c>
      <c r="U24" s="87">
        <f t="shared" si="9"/>
        <v>0.99184786646058876</v>
      </c>
      <c r="V24" s="87">
        <f t="shared" si="10"/>
        <v>0.27924730708711903</v>
      </c>
      <c r="W24" s="120">
        <f t="shared" si="11"/>
        <v>0.18616487139141269</v>
      </c>
    </row>
    <row r="25" spans="2:23">
      <c r="B25" s="116">
        <f>Amnt_Deposited!B20</f>
        <v>2006</v>
      </c>
      <c r="C25" s="119">
        <f>Amnt_Deposited!C20</f>
        <v>5.7160371869766005</v>
      </c>
      <c r="D25" s="453">
        <f>Dry_Matter_Content!C12</f>
        <v>0.59</v>
      </c>
      <c r="E25" s="319">
        <f>MCF!R24</f>
        <v>1</v>
      </c>
      <c r="F25" s="87">
        <f t="shared" si="5"/>
        <v>0.6407677686600769</v>
      </c>
      <c r="G25" s="87">
        <f t="shared" si="0"/>
        <v>0.6407677686600769</v>
      </c>
      <c r="H25" s="87">
        <f t="shared" si="1"/>
        <v>0</v>
      </c>
      <c r="I25" s="87">
        <f t="shared" si="2"/>
        <v>1.6345051338793621</v>
      </c>
      <c r="J25" s="87">
        <f t="shared" si="3"/>
        <v>0.48874457918380759</v>
      </c>
      <c r="K25" s="120">
        <f t="shared" si="6"/>
        <v>0.32582971945587169</v>
      </c>
      <c r="N25" s="290"/>
      <c r="O25" s="116">
        <f>Amnt_Deposited!B20</f>
        <v>2006</v>
      </c>
      <c r="P25" s="119">
        <f>Amnt_Deposited!C20</f>
        <v>5.7160371869766005</v>
      </c>
      <c r="Q25" s="319">
        <f>MCF!R24</f>
        <v>1</v>
      </c>
      <c r="R25" s="87">
        <f t="shared" si="4"/>
        <v>0.42870278902324505</v>
      </c>
      <c r="S25" s="87">
        <f t="shared" si="7"/>
        <v>0.42870278902324505</v>
      </c>
      <c r="T25" s="87">
        <f t="shared" si="8"/>
        <v>0</v>
      </c>
      <c r="U25" s="87">
        <f t="shared" si="9"/>
        <v>1.0935582965294575</v>
      </c>
      <c r="V25" s="87">
        <f t="shared" si="10"/>
        <v>0.32699235895437623</v>
      </c>
      <c r="W25" s="120">
        <f t="shared" si="11"/>
        <v>0.21799490596958415</v>
      </c>
    </row>
    <row r="26" spans="2:23">
      <c r="B26" s="116">
        <f>Amnt_Deposited!B21</f>
        <v>2007</v>
      </c>
      <c r="C26" s="119">
        <f>Amnt_Deposited!C21</f>
        <v>5.7760106319827997</v>
      </c>
      <c r="D26" s="453">
        <f>Dry_Matter_Content!C13</f>
        <v>0.59</v>
      </c>
      <c r="E26" s="319">
        <f>MCF!R25</f>
        <v>1</v>
      </c>
      <c r="F26" s="87">
        <f t="shared" si="5"/>
        <v>0.64749079184527181</v>
      </c>
      <c r="G26" s="87">
        <f t="shared" si="0"/>
        <v>0.64749079184527181</v>
      </c>
      <c r="H26" s="87">
        <f t="shared" si="1"/>
        <v>0</v>
      </c>
      <c r="I26" s="87">
        <f t="shared" si="2"/>
        <v>1.7431323484327748</v>
      </c>
      <c r="J26" s="87">
        <f t="shared" si="3"/>
        <v>0.5388635772918593</v>
      </c>
      <c r="K26" s="120">
        <f t="shared" si="6"/>
        <v>0.35924238486123949</v>
      </c>
      <c r="N26" s="290"/>
      <c r="O26" s="116">
        <f>Amnt_Deposited!B21</f>
        <v>2007</v>
      </c>
      <c r="P26" s="119">
        <f>Amnt_Deposited!C21</f>
        <v>5.7760106319827997</v>
      </c>
      <c r="Q26" s="319">
        <f>MCF!R25</f>
        <v>1</v>
      </c>
      <c r="R26" s="87">
        <f t="shared" si="4"/>
        <v>0.43320079739870998</v>
      </c>
      <c r="S26" s="87">
        <f t="shared" si="7"/>
        <v>0.43320079739870998</v>
      </c>
      <c r="T26" s="87">
        <f t="shared" si="8"/>
        <v>0</v>
      </c>
      <c r="U26" s="87">
        <f t="shared" si="9"/>
        <v>1.1662348450709912</v>
      </c>
      <c r="V26" s="87">
        <f t="shared" si="10"/>
        <v>0.36052424885717621</v>
      </c>
      <c r="W26" s="120">
        <f t="shared" si="11"/>
        <v>0.24034949923811746</v>
      </c>
    </row>
    <row r="27" spans="2:23">
      <c r="B27" s="116">
        <f>Amnt_Deposited!B22</f>
        <v>2008</v>
      </c>
      <c r="C27" s="119">
        <f>Amnt_Deposited!C22</f>
        <v>5.8336294613652004</v>
      </c>
      <c r="D27" s="453">
        <f>Dry_Matter_Content!C14</f>
        <v>0.59</v>
      </c>
      <c r="E27" s="319">
        <f>MCF!R26</f>
        <v>1</v>
      </c>
      <c r="F27" s="87">
        <f t="shared" si="5"/>
        <v>0.65394986261903887</v>
      </c>
      <c r="G27" s="87">
        <f t="shared" si="0"/>
        <v>0.65394986261903887</v>
      </c>
      <c r="H27" s="87">
        <f t="shared" si="1"/>
        <v>0</v>
      </c>
      <c r="I27" s="87">
        <f t="shared" si="2"/>
        <v>1.8224064186667084</v>
      </c>
      <c r="J27" s="87">
        <f t="shared" si="3"/>
        <v>0.57467579238510513</v>
      </c>
      <c r="K27" s="120">
        <f t="shared" si="6"/>
        <v>0.3831171949234034</v>
      </c>
      <c r="N27" s="290"/>
      <c r="O27" s="116">
        <f>Amnt_Deposited!B22</f>
        <v>2008</v>
      </c>
      <c r="P27" s="119">
        <f>Amnt_Deposited!C22</f>
        <v>5.8336294613652004</v>
      </c>
      <c r="Q27" s="319">
        <f>MCF!R26</f>
        <v>1</v>
      </c>
      <c r="R27" s="87">
        <f t="shared" si="4"/>
        <v>0.43752220960239002</v>
      </c>
      <c r="S27" s="87">
        <f t="shared" si="7"/>
        <v>0.43752220960239002</v>
      </c>
      <c r="T27" s="87">
        <f t="shared" si="8"/>
        <v>0</v>
      </c>
      <c r="U27" s="87">
        <f t="shared" si="9"/>
        <v>1.2192728046387435</v>
      </c>
      <c r="V27" s="87">
        <f t="shared" si="10"/>
        <v>0.38448425003463765</v>
      </c>
      <c r="W27" s="120">
        <f t="shared" si="11"/>
        <v>0.25632283335642508</v>
      </c>
    </row>
    <row r="28" spans="2:23">
      <c r="B28" s="116">
        <f>Amnt_Deposited!B23</f>
        <v>2009</v>
      </c>
      <c r="C28" s="119">
        <f>Amnt_Deposited!C23</f>
        <v>5.8880164653815994</v>
      </c>
      <c r="D28" s="453">
        <f>Dry_Matter_Content!C15</f>
        <v>0.59</v>
      </c>
      <c r="E28" s="319">
        <f>MCF!R27</f>
        <v>1</v>
      </c>
      <c r="F28" s="87">
        <f t="shared" si="5"/>
        <v>0.6600466457692773</v>
      </c>
      <c r="G28" s="87">
        <f t="shared" si="0"/>
        <v>0.6600466457692773</v>
      </c>
      <c r="H28" s="87">
        <f t="shared" si="1"/>
        <v>0</v>
      </c>
      <c r="I28" s="87">
        <f t="shared" si="2"/>
        <v>1.8816422002255899</v>
      </c>
      <c r="J28" s="87">
        <f t="shared" si="3"/>
        <v>0.60081086421039587</v>
      </c>
      <c r="K28" s="120">
        <f t="shared" si="6"/>
        <v>0.40054057614026389</v>
      </c>
      <c r="N28" s="290"/>
      <c r="O28" s="116">
        <f>Amnt_Deposited!B23</f>
        <v>2009</v>
      </c>
      <c r="P28" s="119">
        <f>Amnt_Deposited!C23</f>
        <v>5.8880164653815994</v>
      </c>
      <c r="Q28" s="319">
        <f>MCF!R27</f>
        <v>1</v>
      </c>
      <c r="R28" s="87">
        <f t="shared" si="4"/>
        <v>0.44160123490361997</v>
      </c>
      <c r="S28" s="87">
        <f t="shared" si="7"/>
        <v>0.44160123490361997</v>
      </c>
      <c r="T28" s="87">
        <f t="shared" si="8"/>
        <v>0</v>
      </c>
      <c r="U28" s="87">
        <f t="shared" si="9"/>
        <v>1.2589042374390655</v>
      </c>
      <c r="V28" s="87">
        <f t="shared" si="10"/>
        <v>0.40196980210329791</v>
      </c>
      <c r="W28" s="120">
        <f t="shared" si="11"/>
        <v>0.26797986806886526</v>
      </c>
    </row>
    <row r="29" spans="2:23">
      <c r="B29" s="116">
        <f>Amnt_Deposited!B24</f>
        <v>2010</v>
      </c>
      <c r="C29" s="119">
        <f>Amnt_Deposited!C24</f>
        <v>6.5985563565636003</v>
      </c>
      <c r="D29" s="453">
        <f>Dry_Matter_Content!C16</f>
        <v>0.59</v>
      </c>
      <c r="E29" s="319">
        <f>MCF!R28</f>
        <v>1</v>
      </c>
      <c r="F29" s="87">
        <f t="shared" si="5"/>
        <v>0.73969816757077955</v>
      </c>
      <c r="G29" s="87">
        <f t="shared" si="0"/>
        <v>0.73969816757077955</v>
      </c>
      <c r="H29" s="87">
        <f t="shared" si="1"/>
        <v>0</v>
      </c>
      <c r="I29" s="87">
        <f t="shared" si="2"/>
        <v>2.0010006538485987</v>
      </c>
      <c r="J29" s="87">
        <f t="shared" si="3"/>
        <v>0.62033971394777077</v>
      </c>
      <c r="K29" s="120">
        <f t="shared" si="6"/>
        <v>0.41355980929851383</v>
      </c>
      <c r="O29" s="116">
        <f>Amnt_Deposited!B24</f>
        <v>2010</v>
      </c>
      <c r="P29" s="119">
        <f>Amnt_Deposited!C24</f>
        <v>6.5985563565636003</v>
      </c>
      <c r="Q29" s="319">
        <f>MCF!R28</f>
        <v>1</v>
      </c>
      <c r="R29" s="87">
        <f t="shared" si="4"/>
        <v>0.49489172674227</v>
      </c>
      <c r="S29" s="87">
        <f t="shared" si="7"/>
        <v>0.49489172674227</v>
      </c>
      <c r="T29" s="87">
        <f t="shared" si="8"/>
        <v>0</v>
      </c>
      <c r="U29" s="87">
        <f t="shared" si="9"/>
        <v>1.3387604731368858</v>
      </c>
      <c r="V29" s="87">
        <f t="shared" si="10"/>
        <v>0.4150354910444497</v>
      </c>
      <c r="W29" s="120">
        <f t="shared" si="11"/>
        <v>0.27669032736296645</v>
      </c>
    </row>
    <row r="30" spans="2:23">
      <c r="B30" s="116">
        <f>Amnt_Deposited!B25</f>
        <v>2011</v>
      </c>
      <c r="C30" s="119">
        <f>Amnt_Deposited!C25</f>
        <v>0</v>
      </c>
      <c r="D30" s="453">
        <f>Dry_Matter_Content!C17</f>
        <v>0.59</v>
      </c>
      <c r="E30" s="319">
        <f>MCF!R29</f>
        <v>1</v>
      </c>
      <c r="F30" s="87">
        <f t="shared" si="5"/>
        <v>0</v>
      </c>
      <c r="G30" s="87">
        <f t="shared" si="0"/>
        <v>0</v>
      </c>
      <c r="H30" s="87">
        <f t="shared" si="1"/>
        <v>0</v>
      </c>
      <c r="I30" s="87">
        <f t="shared" si="2"/>
        <v>1.341310850405137</v>
      </c>
      <c r="J30" s="87">
        <f t="shared" si="3"/>
        <v>0.65968980344346162</v>
      </c>
      <c r="K30" s="120">
        <f t="shared" si="6"/>
        <v>0.43979320229564106</v>
      </c>
      <c r="O30" s="116">
        <f>Amnt_Deposited!B25</f>
        <v>2011</v>
      </c>
      <c r="P30" s="119">
        <f>Amnt_Deposited!C25</f>
        <v>0</v>
      </c>
      <c r="Q30" s="319">
        <f>MCF!R29</f>
        <v>1</v>
      </c>
      <c r="R30" s="87">
        <f t="shared" si="4"/>
        <v>0</v>
      </c>
      <c r="S30" s="87">
        <f t="shared" si="7"/>
        <v>0</v>
      </c>
      <c r="T30" s="87">
        <f t="shared" si="8"/>
        <v>0</v>
      </c>
      <c r="U30" s="87">
        <f t="shared" si="9"/>
        <v>0.8973979819838116</v>
      </c>
      <c r="V30" s="87">
        <f t="shared" si="10"/>
        <v>0.44136249115307424</v>
      </c>
      <c r="W30" s="120">
        <f t="shared" si="11"/>
        <v>0.29424166076871616</v>
      </c>
    </row>
    <row r="31" spans="2:23">
      <c r="B31" s="116">
        <f>Amnt_Deposited!B26</f>
        <v>2012</v>
      </c>
      <c r="C31" s="119">
        <f>Amnt_Deposited!C26</f>
        <v>0</v>
      </c>
      <c r="D31" s="453">
        <f>Dry_Matter_Content!C18</f>
        <v>0.59</v>
      </c>
      <c r="E31" s="319">
        <f>MCF!R30</f>
        <v>1</v>
      </c>
      <c r="F31" s="87">
        <f t="shared" si="5"/>
        <v>0</v>
      </c>
      <c r="G31" s="87">
        <f t="shared" si="0"/>
        <v>0</v>
      </c>
      <c r="H31" s="87">
        <f t="shared" si="1"/>
        <v>0</v>
      </c>
      <c r="I31" s="87">
        <f t="shared" si="2"/>
        <v>0.89910755099167394</v>
      </c>
      <c r="J31" s="87">
        <f t="shared" si="3"/>
        <v>0.44220329941346304</v>
      </c>
      <c r="K31" s="120">
        <f t="shared" si="6"/>
        <v>0.29480219960897536</v>
      </c>
      <c r="O31" s="116">
        <f>Amnt_Deposited!B26</f>
        <v>2012</v>
      </c>
      <c r="P31" s="119">
        <f>Amnt_Deposited!C26</f>
        <v>0</v>
      </c>
      <c r="Q31" s="319">
        <f>MCF!R30</f>
        <v>1</v>
      </c>
      <c r="R31" s="87">
        <f t="shared" si="4"/>
        <v>0</v>
      </c>
      <c r="S31" s="87">
        <f t="shared" si="7"/>
        <v>0</v>
      </c>
      <c r="T31" s="87">
        <f t="shared" si="8"/>
        <v>0</v>
      </c>
      <c r="U31" s="87">
        <f t="shared" si="9"/>
        <v>0.60154385659567844</v>
      </c>
      <c r="V31" s="87">
        <f t="shared" si="10"/>
        <v>0.29585412538813316</v>
      </c>
      <c r="W31" s="120">
        <f t="shared" si="11"/>
        <v>0.19723608359208877</v>
      </c>
    </row>
    <row r="32" spans="2:23">
      <c r="B32" s="116">
        <f>Amnt_Deposited!B27</f>
        <v>2013</v>
      </c>
      <c r="C32" s="119">
        <f>Amnt_Deposited!C27</f>
        <v>0</v>
      </c>
      <c r="D32" s="453">
        <f>Dry_Matter_Content!C19</f>
        <v>0.59</v>
      </c>
      <c r="E32" s="319">
        <f>MCF!R31</f>
        <v>1</v>
      </c>
      <c r="F32" s="87">
        <f t="shared" si="5"/>
        <v>0</v>
      </c>
      <c r="G32" s="87">
        <f t="shared" si="0"/>
        <v>0</v>
      </c>
      <c r="H32" s="87">
        <f t="shared" si="1"/>
        <v>0</v>
      </c>
      <c r="I32" s="87">
        <f t="shared" si="2"/>
        <v>0.6026898149717298</v>
      </c>
      <c r="J32" s="87">
        <f t="shared" si="3"/>
        <v>0.29641773601994414</v>
      </c>
      <c r="K32" s="120">
        <f t="shared" si="6"/>
        <v>0.19761182401329608</v>
      </c>
      <c r="O32" s="116">
        <f>Amnt_Deposited!B27</f>
        <v>2013</v>
      </c>
      <c r="P32" s="119">
        <f>Amnt_Deposited!C27</f>
        <v>0</v>
      </c>
      <c r="Q32" s="319">
        <f>MCF!R31</f>
        <v>1</v>
      </c>
      <c r="R32" s="87">
        <f t="shared" si="4"/>
        <v>0</v>
      </c>
      <c r="S32" s="87">
        <f t="shared" si="7"/>
        <v>0</v>
      </c>
      <c r="T32" s="87">
        <f t="shared" si="8"/>
        <v>0</v>
      </c>
      <c r="U32" s="87">
        <f t="shared" si="9"/>
        <v>0.40322690564567121</v>
      </c>
      <c r="V32" s="87">
        <f t="shared" si="10"/>
        <v>0.19831695095000726</v>
      </c>
      <c r="W32" s="120">
        <f t="shared" si="11"/>
        <v>0.13221130063333816</v>
      </c>
    </row>
    <row r="33" spans="2:23">
      <c r="B33" s="116">
        <f>Amnt_Deposited!B28</f>
        <v>2014</v>
      </c>
      <c r="C33" s="119">
        <f>Amnt_Deposited!C28</f>
        <v>0</v>
      </c>
      <c r="D33" s="453">
        <f>Dry_Matter_Content!C20</f>
        <v>0.59</v>
      </c>
      <c r="E33" s="319">
        <f>MCF!R32</f>
        <v>1</v>
      </c>
      <c r="F33" s="87">
        <f t="shared" si="5"/>
        <v>0</v>
      </c>
      <c r="G33" s="87">
        <f t="shared" si="0"/>
        <v>0</v>
      </c>
      <c r="H33" s="87">
        <f t="shared" si="1"/>
        <v>0</v>
      </c>
      <c r="I33" s="87">
        <f t="shared" si="2"/>
        <v>0.40399506451706085</v>
      </c>
      <c r="J33" s="87">
        <f t="shared" si="3"/>
        <v>0.19869475045466894</v>
      </c>
      <c r="K33" s="120">
        <f t="shared" si="6"/>
        <v>0.13246316696977928</v>
      </c>
      <c r="O33" s="116">
        <f>Amnt_Deposited!B28</f>
        <v>2014</v>
      </c>
      <c r="P33" s="119">
        <f>Amnt_Deposited!C28</f>
        <v>0</v>
      </c>
      <c r="Q33" s="319">
        <f>MCF!R32</f>
        <v>1</v>
      </c>
      <c r="R33" s="87">
        <f t="shared" si="4"/>
        <v>0</v>
      </c>
      <c r="S33" s="87">
        <f t="shared" si="7"/>
        <v>0</v>
      </c>
      <c r="T33" s="87">
        <f t="shared" si="8"/>
        <v>0</v>
      </c>
      <c r="U33" s="87">
        <f t="shared" si="9"/>
        <v>0.27029107795521473</v>
      </c>
      <c r="V33" s="87">
        <f t="shared" si="10"/>
        <v>0.13293582769045648</v>
      </c>
      <c r="W33" s="120">
        <f t="shared" si="11"/>
        <v>8.8623885126970975E-2</v>
      </c>
    </row>
    <row r="34" spans="2:23">
      <c r="B34" s="116">
        <f>Amnt_Deposited!B29</f>
        <v>2015</v>
      </c>
      <c r="C34" s="119">
        <f>Amnt_Deposited!C29</f>
        <v>0</v>
      </c>
      <c r="D34" s="453">
        <f>Dry_Matter_Content!C21</f>
        <v>0.59</v>
      </c>
      <c r="E34" s="319">
        <f>MCF!R33</f>
        <v>1</v>
      </c>
      <c r="F34" s="87">
        <f t="shared" si="5"/>
        <v>0</v>
      </c>
      <c r="G34" s="87">
        <f t="shared" si="0"/>
        <v>0</v>
      </c>
      <c r="H34" s="87">
        <f t="shared" si="1"/>
        <v>0</v>
      </c>
      <c r="I34" s="87">
        <f t="shared" si="2"/>
        <v>0.27080599024524732</v>
      </c>
      <c r="J34" s="87">
        <f t="shared" si="3"/>
        <v>0.13318907427181353</v>
      </c>
      <c r="K34" s="120">
        <f t="shared" si="6"/>
        <v>8.8792716181209014E-2</v>
      </c>
      <c r="O34" s="116">
        <f>Amnt_Deposited!B29</f>
        <v>2015</v>
      </c>
      <c r="P34" s="119">
        <f>Amnt_Deposited!C29</f>
        <v>0</v>
      </c>
      <c r="Q34" s="319">
        <f>MCF!R33</f>
        <v>1</v>
      </c>
      <c r="R34" s="87">
        <f t="shared" si="4"/>
        <v>0</v>
      </c>
      <c r="S34" s="87">
        <f t="shared" si="7"/>
        <v>0</v>
      </c>
      <c r="T34" s="87">
        <f t="shared" si="8"/>
        <v>0</v>
      </c>
      <c r="U34" s="87">
        <f t="shared" si="9"/>
        <v>0.18118152781796212</v>
      </c>
      <c r="V34" s="87">
        <f t="shared" si="10"/>
        <v>8.9109550137252608E-2</v>
      </c>
      <c r="W34" s="120">
        <f t="shared" si="11"/>
        <v>5.9406366758168405E-2</v>
      </c>
    </row>
    <row r="35" spans="2:23">
      <c r="B35" s="116">
        <f>Amnt_Deposited!B30</f>
        <v>2016</v>
      </c>
      <c r="C35" s="119">
        <f>Amnt_Deposited!C30</f>
        <v>0</v>
      </c>
      <c r="D35" s="453">
        <f>Dry_Matter_Content!C22</f>
        <v>0.59</v>
      </c>
      <c r="E35" s="319">
        <f>MCF!R34</f>
        <v>1</v>
      </c>
      <c r="F35" s="87">
        <f t="shared" si="5"/>
        <v>0</v>
      </c>
      <c r="G35" s="87">
        <f t="shared" si="0"/>
        <v>0</v>
      </c>
      <c r="H35" s="87">
        <f t="shared" si="1"/>
        <v>0</v>
      </c>
      <c r="I35" s="87">
        <f t="shared" si="2"/>
        <v>0.18152668384792109</v>
      </c>
      <c r="J35" s="87">
        <f t="shared" si="3"/>
        <v>8.9279306397326244E-2</v>
      </c>
      <c r="K35" s="120">
        <f t="shared" si="6"/>
        <v>5.9519537598217494E-2</v>
      </c>
      <c r="O35" s="116">
        <f>Amnt_Deposited!B30</f>
        <v>2016</v>
      </c>
      <c r="P35" s="119">
        <f>Amnt_Deposited!C30</f>
        <v>0</v>
      </c>
      <c r="Q35" s="319">
        <f>MCF!R34</f>
        <v>1</v>
      </c>
      <c r="R35" s="87">
        <f t="shared" si="4"/>
        <v>0</v>
      </c>
      <c r="S35" s="87">
        <f t="shared" si="7"/>
        <v>0</v>
      </c>
      <c r="T35" s="87">
        <f t="shared" si="8"/>
        <v>0</v>
      </c>
      <c r="U35" s="87">
        <f t="shared" si="9"/>
        <v>0.12144961006774384</v>
      </c>
      <c r="V35" s="87">
        <f t="shared" si="10"/>
        <v>5.9731917750218286E-2</v>
      </c>
      <c r="W35" s="120">
        <f t="shared" si="11"/>
        <v>3.9821278500145524E-2</v>
      </c>
    </row>
    <row r="36" spans="2:23">
      <c r="B36" s="116">
        <f>Amnt_Deposited!B31</f>
        <v>2017</v>
      </c>
      <c r="C36" s="119">
        <f>Amnt_Deposited!C31</f>
        <v>0</v>
      </c>
      <c r="D36" s="453">
        <f>Dry_Matter_Content!C23</f>
        <v>0.59</v>
      </c>
      <c r="E36" s="319">
        <f>MCF!R35</f>
        <v>1</v>
      </c>
      <c r="F36" s="87">
        <f t="shared" si="5"/>
        <v>0</v>
      </c>
      <c r="G36" s="87">
        <f t="shared" si="0"/>
        <v>0</v>
      </c>
      <c r="H36" s="87">
        <f t="shared" si="1"/>
        <v>0</v>
      </c>
      <c r="I36" s="87">
        <f t="shared" si="2"/>
        <v>0.12168097507363541</v>
      </c>
      <c r="J36" s="87">
        <f t="shared" si="3"/>
        <v>5.9845708774285682E-2</v>
      </c>
      <c r="K36" s="120">
        <f t="shared" si="6"/>
        <v>3.9897139182857116E-2</v>
      </c>
      <c r="O36" s="116">
        <f>Amnt_Deposited!B31</f>
        <v>2017</v>
      </c>
      <c r="P36" s="119">
        <f>Amnt_Deposited!C31</f>
        <v>0</v>
      </c>
      <c r="Q36" s="319">
        <f>MCF!R35</f>
        <v>1</v>
      </c>
      <c r="R36" s="87">
        <f t="shared" si="4"/>
        <v>0</v>
      </c>
      <c r="S36" s="87">
        <f t="shared" si="7"/>
        <v>0</v>
      </c>
      <c r="T36" s="87">
        <f t="shared" si="8"/>
        <v>0</v>
      </c>
      <c r="U36" s="87">
        <f t="shared" si="9"/>
        <v>8.1410108211620494E-2</v>
      </c>
      <c r="V36" s="87">
        <f t="shared" si="10"/>
        <v>4.0039501856123344E-2</v>
      </c>
      <c r="W36" s="120">
        <f t="shared" si="11"/>
        <v>2.669300123741556E-2</v>
      </c>
    </row>
    <row r="37" spans="2:23">
      <c r="B37" s="116">
        <f>Amnt_Deposited!B32</f>
        <v>2018</v>
      </c>
      <c r="C37" s="119">
        <f>Amnt_Deposited!C32</f>
        <v>0</v>
      </c>
      <c r="D37" s="453">
        <f>Dry_Matter_Content!C24</f>
        <v>0.59</v>
      </c>
      <c r="E37" s="319">
        <f>MCF!R36</f>
        <v>1</v>
      </c>
      <c r="F37" s="87">
        <f t="shared" si="5"/>
        <v>0</v>
      </c>
      <c r="G37" s="87">
        <f t="shared" si="0"/>
        <v>0</v>
      </c>
      <c r="H37" s="87">
        <f t="shared" si="1"/>
        <v>0</v>
      </c>
      <c r="I37" s="87">
        <f t="shared" si="2"/>
        <v>8.1565196813020768E-2</v>
      </c>
      <c r="J37" s="87">
        <f t="shared" si="3"/>
        <v>4.0115778260614639E-2</v>
      </c>
      <c r="K37" s="120">
        <f t="shared" si="6"/>
        <v>2.6743852173743091E-2</v>
      </c>
      <c r="O37" s="116">
        <f>Amnt_Deposited!B32</f>
        <v>2018</v>
      </c>
      <c r="P37" s="119">
        <f>Amnt_Deposited!C32</f>
        <v>0</v>
      </c>
      <c r="Q37" s="319">
        <f>MCF!R36</f>
        <v>1</v>
      </c>
      <c r="R37" s="87">
        <f t="shared" si="4"/>
        <v>0</v>
      </c>
      <c r="S37" s="87">
        <f t="shared" si="7"/>
        <v>0</v>
      </c>
      <c r="T37" s="87">
        <f t="shared" si="8"/>
        <v>0</v>
      </c>
      <c r="U37" s="87">
        <f t="shared" si="9"/>
        <v>5.457082748417983E-2</v>
      </c>
      <c r="V37" s="87">
        <f t="shared" si="10"/>
        <v>2.6839280727440667E-2</v>
      </c>
      <c r="W37" s="120">
        <f t="shared" si="11"/>
        <v>1.7892853818293777E-2</v>
      </c>
    </row>
    <row r="38" spans="2:23">
      <c r="B38" s="116">
        <f>Amnt_Deposited!B33</f>
        <v>2019</v>
      </c>
      <c r="C38" s="119">
        <f>Amnt_Deposited!C33</f>
        <v>0</v>
      </c>
      <c r="D38" s="453">
        <f>Dry_Matter_Content!C25</f>
        <v>0.59</v>
      </c>
      <c r="E38" s="319">
        <f>MCF!R37</f>
        <v>1</v>
      </c>
      <c r="F38" s="87">
        <f t="shared" si="5"/>
        <v>0</v>
      </c>
      <c r="G38" s="87">
        <f t="shared" si="0"/>
        <v>0</v>
      </c>
      <c r="H38" s="87">
        <f t="shared" si="1"/>
        <v>0</v>
      </c>
      <c r="I38" s="87">
        <f t="shared" si="2"/>
        <v>5.4674786482610066E-2</v>
      </c>
      <c r="J38" s="87">
        <f t="shared" si="3"/>
        <v>2.6890410330410706E-2</v>
      </c>
      <c r="K38" s="120">
        <f t="shared" si="6"/>
        <v>1.7926940220273802E-2</v>
      </c>
      <c r="O38" s="116">
        <f>Amnt_Deposited!B33</f>
        <v>2019</v>
      </c>
      <c r="P38" s="119">
        <f>Amnt_Deposited!C33</f>
        <v>0</v>
      </c>
      <c r="Q38" s="319">
        <f>MCF!R37</f>
        <v>1</v>
      </c>
      <c r="R38" s="87">
        <f t="shared" si="4"/>
        <v>0</v>
      </c>
      <c r="S38" s="87">
        <f t="shared" si="7"/>
        <v>0</v>
      </c>
      <c r="T38" s="87">
        <f t="shared" si="8"/>
        <v>0</v>
      </c>
      <c r="U38" s="87">
        <f t="shared" si="9"/>
        <v>3.6579919591398356E-2</v>
      </c>
      <c r="V38" s="87">
        <f t="shared" si="10"/>
        <v>1.7990907892781474E-2</v>
      </c>
      <c r="W38" s="120">
        <f t="shared" si="11"/>
        <v>1.1993938595187648E-2</v>
      </c>
    </row>
    <row r="39" spans="2:23">
      <c r="B39" s="116">
        <f>Amnt_Deposited!B34</f>
        <v>2020</v>
      </c>
      <c r="C39" s="119">
        <f>Amnt_Deposited!C34</f>
        <v>0</v>
      </c>
      <c r="D39" s="453">
        <f>Dry_Matter_Content!C26</f>
        <v>0.59</v>
      </c>
      <c r="E39" s="319">
        <f>MCF!R38</f>
        <v>1</v>
      </c>
      <c r="F39" s="87">
        <f t="shared" si="5"/>
        <v>0</v>
      </c>
      <c r="G39" s="87">
        <f t="shared" si="0"/>
        <v>0</v>
      </c>
      <c r="H39" s="87">
        <f t="shared" si="1"/>
        <v>0</v>
      </c>
      <c r="I39" s="87">
        <f t="shared" si="2"/>
        <v>3.6649605392011932E-2</v>
      </c>
      <c r="J39" s="87">
        <f t="shared" si="3"/>
        <v>1.8025181090598134E-2</v>
      </c>
      <c r="K39" s="120">
        <f t="shared" si="6"/>
        <v>1.201678739373209E-2</v>
      </c>
      <c r="O39" s="116">
        <f>Amnt_Deposited!B34</f>
        <v>2020</v>
      </c>
      <c r="P39" s="119">
        <f>Amnt_Deposited!C34</f>
        <v>0</v>
      </c>
      <c r="Q39" s="319">
        <f>MCF!R38</f>
        <v>1</v>
      </c>
      <c r="R39" s="87">
        <f t="shared" si="4"/>
        <v>0</v>
      </c>
      <c r="S39" s="87">
        <f t="shared" si="7"/>
        <v>0</v>
      </c>
      <c r="T39" s="87">
        <f t="shared" si="8"/>
        <v>0</v>
      </c>
      <c r="U39" s="87">
        <f t="shared" si="9"/>
        <v>2.4520253384486133E-2</v>
      </c>
      <c r="V39" s="87">
        <f t="shared" si="10"/>
        <v>1.2059666206912225E-2</v>
      </c>
      <c r="W39" s="120">
        <f t="shared" si="11"/>
        <v>8.0397774712748157E-3</v>
      </c>
    </row>
    <row r="40" spans="2:23">
      <c r="B40" s="116">
        <f>Amnt_Deposited!B35</f>
        <v>2021</v>
      </c>
      <c r="C40" s="119">
        <f>Amnt_Deposited!C35</f>
        <v>0</v>
      </c>
      <c r="D40" s="453">
        <f>Dry_Matter_Content!C27</f>
        <v>0.59</v>
      </c>
      <c r="E40" s="319">
        <f>MCF!R39</f>
        <v>1</v>
      </c>
      <c r="F40" s="87">
        <f t="shared" si="5"/>
        <v>0</v>
      </c>
      <c r="G40" s="87">
        <f t="shared" si="0"/>
        <v>0</v>
      </c>
      <c r="H40" s="87">
        <f t="shared" si="1"/>
        <v>0</v>
      </c>
      <c r="I40" s="87">
        <f t="shared" si="2"/>
        <v>2.4566965173561453E-2</v>
      </c>
      <c r="J40" s="87">
        <f t="shared" si="3"/>
        <v>1.2082640218450479E-2</v>
      </c>
      <c r="K40" s="120">
        <f t="shared" si="6"/>
        <v>8.0550934789669851E-3</v>
      </c>
      <c r="O40" s="116">
        <f>Amnt_Deposited!B35</f>
        <v>2021</v>
      </c>
      <c r="P40" s="119">
        <f>Amnt_Deposited!C35</f>
        <v>0</v>
      </c>
      <c r="Q40" s="319">
        <f>MCF!R39</f>
        <v>1</v>
      </c>
      <c r="R40" s="87">
        <f t="shared" si="4"/>
        <v>0</v>
      </c>
      <c r="S40" s="87">
        <f t="shared" si="7"/>
        <v>0</v>
      </c>
      <c r="T40" s="87">
        <f t="shared" si="8"/>
        <v>0</v>
      </c>
      <c r="U40" s="87">
        <f t="shared" si="9"/>
        <v>1.6436417377494284E-2</v>
      </c>
      <c r="V40" s="87">
        <f t="shared" si="10"/>
        <v>8.0838360069918468E-3</v>
      </c>
      <c r="W40" s="120">
        <f t="shared" si="11"/>
        <v>5.3892240046612312E-3</v>
      </c>
    </row>
    <row r="41" spans="2:23">
      <c r="B41" s="116">
        <f>Amnt_Deposited!B36</f>
        <v>2022</v>
      </c>
      <c r="C41" s="119">
        <f>Amnt_Deposited!C36</f>
        <v>0</v>
      </c>
      <c r="D41" s="453">
        <f>Dry_Matter_Content!C28</f>
        <v>0.59</v>
      </c>
      <c r="E41" s="319">
        <f>MCF!R40</f>
        <v>1</v>
      </c>
      <c r="F41" s="87">
        <f t="shared" si="5"/>
        <v>0</v>
      </c>
      <c r="G41" s="87">
        <f t="shared" si="0"/>
        <v>0</v>
      </c>
      <c r="H41" s="87">
        <f t="shared" si="1"/>
        <v>0</v>
      </c>
      <c r="I41" s="87">
        <f t="shared" si="2"/>
        <v>1.6467729226097662E-2</v>
      </c>
      <c r="J41" s="87">
        <f t="shared" si="3"/>
        <v>8.0992359474637912E-3</v>
      </c>
      <c r="K41" s="120">
        <f t="shared" si="6"/>
        <v>5.3994906316425272E-3</v>
      </c>
      <c r="O41" s="116">
        <f>Amnt_Deposited!B36</f>
        <v>2022</v>
      </c>
      <c r="P41" s="119">
        <f>Amnt_Deposited!C36</f>
        <v>0</v>
      </c>
      <c r="Q41" s="319">
        <f>MCF!R40</f>
        <v>1</v>
      </c>
      <c r="R41" s="87">
        <f t="shared" si="4"/>
        <v>0</v>
      </c>
      <c r="S41" s="87">
        <f t="shared" si="7"/>
        <v>0</v>
      </c>
      <c r="T41" s="87">
        <f t="shared" si="8"/>
        <v>0</v>
      </c>
      <c r="U41" s="87">
        <f t="shared" si="9"/>
        <v>1.101766005314295E-2</v>
      </c>
      <c r="V41" s="87">
        <f t="shared" si="10"/>
        <v>5.4187573243513337E-3</v>
      </c>
      <c r="W41" s="120">
        <f t="shared" si="11"/>
        <v>3.612504882900889E-3</v>
      </c>
    </row>
    <row r="42" spans="2:23">
      <c r="B42" s="116">
        <f>Amnt_Deposited!B37</f>
        <v>2023</v>
      </c>
      <c r="C42" s="119">
        <f>Amnt_Deposited!C37</f>
        <v>0</v>
      </c>
      <c r="D42" s="453">
        <f>Dry_Matter_Content!C29</f>
        <v>0.59</v>
      </c>
      <c r="E42" s="319">
        <f>MCF!R41</f>
        <v>1</v>
      </c>
      <c r="F42" s="87">
        <f t="shared" si="5"/>
        <v>0</v>
      </c>
      <c r="G42" s="87">
        <f t="shared" si="0"/>
        <v>0</v>
      </c>
      <c r="H42" s="87">
        <f t="shared" si="1"/>
        <v>0</v>
      </c>
      <c r="I42" s="87">
        <f t="shared" si="2"/>
        <v>1.1038649012940228E-2</v>
      </c>
      <c r="J42" s="87">
        <f t="shared" si="3"/>
        <v>5.4290802131574337E-3</v>
      </c>
      <c r="K42" s="120">
        <f t="shared" si="6"/>
        <v>3.6193868087716222E-3</v>
      </c>
      <c r="O42" s="116">
        <f>Amnt_Deposited!B37</f>
        <v>2023</v>
      </c>
      <c r="P42" s="119">
        <f>Amnt_Deposited!C37</f>
        <v>0</v>
      </c>
      <c r="Q42" s="319">
        <f>MCF!R41</f>
        <v>1</v>
      </c>
      <c r="R42" s="87">
        <f t="shared" si="4"/>
        <v>0</v>
      </c>
      <c r="S42" s="87">
        <f t="shared" si="7"/>
        <v>0</v>
      </c>
      <c r="T42" s="87">
        <f t="shared" si="8"/>
        <v>0</v>
      </c>
      <c r="U42" s="87">
        <f t="shared" si="9"/>
        <v>7.3853583940278068E-3</v>
      </c>
      <c r="V42" s="87">
        <f t="shared" si="10"/>
        <v>3.6323016591151436E-3</v>
      </c>
      <c r="W42" s="120">
        <f t="shared" si="11"/>
        <v>2.4215344394100955E-3</v>
      </c>
    </row>
    <row r="43" spans="2:23">
      <c r="B43" s="116">
        <f>Amnt_Deposited!B38</f>
        <v>2024</v>
      </c>
      <c r="C43" s="119">
        <f>Amnt_Deposited!C38</f>
        <v>0</v>
      </c>
      <c r="D43" s="453">
        <f>Dry_Matter_Content!C30</f>
        <v>0.59</v>
      </c>
      <c r="E43" s="319">
        <f>MCF!R42</f>
        <v>1</v>
      </c>
      <c r="F43" s="87">
        <f t="shared" si="5"/>
        <v>0</v>
      </c>
      <c r="G43" s="87">
        <f t="shared" si="0"/>
        <v>0</v>
      </c>
      <c r="H43" s="87">
        <f t="shared" si="1"/>
        <v>0</v>
      </c>
      <c r="I43" s="87">
        <f t="shared" si="2"/>
        <v>7.3994277145253582E-3</v>
      </c>
      <c r="J43" s="87">
        <f t="shared" si="3"/>
        <v>3.6392212984148698E-3</v>
      </c>
      <c r="K43" s="120">
        <f t="shared" si="6"/>
        <v>2.4261475322765796E-3</v>
      </c>
      <c r="O43" s="116">
        <f>Amnt_Deposited!B38</f>
        <v>2024</v>
      </c>
      <c r="P43" s="119">
        <f>Amnt_Deposited!C38</f>
        <v>0</v>
      </c>
      <c r="Q43" s="319">
        <f>MCF!R42</f>
        <v>1</v>
      </c>
      <c r="R43" s="87">
        <f t="shared" si="4"/>
        <v>0</v>
      </c>
      <c r="S43" s="87">
        <f t="shared" si="7"/>
        <v>0</v>
      </c>
      <c r="T43" s="87">
        <f t="shared" si="8"/>
        <v>0</v>
      </c>
      <c r="U43" s="87">
        <f t="shared" si="9"/>
        <v>4.9505537786744148E-3</v>
      </c>
      <c r="V43" s="87">
        <f t="shared" si="10"/>
        <v>2.434804615353392E-3</v>
      </c>
      <c r="W43" s="120">
        <f t="shared" si="11"/>
        <v>1.6232030769022612E-3</v>
      </c>
    </row>
    <row r="44" spans="2:23">
      <c r="B44" s="116">
        <f>Amnt_Deposited!B39</f>
        <v>2025</v>
      </c>
      <c r="C44" s="119">
        <f>Amnt_Deposited!C39</f>
        <v>0</v>
      </c>
      <c r="D44" s="453">
        <f>Dry_Matter_Content!C31</f>
        <v>0.59</v>
      </c>
      <c r="E44" s="319">
        <f>MCF!R43</f>
        <v>1</v>
      </c>
      <c r="F44" s="87">
        <f t="shared" si="5"/>
        <v>0</v>
      </c>
      <c r="G44" s="87">
        <f t="shared" si="0"/>
        <v>0</v>
      </c>
      <c r="H44" s="87">
        <f t="shared" si="1"/>
        <v>0</v>
      </c>
      <c r="I44" s="87">
        <f t="shared" si="2"/>
        <v>4.9599847262380235E-3</v>
      </c>
      <c r="J44" s="87">
        <f t="shared" si="3"/>
        <v>2.4394429882873348E-3</v>
      </c>
      <c r="K44" s="120">
        <f t="shared" si="6"/>
        <v>1.6262953255248899E-3</v>
      </c>
      <c r="O44" s="116">
        <f>Amnt_Deposited!B39</f>
        <v>2025</v>
      </c>
      <c r="P44" s="119">
        <f>Amnt_Deposited!C39</f>
        <v>0</v>
      </c>
      <c r="Q44" s="319">
        <f>MCF!R43</f>
        <v>1</v>
      </c>
      <c r="R44" s="87">
        <f t="shared" si="4"/>
        <v>0</v>
      </c>
      <c r="S44" s="87">
        <f t="shared" si="7"/>
        <v>0</v>
      </c>
      <c r="T44" s="87">
        <f t="shared" si="8"/>
        <v>0</v>
      </c>
      <c r="U44" s="87">
        <f t="shared" si="9"/>
        <v>3.3184554368229421E-3</v>
      </c>
      <c r="V44" s="87">
        <f t="shared" si="10"/>
        <v>1.6320983418514729E-3</v>
      </c>
      <c r="W44" s="120">
        <f t="shared" si="11"/>
        <v>1.0880655612343151E-3</v>
      </c>
    </row>
    <row r="45" spans="2:23">
      <c r="B45" s="116">
        <f>Amnt_Deposited!B40</f>
        <v>2026</v>
      </c>
      <c r="C45" s="119">
        <f>Amnt_Deposited!C40</f>
        <v>0</v>
      </c>
      <c r="D45" s="453">
        <f>Dry_Matter_Content!C32</f>
        <v>0.59</v>
      </c>
      <c r="E45" s="319">
        <f>MCF!R44</f>
        <v>1</v>
      </c>
      <c r="F45" s="87">
        <f t="shared" si="5"/>
        <v>0</v>
      </c>
      <c r="G45" s="87">
        <f t="shared" si="0"/>
        <v>0</v>
      </c>
      <c r="H45" s="87">
        <f t="shared" si="1"/>
        <v>0</v>
      </c>
      <c r="I45" s="87">
        <f t="shared" si="2"/>
        <v>3.3247771900279397E-3</v>
      </c>
      <c r="J45" s="87">
        <f t="shared" si="3"/>
        <v>1.6352075362100836E-3</v>
      </c>
      <c r="K45" s="120">
        <f t="shared" si="6"/>
        <v>1.090138357473389E-3</v>
      </c>
      <c r="O45" s="116">
        <f>Amnt_Deposited!B40</f>
        <v>2026</v>
      </c>
      <c r="P45" s="119">
        <f>Amnt_Deposited!C40</f>
        <v>0</v>
      </c>
      <c r="Q45" s="319">
        <f>MCF!R44</f>
        <v>1</v>
      </c>
      <c r="R45" s="87">
        <f t="shared" si="4"/>
        <v>0</v>
      </c>
      <c r="S45" s="87">
        <f t="shared" si="7"/>
        <v>0</v>
      </c>
      <c r="T45" s="87">
        <f t="shared" si="8"/>
        <v>0</v>
      </c>
      <c r="U45" s="87">
        <f t="shared" si="9"/>
        <v>2.2244272011783723E-3</v>
      </c>
      <c r="V45" s="87">
        <f t="shared" si="10"/>
        <v>1.09402823564457E-3</v>
      </c>
      <c r="W45" s="120">
        <f t="shared" si="11"/>
        <v>7.2935215709637991E-4</v>
      </c>
    </row>
    <row r="46" spans="2:23">
      <c r="B46" s="116">
        <f>Amnt_Deposited!B41</f>
        <v>2027</v>
      </c>
      <c r="C46" s="119">
        <f>Amnt_Deposited!C41</f>
        <v>0</v>
      </c>
      <c r="D46" s="453">
        <f>Dry_Matter_Content!C33</f>
        <v>0.59</v>
      </c>
      <c r="E46" s="319">
        <f>MCF!R45</f>
        <v>1</v>
      </c>
      <c r="F46" s="87">
        <f t="shared" si="5"/>
        <v>0</v>
      </c>
      <c r="G46" s="87">
        <f t="shared" si="0"/>
        <v>0</v>
      </c>
      <c r="H46" s="87">
        <f t="shared" si="1"/>
        <v>0</v>
      </c>
      <c r="I46" s="87">
        <f t="shared" si="2"/>
        <v>2.2286647990777723E-3</v>
      </c>
      <c r="J46" s="87">
        <f t="shared" si="3"/>
        <v>1.0961123909501676E-3</v>
      </c>
      <c r="K46" s="120">
        <f t="shared" si="6"/>
        <v>7.3074159396677835E-4</v>
      </c>
      <c r="O46" s="116">
        <f>Amnt_Deposited!B41</f>
        <v>2027</v>
      </c>
      <c r="P46" s="119">
        <f>Amnt_Deposited!C41</f>
        <v>0</v>
      </c>
      <c r="Q46" s="319">
        <f>MCF!R45</f>
        <v>1</v>
      </c>
      <c r="R46" s="87">
        <f t="shared" si="4"/>
        <v>0</v>
      </c>
      <c r="S46" s="87">
        <f t="shared" si="7"/>
        <v>0</v>
      </c>
      <c r="T46" s="87">
        <f t="shared" si="8"/>
        <v>0</v>
      </c>
      <c r="U46" s="87">
        <f t="shared" si="9"/>
        <v>1.4910781438968149E-3</v>
      </c>
      <c r="V46" s="87">
        <f t="shared" si="10"/>
        <v>7.3334905728155743E-4</v>
      </c>
      <c r="W46" s="120">
        <f t="shared" si="11"/>
        <v>4.8889937152103821E-4</v>
      </c>
    </row>
    <row r="47" spans="2:23">
      <c r="B47" s="116">
        <f>Amnt_Deposited!B42</f>
        <v>2028</v>
      </c>
      <c r="C47" s="119">
        <f>Amnt_Deposited!C42</f>
        <v>0</v>
      </c>
      <c r="D47" s="453">
        <f>Dry_Matter_Content!C34</f>
        <v>0.59</v>
      </c>
      <c r="E47" s="319">
        <f>MCF!R46</f>
        <v>1</v>
      </c>
      <c r="F47" s="87">
        <f t="shared" si="5"/>
        <v>0</v>
      </c>
      <c r="G47" s="87">
        <f t="shared" si="0"/>
        <v>0</v>
      </c>
      <c r="H47" s="87">
        <f t="shared" si="1"/>
        <v>0</v>
      </c>
      <c r="I47" s="87">
        <f t="shared" si="2"/>
        <v>1.4939186907158212E-3</v>
      </c>
      <c r="J47" s="87">
        <f t="shared" si="3"/>
        <v>7.3474610836195113E-4</v>
      </c>
      <c r="K47" s="120">
        <f t="shared" si="6"/>
        <v>4.8983073890796738E-4</v>
      </c>
      <c r="O47" s="116">
        <f>Amnt_Deposited!B42</f>
        <v>2028</v>
      </c>
      <c r="P47" s="119">
        <f>Amnt_Deposited!C42</f>
        <v>0</v>
      </c>
      <c r="Q47" s="319">
        <f>MCF!R46</f>
        <v>1</v>
      </c>
      <c r="R47" s="87">
        <f t="shared" si="4"/>
        <v>0</v>
      </c>
      <c r="S47" s="87">
        <f t="shared" si="7"/>
        <v>0</v>
      </c>
      <c r="T47" s="87">
        <f t="shared" si="8"/>
        <v>0</v>
      </c>
      <c r="U47" s="87">
        <f t="shared" si="9"/>
        <v>9.9949957005964862E-4</v>
      </c>
      <c r="V47" s="87">
        <f t="shared" si="10"/>
        <v>4.9157857383716626E-4</v>
      </c>
      <c r="W47" s="120">
        <f t="shared" si="11"/>
        <v>3.2771904922477749E-4</v>
      </c>
    </row>
    <row r="48" spans="2:23">
      <c r="B48" s="116">
        <f>Amnt_Deposited!B43</f>
        <v>2029</v>
      </c>
      <c r="C48" s="119">
        <f>Amnt_Deposited!C43</f>
        <v>0</v>
      </c>
      <c r="D48" s="453">
        <f>Dry_Matter_Content!C35</f>
        <v>0.59</v>
      </c>
      <c r="E48" s="319">
        <f>MCF!R47</f>
        <v>1</v>
      </c>
      <c r="F48" s="87">
        <f t="shared" si="5"/>
        <v>0</v>
      </c>
      <c r="G48" s="87">
        <f t="shared" si="0"/>
        <v>0</v>
      </c>
      <c r="H48" s="87">
        <f t="shared" si="1"/>
        <v>0</v>
      </c>
      <c r="I48" s="87">
        <f t="shared" si="2"/>
        <v>1.0014036455341312E-3</v>
      </c>
      <c r="J48" s="87">
        <f t="shared" si="3"/>
        <v>4.9251504518168989E-4</v>
      </c>
      <c r="K48" s="120">
        <f t="shared" si="6"/>
        <v>3.2834336345445993E-4</v>
      </c>
      <c r="O48" s="116">
        <f>Amnt_Deposited!B43</f>
        <v>2029</v>
      </c>
      <c r="P48" s="119">
        <f>Amnt_Deposited!C43</f>
        <v>0</v>
      </c>
      <c r="Q48" s="319">
        <f>MCF!R47</f>
        <v>1</v>
      </c>
      <c r="R48" s="87">
        <f t="shared" si="4"/>
        <v>0</v>
      </c>
      <c r="S48" s="87">
        <f t="shared" si="7"/>
        <v>0</v>
      </c>
      <c r="T48" s="87">
        <f t="shared" si="8"/>
        <v>0</v>
      </c>
      <c r="U48" s="87">
        <f t="shared" si="9"/>
        <v>6.6998459781498533E-4</v>
      </c>
      <c r="V48" s="87">
        <f t="shared" si="10"/>
        <v>3.2951497224466324E-4</v>
      </c>
      <c r="W48" s="120">
        <f t="shared" si="11"/>
        <v>2.1967664816310883E-4</v>
      </c>
    </row>
    <row r="49" spans="2:23">
      <c r="B49" s="116">
        <f>Amnt_Deposited!B44</f>
        <v>2030</v>
      </c>
      <c r="C49" s="119">
        <f>Amnt_Deposited!C44</f>
        <v>0</v>
      </c>
      <c r="D49" s="453">
        <f>Dry_Matter_Content!C36</f>
        <v>0.59</v>
      </c>
      <c r="E49" s="319">
        <f>MCF!R48</f>
        <v>1</v>
      </c>
      <c r="F49" s="87">
        <f t="shared" si="5"/>
        <v>0</v>
      </c>
      <c r="G49" s="87">
        <f t="shared" si="0"/>
        <v>0</v>
      </c>
      <c r="H49" s="87">
        <f t="shared" si="1"/>
        <v>0</v>
      </c>
      <c r="I49" s="87">
        <f t="shared" si="2"/>
        <v>6.7126093777469592E-4</v>
      </c>
      <c r="J49" s="87">
        <f t="shared" si="3"/>
        <v>3.3014270775943533E-4</v>
      </c>
      <c r="K49" s="120">
        <f t="shared" si="6"/>
        <v>2.2009513850629022E-4</v>
      </c>
      <c r="O49" s="116">
        <f>Amnt_Deposited!B44</f>
        <v>2030</v>
      </c>
      <c r="P49" s="119">
        <f>Amnt_Deposited!C44</f>
        <v>0</v>
      </c>
      <c r="Q49" s="319">
        <f>MCF!R48</f>
        <v>1</v>
      </c>
      <c r="R49" s="87">
        <f t="shared" si="4"/>
        <v>0</v>
      </c>
      <c r="S49" s="87">
        <f t="shared" si="7"/>
        <v>0</v>
      </c>
      <c r="T49" s="87">
        <f t="shared" si="8"/>
        <v>0</v>
      </c>
      <c r="U49" s="87">
        <f t="shared" si="9"/>
        <v>4.4910410645051027E-4</v>
      </c>
      <c r="V49" s="87">
        <f t="shared" si="10"/>
        <v>2.2088049136447505E-4</v>
      </c>
      <c r="W49" s="120">
        <f t="shared" si="11"/>
        <v>1.4725366090965003E-4</v>
      </c>
    </row>
    <row r="50" spans="2:23">
      <c r="B50" s="116">
        <f>Amnt_Deposited!B45</f>
        <v>2031</v>
      </c>
      <c r="C50" s="119">
        <f>Amnt_Deposited!C45</f>
        <v>0</v>
      </c>
      <c r="D50" s="453">
        <f>Dry_Matter_Content!C37</f>
        <v>0.59</v>
      </c>
      <c r="E50" s="319">
        <f>MCF!R49</f>
        <v>1</v>
      </c>
      <c r="F50" s="87">
        <f t="shared" si="5"/>
        <v>0</v>
      </c>
      <c r="G50" s="87">
        <f t="shared" si="0"/>
        <v>0</v>
      </c>
      <c r="H50" s="87">
        <f t="shared" si="1"/>
        <v>0</v>
      </c>
      <c r="I50" s="87">
        <f t="shared" si="2"/>
        <v>4.4995966271106061E-4</v>
      </c>
      <c r="J50" s="87">
        <f t="shared" si="3"/>
        <v>2.2130127506363534E-4</v>
      </c>
      <c r="K50" s="120">
        <f t="shared" si="6"/>
        <v>1.4753418337575688E-4</v>
      </c>
      <c r="O50" s="116">
        <f>Amnt_Deposited!B45</f>
        <v>2031</v>
      </c>
      <c r="P50" s="119">
        <f>Amnt_Deposited!C45</f>
        <v>0</v>
      </c>
      <c r="Q50" s="319">
        <f>MCF!R49</f>
        <v>1</v>
      </c>
      <c r="R50" s="87">
        <f t="shared" si="4"/>
        <v>0</v>
      </c>
      <c r="S50" s="87">
        <f t="shared" si="7"/>
        <v>0</v>
      </c>
      <c r="T50" s="87">
        <f t="shared" si="8"/>
        <v>0</v>
      </c>
      <c r="U50" s="87">
        <f t="shared" si="9"/>
        <v>3.0104348531070072E-4</v>
      </c>
      <c r="V50" s="87">
        <f t="shared" si="10"/>
        <v>1.4806062113980955E-4</v>
      </c>
      <c r="W50" s="120">
        <f t="shared" si="11"/>
        <v>9.8707080759873034E-5</v>
      </c>
    </row>
    <row r="51" spans="2:23">
      <c r="B51" s="116">
        <f>Amnt_Deposited!B46</f>
        <v>2032</v>
      </c>
      <c r="C51" s="119">
        <f>Amnt_Deposited!C46</f>
        <v>0</v>
      </c>
      <c r="D51" s="453">
        <f>Dry_Matter_Content!C38</f>
        <v>0.59</v>
      </c>
      <c r="E51" s="319">
        <f>MCF!R50</f>
        <v>1</v>
      </c>
      <c r="F51" s="87">
        <f t="shared" ref="F51:F82" si="12">C51*D51*$K$6*DOCF*E51</f>
        <v>0</v>
      </c>
      <c r="G51" s="87">
        <f t="shared" ref="G51:G82" si="13">F51*$K$12</f>
        <v>0</v>
      </c>
      <c r="H51" s="87">
        <f t="shared" ref="H51:H82" si="14">F51*(1-$K$12)</f>
        <v>0</v>
      </c>
      <c r="I51" s="87">
        <f t="shared" ref="I51:I82" si="15">G51+I50*$K$10</f>
        <v>3.0161698182265887E-4</v>
      </c>
      <c r="J51" s="87">
        <f t="shared" ref="J51:J82" si="16">I50*(1-$K$10)+H51</f>
        <v>1.4834268088840172E-4</v>
      </c>
      <c r="K51" s="120">
        <f t="shared" si="6"/>
        <v>9.8895120592267801E-5</v>
      </c>
      <c r="O51" s="116">
        <f>Amnt_Deposited!B46</f>
        <v>2032</v>
      </c>
      <c r="P51" s="119">
        <f>Amnt_Deposited!C46</f>
        <v>0</v>
      </c>
      <c r="Q51" s="319">
        <f>MCF!R50</f>
        <v>1</v>
      </c>
      <c r="R51" s="87">
        <f t="shared" ref="R51:R82" si="17">P51*$W$6*DOCF*Q51</f>
        <v>0</v>
      </c>
      <c r="S51" s="87">
        <f t="shared" si="7"/>
        <v>0</v>
      </c>
      <c r="T51" s="87">
        <f t="shared" si="8"/>
        <v>0</v>
      </c>
      <c r="U51" s="87">
        <f t="shared" si="9"/>
        <v>2.0179548293219822E-4</v>
      </c>
      <c r="V51" s="87">
        <f t="shared" si="10"/>
        <v>9.9248002378502501E-5</v>
      </c>
      <c r="W51" s="120">
        <f t="shared" si="11"/>
        <v>6.6165334919001659E-5</v>
      </c>
    </row>
    <row r="52" spans="2:23">
      <c r="B52" s="116">
        <f>Amnt_Deposited!B47</f>
        <v>2033</v>
      </c>
      <c r="C52" s="119">
        <f>Amnt_Deposited!C47</f>
        <v>0</v>
      </c>
      <c r="D52" s="453">
        <f>Dry_Matter_Content!C39</f>
        <v>0.59</v>
      </c>
      <c r="E52" s="319">
        <f>MCF!R51</f>
        <v>1</v>
      </c>
      <c r="F52" s="87">
        <f t="shared" si="12"/>
        <v>0</v>
      </c>
      <c r="G52" s="87">
        <f t="shared" si="13"/>
        <v>0</v>
      </c>
      <c r="H52" s="87">
        <f t="shared" si="14"/>
        <v>0</v>
      </c>
      <c r="I52" s="87">
        <f t="shared" si="15"/>
        <v>2.0217990914049528E-4</v>
      </c>
      <c r="J52" s="87">
        <f t="shared" si="16"/>
        <v>9.9437072682163582E-5</v>
      </c>
      <c r="K52" s="120">
        <f t="shared" si="6"/>
        <v>6.6291381788109054E-5</v>
      </c>
      <c r="O52" s="116">
        <f>Amnt_Deposited!B47</f>
        <v>2033</v>
      </c>
      <c r="P52" s="119">
        <f>Amnt_Deposited!C47</f>
        <v>0</v>
      </c>
      <c r="Q52" s="319">
        <f>MCF!R51</f>
        <v>1</v>
      </c>
      <c r="R52" s="87">
        <f t="shared" si="17"/>
        <v>0</v>
      </c>
      <c r="S52" s="87">
        <f t="shared" si="7"/>
        <v>0</v>
      </c>
      <c r="T52" s="87">
        <f t="shared" si="8"/>
        <v>0</v>
      </c>
      <c r="U52" s="87">
        <f t="shared" si="9"/>
        <v>1.3526755740889517E-4</v>
      </c>
      <c r="V52" s="87">
        <f t="shared" si="10"/>
        <v>6.6527925523303039E-5</v>
      </c>
      <c r="W52" s="120">
        <f t="shared" si="11"/>
        <v>4.4351950348868688E-5</v>
      </c>
    </row>
    <row r="53" spans="2:23">
      <c r="B53" s="116">
        <f>Amnt_Deposited!B48</f>
        <v>2034</v>
      </c>
      <c r="C53" s="119">
        <f>Amnt_Deposited!C48</f>
        <v>0</v>
      </c>
      <c r="D53" s="453">
        <f>Dry_Matter_Content!C40</f>
        <v>0.59</v>
      </c>
      <c r="E53" s="319">
        <f>MCF!R52</f>
        <v>1</v>
      </c>
      <c r="F53" s="87">
        <f t="shared" si="12"/>
        <v>0</v>
      </c>
      <c r="G53" s="87">
        <f t="shared" si="13"/>
        <v>0</v>
      </c>
      <c r="H53" s="87">
        <f t="shared" si="14"/>
        <v>0</v>
      </c>
      <c r="I53" s="87">
        <f t="shared" si="15"/>
        <v>1.3552524600253817E-4</v>
      </c>
      <c r="J53" s="87">
        <f t="shared" si="16"/>
        <v>6.6654663137957106E-5</v>
      </c>
      <c r="K53" s="120">
        <f t="shared" si="6"/>
        <v>4.4436442091971402E-5</v>
      </c>
      <c r="O53" s="116">
        <f>Amnt_Deposited!B48</f>
        <v>2034</v>
      </c>
      <c r="P53" s="119">
        <f>Amnt_Deposited!C48</f>
        <v>0</v>
      </c>
      <c r="Q53" s="319">
        <f>MCF!R52</f>
        <v>1</v>
      </c>
      <c r="R53" s="87">
        <f t="shared" si="17"/>
        <v>0</v>
      </c>
      <c r="S53" s="87">
        <f t="shared" si="7"/>
        <v>0</v>
      </c>
      <c r="T53" s="87">
        <f t="shared" si="8"/>
        <v>0</v>
      </c>
      <c r="U53" s="87">
        <f t="shared" si="9"/>
        <v>9.067255530945909E-5</v>
      </c>
      <c r="V53" s="87">
        <f t="shared" si="10"/>
        <v>4.4595002099436072E-5</v>
      </c>
      <c r="W53" s="120">
        <f t="shared" si="11"/>
        <v>2.9730001399624047E-5</v>
      </c>
    </row>
    <row r="54" spans="2:23">
      <c r="B54" s="116">
        <f>Amnt_Deposited!B49</f>
        <v>2035</v>
      </c>
      <c r="C54" s="119">
        <f>Amnt_Deposited!C49</f>
        <v>0</v>
      </c>
      <c r="D54" s="453">
        <f>Dry_Matter_Content!C41</f>
        <v>0.59</v>
      </c>
      <c r="E54" s="319">
        <f>MCF!R53</f>
        <v>1</v>
      </c>
      <c r="F54" s="87">
        <f t="shared" si="12"/>
        <v>0</v>
      </c>
      <c r="G54" s="87">
        <f t="shared" si="13"/>
        <v>0</v>
      </c>
      <c r="H54" s="87">
        <f t="shared" si="14"/>
        <v>0</v>
      </c>
      <c r="I54" s="87">
        <f t="shared" si="15"/>
        <v>9.0845289139412732E-5</v>
      </c>
      <c r="J54" s="87">
        <f t="shared" si="16"/>
        <v>4.467995686312544E-5</v>
      </c>
      <c r="K54" s="120">
        <f t="shared" si="6"/>
        <v>2.9786637908750294E-5</v>
      </c>
      <c r="O54" s="116">
        <f>Amnt_Deposited!B49</f>
        <v>2035</v>
      </c>
      <c r="P54" s="119">
        <f>Amnt_Deposited!C49</f>
        <v>0</v>
      </c>
      <c r="Q54" s="319">
        <f>MCF!R53</f>
        <v>1</v>
      </c>
      <c r="R54" s="87">
        <f t="shared" si="17"/>
        <v>0</v>
      </c>
      <c r="S54" s="87">
        <f t="shared" si="7"/>
        <v>0</v>
      </c>
      <c r="T54" s="87">
        <f t="shared" si="8"/>
        <v>0</v>
      </c>
      <c r="U54" s="87">
        <f t="shared" si="9"/>
        <v>6.077963144920567E-5</v>
      </c>
      <c r="V54" s="87">
        <f t="shared" si="10"/>
        <v>2.989292386025342E-5</v>
      </c>
      <c r="W54" s="120">
        <f t="shared" si="11"/>
        <v>1.9928615906835613E-5</v>
      </c>
    </row>
    <row r="55" spans="2:23">
      <c r="B55" s="116">
        <f>Amnt_Deposited!B50</f>
        <v>2036</v>
      </c>
      <c r="C55" s="119">
        <f>Amnt_Deposited!C50</f>
        <v>0</v>
      </c>
      <c r="D55" s="453">
        <f>Dry_Matter_Content!C42</f>
        <v>0.59</v>
      </c>
      <c r="E55" s="319">
        <f>MCF!R54</f>
        <v>1</v>
      </c>
      <c r="F55" s="87">
        <f t="shared" si="12"/>
        <v>0</v>
      </c>
      <c r="G55" s="87">
        <f t="shared" si="13"/>
        <v>0</v>
      </c>
      <c r="H55" s="87">
        <f t="shared" si="14"/>
        <v>0</v>
      </c>
      <c r="I55" s="87">
        <f t="shared" si="15"/>
        <v>6.0895418398052111E-5</v>
      </c>
      <c r="J55" s="87">
        <f t="shared" si="16"/>
        <v>2.9949870741360624E-5</v>
      </c>
      <c r="K55" s="120">
        <f t="shared" si="6"/>
        <v>1.9966580494240416E-5</v>
      </c>
      <c r="O55" s="116">
        <f>Amnt_Deposited!B50</f>
        <v>2036</v>
      </c>
      <c r="P55" s="119">
        <f>Amnt_Deposited!C50</f>
        <v>0</v>
      </c>
      <c r="Q55" s="319">
        <f>MCF!R54</f>
        <v>1</v>
      </c>
      <c r="R55" s="87">
        <f t="shared" si="17"/>
        <v>0</v>
      </c>
      <c r="S55" s="87">
        <f t="shared" si="7"/>
        <v>0</v>
      </c>
      <c r="T55" s="87">
        <f t="shared" si="8"/>
        <v>0</v>
      </c>
      <c r="U55" s="87">
        <f t="shared" si="9"/>
        <v>4.0741805351060737E-5</v>
      </c>
      <c r="V55" s="87">
        <f t="shared" si="10"/>
        <v>2.0037826098144933E-5</v>
      </c>
      <c r="W55" s="120">
        <f t="shared" si="11"/>
        <v>1.3358550732096622E-5</v>
      </c>
    </row>
    <row r="56" spans="2:23">
      <c r="B56" s="116">
        <f>Amnt_Deposited!B51</f>
        <v>2037</v>
      </c>
      <c r="C56" s="119">
        <f>Amnt_Deposited!C51</f>
        <v>0</v>
      </c>
      <c r="D56" s="453">
        <f>Dry_Matter_Content!C43</f>
        <v>0.59</v>
      </c>
      <c r="E56" s="319">
        <f>MCF!R55</f>
        <v>1</v>
      </c>
      <c r="F56" s="87">
        <f t="shared" si="12"/>
        <v>0</v>
      </c>
      <c r="G56" s="87">
        <f t="shared" si="13"/>
        <v>0</v>
      </c>
      <c r="H56" s="87">
        <f t="shared" si="14"/>
        <v>0</v>
      </c>
      <c r="I56" s="87">
        <f t="shared" si="15"/>
        <v>4.0819419663941812E-5</v>
      </c>
      <c r="J56" s="87">
        <f t="shared" si="16"/>
        <v>2.0075998734110303E-5</v>
      </c>
      <c r="K56" s="120">
        <f t="shared" si="6"/>
        <v>1.3383999156073535E-5</v>
      </c>
      <c r="O56" s="116">
        <f>Amnt_Deposited!B51</f>
        <v>2037</v>
      </c>
      <c r="P56" s="119">
        <f>Amnt_Deposited!C51</f>
        <v>0</v>
      </c>
      <c r="Q56" s="319">
        <f>MCF!R55</f>
        <v>1</v>
      </c>
      <c r="R56" s="87">
        <f t="shared" si="17"/>
        <v>0</v>
      </c>
      <c r="S56" s="87">
        <f t="shared" si="7"/>
        <v>0</v>
      </c>
      <c r="T56" s="87">
        <f t="shared" si="8"/>
        <v>0</v>
      </c>
      <c r="U56" s="87">
        <f t="shared" si="9"/>
        <v>2.731004883849809E-5</v>
      </c>
      <c r="V56" s="87">
        <f t="shared" si="10"/>
        <v>1.3431756512562647E-5</v>
      </c>
      <c r="W56" s="120">
        <f t="shared" si="11"/>
        <v>8.9545043417084304E-6</v>
      </c>
    </row>
    <row r="57" spans="2:23">
      <c r="B57" s="116">
        <f>Amnt_Deposited!B52</f>
        <v>2038</v>
      </c>
      <c r="C57" s="119">
        <f>Amnt_Deposited!C52</f>
        <v>0</v>
      </c>
      <c r="D57" s="453">
        <f>Dry_Matter_Content!C44</f>
        <v>0.59</v>
      </c>
      <c r="E57" s="319">
        <f>MCF!R56</f>
        <v>1</v>
      </c>
      <c r="F57" s="87">
        <f t="shared" si="12"/>
        <v>0</v>
      </c>
      <c r="G57" s="87">
        <f t="shared" si="13"/>
        <v>0</v>
      </c>
      <c r="H57" s="87">
        <f t="shared" si="14"/>
        <v>0</v>
      </c>
      <c r="I57" s="87">
        <f t="shared" si="15"/>
        <v>2.7362075268281557E-5</v>
      </c>
      <c r="J57" s="87">
        <f t="shared" si="16"/>
        <v>1.3457344395660255E-5</v>
      </c>
      <c r="K57" s="120">
        <f t="shared" si="6"/>
        <v>8.9715629304401698E-6</v>
      </c>
      <c r="O57" s="116">
        <f>Amnt_Deposited!B52</f>
        <v>2038</v>
      </c>
      <c r="P57" s="119">
        <f>Amnt_Deposited!C52</f>
        <v>0</v>
      </c>
      <c r="Q57" s="319">
        <f>MCF!R56</f>
        <v>1</v>
      </c>
      <c r="R57" s="87">
        <f t="shared" si="17"/>
        <v>0</v>
      </c>
      <c r="S57" s="87">
        <f t="shared" si="7"/>
        <v>0</v>
      </c>
      <c r="T57" s="87">
        <f t="shared" si="8"/>
        <v>0</v>
      </c>
      <c r="U57" s="87">
        <f t="shared" si="9"/>
        <v>1.8306473194657598E-5</v>
      </c>
      <c r="V57" s="87">
        <f t="shared" si="10"/>
        <v>9.0035756438404917E-6</v>
      </c>
      <c r="W57" s="120">
        <f t="shared" si="11"/>
        <v>6.0023837625603272E-6</v>
      </c>
    </row>
    <row r="58" spans="2:23">
      <c r="B58" s="116">
        <f>Amnt_Deposited!B53</f>
        <v>2039</v>
      </c>
      <c r="C58" s="119">
        <f>Amnt_Deposited!C53</f>
        <v>0</v>
      </c>
      <c r="D58" s="453">
        <f>Dry_Matter_Content!C45</f>
        <v>0.59</v>
      </c>
      <c r="E58" s="319">
        <f>MCF!R57</f>
        <v>1</v>
      </c>
      <c r="F58" s="87">
        <f t="shared" si="12"/>
        <v>0</v>
      </c>
      <c r="G58" s="87">
        <f t="shared" si="13"/>
        <v>0</v>
      </c>
      <c r="H58" s="87">
        <f t="shared" si="14"/>
        <v>0</v>
      </c>
      <c r="I58" s="87">
        <f t="shared" si="15"/>
        <v>1.8341347553465123E-5</v>
      </c>
      <c r="J58" s="87">
        <f t="shared" si="16"/>
        <v>9.0207277148164358E-6</v>
      </c>
      <c r="K58" s="120">
        <f t="shared" si="6"/>
        <v>6.0138184765442903E-6</v>
      </c>
      <c r="O58" s="116">
        <f>Amnt_Deposited!B53</f>
        <v>2039</v>
      </c>
      <c r="P58" s="119">
        <f>Amnt_Deposited!C53</f>
        <v>0</v>
      </c>
      <c r="Q58" s="319">
        <f>MCF!R57</f>
        <v>1</v>
      </c>
      <c r="R58" s="87">
        <f t="shared" si="17"/>
        <v>0</v>
      </c>
      <c r="S58" s="87">
        <f t="shared" si="7"/>
        <v>0</v>
      </c>
      <c r="T58" s="87">
        <f t="shared" si="8"/>
        <v>0</v>
      </c>
      <c r="U58" s="87">
        <f t="shared" si="9"/>
        <v>1.2271195954593079E-5</v>
      </c>
      <c r="V58" s="87">
        <f t="shared" si="10"/>
        <v>6.0352772400645194E-6</v>
      </c>
      <c r="W58" s="120">
        <f t="shared" si="11"/>
        <v>4.0235181600430127E-6</v>
      </c>
    </row>
    <row r="59" spans="2:23">
      <c r="B59" s="116">
        <f>Amnt_Deposited!B54</f>
        <v>2040</v>
      </c>
      <c r="C59" s="119">
        <f>Amnt_Deposited!C54</f>
        <v>0</v>
      </c>
      <c r="D59" s="453">
        <f>Dry_Matter_Content!C46</f>
        <v>0.59</v>
      </c>
      <c r="E59" s="319">
        <f>MCF!R58</f>
        <v>1</v>
      </c>
      <c r="F59" s="87">
        <f t="shared" si="12"/>
        <v>0</v>
      </c>
      <c r="G59" s="87">
        <f t="shared" si="13"/>
        <v>0</v>
      </c>
      <c r="H59" s="87">
        <f t="shared" si="14"/>
        <v>0</v>
      </c>
      <c r="I59" s="87">
        <f t="shared" si="15"/>
        <v>1.2294572936394402E-5</v>
      </c>
      <c r="J59" s="87">
        <f t="shared" si="16"/>
        <v>6.0467746170707213E-6</v>
      </c>
      <c r="K59" s="120">
        <f t="shared" si="6"/>
        <v>4.031183078047147E-6</v>
      </c>
      <c r="O59" s="116">
        <f>Amnt_Deposited!B54</f>
        <v>2040</v>
      </c>
      <c r="P59" s="119">
        <f>Amnt_Deposited!C54</f>
        <v>0</v>
      </c>
      <c r="Q59" s="319">
        <f>MCF!R58</f>
        <v>1</v>
      </c>
      <c r="R59" s="87">
        <f t="shared" si="17"/>
        <v>0</v>
      </c>
      <c r="S59" s="87">
        <f t="shared" si="7"/>
        <v>0</v>
      </c>
      <c r="T59" s="87">
        <f t="shared" si="8"/>
        <v>0</v>
      </c>
      <c r="U59" s="87">
        <f t="shared" si="9"/>
        <v>8.2256286371951844E-6</v>
      </c>
      <c r="V59" s="87">
        <f t="shared" si="10"/>
        <v>4.0455673173978952E-6</v>
      </c>
      <c r="W59" s="120">
        <f t="shared" si="11"/>
        <v>2.6970448782652633E-6</v>
      </c>
    </row>
    <row r="60" spans="2:23">
      <c r="B60" s="116">
        <f>Amnt_Deposited!B55</f>
        <v>2041</v>
      </c>
      <c r="C60" s="119">
        <f>Amnt_Deposited!C55</f>
        <v>0</v>
      </c>
      <c r="D60" s="453">
        <f>Dry_Matter_Content!C47</f>
        <v>0.59</v>
      </c>
      <c r="E60" s="319">
        <f>MCF!R59</f>
        <v>1</v>
      </c>
      <c r="F60" s="87">
        <f t="shared" si="12"/>
        <v>0</v>
      </c>
      <c r="G60" s="87">
        <f t="shared" si="13"/>
        <v>0</v>
      </c>
      <c r="H60" s="87">
        <f t="shared" si="14"/>
        <v>0</v>
      </c>
      <c r="I60" s="87">
        <f t="shared" si="15"/>
        <v>8.2412986967124205E-6</v>
      </c>
      <c r="J60" s="87">
        <f t="shared" si="16"/>
        <v>4.053274239681981E-6</v>
      </c>
      <c r="K60" s="120">
        <f t="shared" si="6"/>
        <v>2.7021828264546537E-6</v>
      </c>
      <c r="O60" s="116">
        <f>Amnt_Deposited!B55</f>
        <v>2041</v>
      </c>
      <c r="P60" s="119">
        <f>Amnt_Deposited!C55</f>
        <v>0</v>
      </c>
      <c r="Q60" s="319">
        <f>MCF!R59</f>
        <v>1</v>
      </c>
      <c r="R60" s="87">
        <f t="shared" si="17"/>
        <v>0</v>
      </c>
      <c r="S60" s="87">
        <f t="shared" si="7"/>
        <v>0</v>
      </c>
      <c r="T60" s="87">
        <f t="shared" si="8"/>
        <v>0</v>
      </c>
      <c r="U60" s="87">
        <f t="shared" si="9"/>
        <v>5.5138037667567493E-6</v>
      </c>
      <c r="V60" s="87">
        <f t="shared" si="10"/>
        <v>2.7118248704384351E-6</v>
      </c>
      <c r="W60" s="120">
        <f t="shared" si="11"/>
        <v>1.8078832469589566E-6</v>
      </c>
    </row>
    <row r="61" spans="2:23">
      <c r="B61" s="116">
        <f>Amnt_Deposited!B56</f>
        <v>2042</v>
      </c>
      <c r="C61" s="119">
        <f>Amnt_Deposited!C56</f>
        <v>0</v>
      </c>
      <c r="D61" s="453">
        <f>Dry_Matter_Content!C48</f>
        <v>0.59</v>
      </c>
      <c r="E61" s="319">
        <f>MCF!R60</f>
        <v>1</v>
      </c>
      <c r="F61" s="87">
        <f t="shared" si="12"/>
        <v>0</v>
      </c>
      <c r="G61" s="87">
        <f t="shared" si="13"/>
        <v>0</v>
      </c>
      <c r="H61" s="87">
        <f t="shared" si="14"/>
        <v>0</v>
      </c>
      <c r="I61" s="87">
        <f t="shared" si="15"/>
        <v>5.5243077217737241E-6</v>
      </c>
      <c r="J61" s="87">
        <f t="shared" si="16"/>
        <v>2.7169909749386964E-6</v>
      </c>
      <c r="K61" s="120">
        <f t="shared" si="6"/>
        <v>1.8113273166257976E-6</v>
      </c>
      <c r="O61" s="116">
        <f>Amnt_Deposited!B56</f>
        <v>2042</v>
      </c>
      <c r="P61" s="119">
        <f>Amnt_Deposited!C56</f>
        <v>0</v>
      </c>
      <c r="Q61" s="319">
        <f>MCF!R60</f>
        <v>1</v>
      </c>
      <c r="R61" s="87">
        <f t="shared" si="17"/>
        <v>0</v>
      </c>
      <c r="S61" s="87">
        <f t="shared" si="7"/>
        <v>0</v>
      </c>
      <c r="T61" s="87">
        <f t="shared" si="8"/>
        <v>0</v>
      </c>
      <c r="U61" s="87">
        <f t="shared" si="9"/>
        <v>3.6960131947638658E-6</v>
      </c>
      <c r="V61" s="87">
        <f t="shared" si="10"/>
        <v>1.8177905719928835E-6</v>
      </c>
      <c r="W61" s="120">
        <f t="shared" si="11"/>
        <v>1.211860381328589E-6</v>
      </c>
    </row>
    <row r="62" spans="2:23">
      <c r="B62" s="116">
        <f>Amnt_Deposited!B57</f>
        <v>2043</v>
      </c>
      <c r="C62" s="119">
        <f>Amnt_Deposited!C57</f>
        <v>0</v>
      </c>
      <c r="D62" s="453">
        <f>Dry_Matter_Content!C49</f>
        <v>0.59</v>
      </c>
      <c r="E62" s="319">
        <f>MCF!R61</f>
        <v>1</v>
      </c>
      <c r="F62" s="87">
        <f t="shared" si="12"/>
        <v>0</v>
      </c>
      <c r="G62" s="87">
        <f t="shared" si="13"/>
        <v>0</v>
      </c>
      <c r="H62" s="87">
        <f t="shared" si="14"/>
        <v>0</v>
      </c>
      <c r="I62" s="87">
        <f t="shared" si="15"/>
        <v>3.7030542063744007E-6</v>
      </c>
      <c r="J62" s="87">
        <f t="shared" si="16"/>
        <v>1.8212535153993236E-6</v>
      </c>
      <c r="K62" s="120">
        <f t="shared" si="6"/>
        <v>1.2141690102662157E-6</v>
      </c>
      <c r="O62" s="116">
        <f>Amnt_Deposited!B57</f>
        <v>2043</v>
      </c>
      <c r="P62" s="119">
        <f>Amnt_Deposited!C57</f>
        <v>0</v>
      </c>
      <c r="Q62" s="319">
        <f>MCF!R61</f>
        <v>1</v>
      </c>
      <c r="R62" s="87">
        <f t="shared" si="17"/>
        <v>0</v>
      </c>
      <c r="S62" s="87">
        <f t="shared" si="7"/>
        <v>0</v>
      </c>
      <c r="T62" s="87">
        <f t="shared" si="8"/>
        <v>0</v>
      </c>
      <c r="U62" s="87">
        <f t="shared" si="9"/>
        <v>2.4775117348624447E-6</v>
      </c>
      <c r="V62" s="87">
        <f t="shared" si="10"/>
        <v>1.2185014599014209E-6</v>
      </c>
      <c r="W62" s="120">
        <f t="shared" si="11"/>
        <v>8.1233430660094719E-7</v>
      </c>
    </row>
    <row r="63" spans="2:23">
      <c r="B63" s="116">
        <f>Amnt_Deposited!B58</f>
        <v>2044</v>
      </c>
      <c r="C63" s="119">
        <f>Amnt_Deposited!C58</f>
        <v>0</v>
      </c>
      <c r="D63" s="453">
        <f>Dry_Matter_Content!C50</f>
        <v>0.59</v>
      </c>
      <c r="E63" s="319">
        <f>MCF!R62</f>
        <v>1</v>
      </c>
      <c r="F63" s="87">
        <f t="shared" si="12"/>
        <v>0</v>
      </c>
      <c r="G63" s="87">
        <f t="shared" si="13"/>
        <v>0</v>
      </c>
      <c r="H63" s="87">
        <f t="shared" si="14"/>
        <v>0</v>
      </c>
      <c r="I63" s="87">
        <f t="shared" si="15"/>
        <v>2.4822314660893562E-6</v>
      </c>
      <c r="J63" s="87">
        <f t="shared" si="16"/>
        <v>1.2208227402850445E-6</v>
      </c>
      <c r="K63" s="120">
        <f t="shared" si="6"/>
        <v>8.1388182685669631E-7</v>
      </c>
      <c r="O63" s="116">
        <f>Amnt_Deposited!B58</f>
        <v>2044</v>
      </c>
      <c r="P63" s="119">
        <f>Amnt_Deposited!C58</f>
        <v>0</v>
      </c>
      <c r="Q63" s="319">
        <f>MCF!R62</f>
        <v>1</v>
      </c>
      <c r="R63" s="87">
        <f t="shared" si="17"/>
        <v>0</v>
      </c>
      <c r="S63" s="87">
        <f t="shared" si="7"/>
        <v>0</v>
      </c>
      <c r="T63" s="87">
        <f t="shared" si="8"/>
        <v>0</v>
      </c>
      <c r="U63" s="87">
        <f t="shared" si="9"/>
        <v>1.6607257801668305E-6</v>
      </c>
      <c r="V63" s="87">
        <f t="shared" si="10"/>
        <v>8.1678595469561409E-7</v>
      </c>
      <c r="W63" s="120">
        <f t="shared" si="11"/>
        <v>5.4452396979707606E-7</v>
      </c>
    </row>
    <row r="64" spans="2:23">
      <c r="B64" s="116">
        <f>Amnt_Deposited!B59</f>
        <v>2045</v>
      </c>
      <c r="C64" s="119">
        <f>Amnt_Deposited!C59</f>
        <v>0</v>
      </c>
      <c r="D64" s="453">
        <f>Dry_Matter_Content!C51</f>
        <v>0.59</v>
      </c>
      <c r="E64" s="319">
        <f>MCF!R63</f>
        <v>1</v>
      </c>
      <c r="F64" s="87">
        <f t="shared" si="12"/>
        <v>0</v>
      </c>
      <c r="G64" s="87">
        <f t="shared" si="13"/>
        <v>0</v>
      </c>
      <c r="H64" s="87">
        <f t="shared" si="14"/>
        <v>0</v>
      </c>
      <c r="I64" s="87">
        <f t="shared" si="15"/>
        <v>1.6638895106201297E-6</v>
      </c>
      <c r="J64" s="87">
        <f t="shared" si="16"/>
        <v>8.183419554692264E-7</v>
      </c>
      <c r="K64" s="120">
        <f t="shared" si="6"/>
        <v>5.4556130364615086E-7</v>
      </c>
      <c r="O64" s="116">
        <f>Amnt_Deposited!B59</f>
        <v>2045</v>
      </c>
      <c r="P64" s="119">
        <f>Amnt_Deposited!C59</f>
        <v>0</v>
      </c>
      <c r="Q64" s="319">
        <f>MCF!R63</f>
        <v>1</v>
      </c>
      <c r="R64" s="87">
        <f t="shared" si="17"/>
        <v>0</v>
      </c>
      <c r="S64" s="87">
        <f t="shared" si="7"/>
        <v>0</v>
      </c>
      <c r="T64" s="87">
        <f t="shared" si="8"/>
        <v>0</v>
      </c>
      <c r="U64" s="87">
        <f t="shared" si="9"/>
        <v>1.1132177814140028E-6</v>
      </c>
      <c r="V64" s="87">
        <f t="shared" si="10"/>
        <v>5.4750799875282769E-7</v>
      </c>
      <c r="W64" s="120">
        <f t="shared" si="11"/>
        <v>3.6500533250188509E-7</v>
      </c>
    </row>
    <row r="65" spans="2:23">
      <c r="B65" s="116">
        <f>Amnt_Deposited!B60</f>
        <v>2046</v>
      </c>
      <c r="C65" s="119">
        <f>Amnt_Deposited!C60</f>
        <v>0</v>
      </c>
      <c r="D65" s="453">
        <f>Dry_Matter_Content!C52</f>
        <v>0.59</v>
      </c>
      <c r="E65" s="319">
        <f>MCF!R64</f>
        <v>1</v>
      </c>
      <c r="F65" s="87">
        <f t="shared" si="12"/>
        <v>0</v>
      </c>
      <c r="G65" s="87">
        <f t="shared" si="13"/>
        <v>0</v>
      </c>
      <c r="H65" s="87">
        <f t="shared" si="14"/>
        <v>0</v>
      </c>
      <c r="I65" s="87">
        <f t="shared" si="15"/>
        <v>1.1153384933571027E-6</v>
      </c>
      <c r="J65" s="87">
        <f t="shared" si="16"/>
        <v>5.4855101726302693E-7</v>
      </c>
      <c r="K65" s="120">
        <f t="shared" si="6"/>
        <v>3.6570067817535125E-7</v>
      </c>
      <c r="O65" s="116">
        <f>Amnt_Deposited!B60</f>
        <v>2046</v>
      </c>
      <c r="P65" s="119">
        <f>Amnt_Deposited!C60</f>
        <v>0</v>
      </c>
      <c r="Q65" s="319">
        <f>MCF!R64</f>
        <v>1</v>
      </c>
      <c r="R65" s="87">
        <f t="shared" si="17"/>
        <v>0</v>
      </c>
      <c r="S65" s="87">
        <f t="shared" si="7"/>
        <v>0</v>
      </c>
      <c r="T65" s="87">
        <f t="shared" si="8"/>
        <v>0</v>
      </c>
      <c r="U65" s="87">
        <f t="shared" si="9"/>
        <v>7.4621219448512661E-7</v>
      </c>
      <c r="V65" s="87">
        <f t="shared" si="10"/>
        <v>3.6700558692887616E-7</v>
      </c>
      <c r="W65" s="120">
        <f t="shared" si="11"/>
        <v>2.4467039128591742E-7</v>
      </c>
    </row>
    <row r="66" spans="2:23">
      <c r="B66" s="116">
        <f>Amnt_Deposited!B61</f>
        <v>2047</v>
      </c>
      <c r="C66" s="119">
        <f>Amnt_Deposited!C61</f>
        <v>0</v>
      </c>
      <c r="D66" s="453">
        <f>Dry_Matter_Content!C53</f>
        <v>0.59</v>
      </c>
      <c r="E66" s="319">
        <f>MCF!R65</f>
        <v>1</v>
      </c>
      <c r="F66" s="87">
        <f t="shared" si="12"/>
        <v>0</v>
      </c>
      <c r="G66" s="87">
        <f t="shared" si="13"/>
        <v>0</v>
      </c>
      <c r="H66" s="87">
        <f t="shared" si="14"/>
        <v>0</v>
      </c>
      <c r="I66" s="87">
        <f t="shared" si="15"/>
        <v>7.4763375021245363E-7</v>
      </c>
      <c r="J66" s="87">
        <f t="shared" si="16"/>
        <v>3.6770474314464897E-7</v>
      </c>
      <c r="K66" s="120">
        <f t="shared" si="6"/>
        <v>2.4513649542976596E-7</v>
      </c>
      <c r="O66" s="116">
        <f>Amnt_Deposited!B61</f>
        <v>2047</v>
      </c>
      <c r="P66" s="119">
        <f>Amnt_Deposited!C61</f>
        <v>0</v>
      </c>
      <c r="Q66" s="319">
        <f>MCF!R65</f>
        <v>1</v>
      </c>
      <c r="R66" s="87">
        <f t="shared" si="17"/>
        <v>0</v>
      </c>
      <c r="S66" s="87">
        <f t="shared" si="7"/>
        <v>0</v>
      </c>
      <c r="T66" s="87">
        <f t="shared" si="8"/>
        <v>0</v>
      </c>
      <c r="U66" s="87">
        <f t="shared" si="9"/>
        <v>5.0020099255962555E-7</v>
      </c>
      <c r="V66" s="87">
        <f t="shared" si="10"/>
        <v>2.4601120192550111E-7</v>
      </c>
      <c r="W66" s="120">
        <f t="shared" si="11"/>
        <v>1.6400746795033406E-7</v>
      </c>
    </row>
    <row r="67" spans="2:23">
      <c r="B67" s="116">
        <f>Amnt_Deposited!B62</f>
        <v>2048</v>
      </c>
      <c r="C67" s="119">
        <f>Amnt_Deposited!C62</f>
        <v>0</v>
      </c>
      <c r="D67" s="453">
        <f>Dry_Matter_Content!C54</f>
        <v>0.59</v>
      </c>
      <c r="E67" s="319">
        <f>MCF!R66</f>
        <v>1</v>
      </c>
      <c r="F67" s="87">
        <f t="shared" si="12"/>
        <v>0</v>
      </c>
      <c r="G67" s="87">
        <f t="shared" si="13"/>
        <v>0</v>
      </c>
      <c r="H67" s="87">
        <f t="shared" si="14"/>
        <v>0</v>
      </c>
      <c r="I67" s="87">
        <f t="shared" si="15"/>
        <v>5.0115388986020959E-7</v>
      </c>
      <c r="J67" s="87">
        <f t="shared" si="16"/>
        <v>2.4647986035224404E-7</v>
      </c>
      <c r="K67" s="120">
        <f t="shared" si="6"/>
        <v>1.6431990690149601E-7</v>
      </c>
      <c r="O67" s="116">
        <f>Amnt_Deposited!B62</f>
        <v>2048</v>
      </c>
      <c r="P67" s="119">
        <f>Amnt_Deposited!C62</f>
        <v>0</v>
      </c>
      <c r="Q67" s="319">
        <f>MCF!R66</f>
        <v>1</v>
      </c>
      <c r="R67" s="87">
        <f t="shared" si="17"/>
        <v>0</v>
      </c>
      <c r="S67" s="87">
        <f t="shared" si="7"/>
        <v>0</v>
      </c>
      <c r="T67" s="87">
        <f t="shared" si="8"/>
        <v>0</v>
      </c>
      <c r="U67" s="87">
        <f t="shared" si="9"/>
        <v>3.3529475235964067E-7</v>
      </c>
      <c r="V67" s="87">
        <f t="shared" si="10"/>
        <v>1.6490624019998488E-7</v>
      </c>
      <c r="W67" s="120">
        <f t="shared" si="11"/>
        <v>1.0993749346665658E-7</v>
      </c>
    </row>
    <row r="68" spans="2:23">
      <c r="B68" s="116">
        <f>Amnt_Deposited!B63</f>
        <v>2049</v>
      </c>
      <c r="C68" s="119">
        <f>Amnt_Deposited!C63</f>
        <v>0</v>
      </c>
      <c r="D68" s="453">
        <f>Dry_Matter_Content!C55</f>
        <v>0.59</v>
      </c>
      <c r="E68" s="319">
        <f>MCF!R67</f>
        <v>1</v>
      </c>
      <c r="F68" s="87">
        <f t="shared" si="12"/>
        <v>0</v>
      </c>
      <c r="G68" s="87">
        <f t="shared" si="13"/>
        <v>0</v>
      </c>
      <c r="H68" s="87">
        <f t="shared" si="14"/>
        <v>0</v>
      </c>
      <c r="I68" s="87">
        <f t="shared" si="15"/>
        <v>3.3593349852203541E-7</v>
      </c>
      <c r="J68" s="87">
        <f t="shared" si="16"/>
        <v>1.6522039133817418E-7</v>
      </c>
      <c r="K68" s="120">
        <f t="shared" si="6"/>
        <v>1.1014692755878278E-7</v>
      </c>
      <c r="O68" s="116">
        <f>Amnt_Deposited!B63</f>
        <v>2049</v>
      </c>
      <c r="P68" s="119">
        <f>Amnt_Deposited!C63</f>
        <v>0</v>
      </c>
      <c r="Q68" s="319">
        <f>MCF!R67</f>
        <v>1</v>
      </c>
      <c r="R68" s="87">
        <f t="shared" si="17"/>
        <v>0</v>
      </c>
      <c r="S68" s="87">
        <f t="shared" si="7"/>
        <v>0</v>
      </c>
      <c r="T68" s="87">
        <f t="shared" si="8"/>
        <v>0</v>
      </c>
      <c r="U68" s="87">
        <f t="shared" si="9"/>
        <v>2.2475479383722263E-7</v>
      </c>
      <c r="V68" s="87">
        <f t="shared" si="10"/>
        <v>1.1053995852241805E-7</v>
      </c>
      <c r="W68" s="120">
        <f t="shared" si="11"/>
        <v>7.3693305681612036E-8</v>
      </c>
    </row>
    <row r="69" spans="2:23">
      <c r="B69" s="116">
        <f>Amnt_Deposited!B64</f>
        <v>2050</v>
      </c>
      <c r="C69" s="119">
        <f>Amnt_Deposited!C64</f>
        <v>0</v>
      </c>
      <c r="D69" s="453">
        <f>Dry_Matter_Content!C56</f>
        <v>0.59</v>
      </c>
      <c r="E69" s="319">
        <f>MCF!R68</f>
        <v>1</v>
      </c>
      <c r="F69" s="87">
        <f t="shared" si="12"/>
        <v>0</v>
      </c>
      <c r="G69" s="87">
        <f t="shared" si="13"/>
        <v>0</v>
      </c>
      <c r="H69" s="87">
        <f t="shared" si="14"/>
        <v>0</v>
      </c>
      <c r="I69" s="87">
        <f t="shared" si="15"/>
        <v>2.2518295819420416E-7</v>
      </c>
      <c r="J69" s="87">
        <f t="shared" si="16"/>
        <v>1.1075054032783126E-7</v>
      </c>
      <c r="K69" s="120">
        <f t="shared" si="6"/>
        <v>7.3833693551887502E-8</v>
      </c>
      <c r="O69" s="116">
        <f>Amnt_Deposited!B64</f>
        <v>2050</v>
      </c>
      <c r="P69" s="119">
        <f>Amnt_Deposited!C64</f>
        <v>0</v>
      </c>
      <c r="Q69" s="319">
        <f>MCF!R68</f>
        <v>1</v>
      </c>
      <c r="R69" s="87">
        <f t="shared" si="17"/>
        <v>0</v>
      </c>
      <c r="S69" s="87">
        <f t="shared" si="7"/>
        <v>0</v>
      </c>
      <c r="T69" s="87">
        <f t="shared" si="8"/>
        <v>0</v>
      </c>
      <c r="U69" s="87">
        <f t="shared" si="9"/>
        <v>1.506576437516977E-7</v>
      </c>
      <c r="V69" s="87">
        <f t="shared" si="10"/>
        <v>7.4097150085524936E-8</v>
      </c>
      <c r="W69" s="120">
        <f t="shared" si="11"/>
        <v>4.9398100057016622E-8</v>
      </c>
    </row>
    <row r="70" spans="2:23">
      <c r="B70" s="116">
        <f>Amnt_Deposited!B65</f>
        <v>2051</v>
      </c>
      <c r="C70" s="119">
        <f>Amnt_Deposited!C65</f>
        <v>0</v>
      </c>
      <c r="D70" s="453">
        <f>Dry_Matter_Content!C57</f>
        <v>0.59</v>
      </c>
      <c r="E70" s="319">
        <f>MCF!R69</f>
        <v>1</v>
      </c>
      <c r="F70" s="87">
        <f t="shared" si="12"/>
        <v>0</v>
      </c>
      <c r="G70" s="87">
        <f t="shared" si="13"/>
        <v>0</v>
      </c>
      <c r="H70" s="87">
        <f t="shared" si="14"/>
        <v>0</v>
      </c>
      <c r="I70" s="87">
        <f t="shared" si="15"/>
        <v>1.5094465090318039E-7</v>
      </c>
      <c r="J70" s="87">
        <f t="shared" si="16"/>
        <v>7.4238307291023787E-8</v>
      </c>
      <c r="K70" s="120">
        <f t="shared" si="6"/>
        <v>4.9492204860682522E-8</v>
      </c>
      <c r="O70" s="116">
        <f>Amnt_Deposited!B65</f>
        <v>2051</v>
      </c>
      <c r="P70" s="119">
        <f>Amnt_Deposited!C65</f>
        <v>0</v>
      </c>
      <c r="Q70" s="319">
        <f>MCF!R69</f>
        <v>1</v>
      </c>
      <c r="R70" s="87">
        <f t="shared" si="17"/>
        <v>0</v>
      </c>
      <c r="S70" s="87">
        <f t="shared" si="7"/>
        <v>0</v>
      </c>
      <c r="T70" s="87">
        <f t="shared" si="8"/>
        <v>0</v>
      </c>
      <c r="U70" s="87">
        <f t="shared" si="9"/>
        <v>1.0098883869525895E-7</v>
      </c>
      <c r="V70" s="87">
        <f t="shared" si="10"/>
        <v>4.9668805056438745E-8</v>
      </c>
      <c r="W70" s="120">
        <f t="shared" si="11"/>
        <v>3.3112536704292495E-8</v>
      </c>
    </row>
    <row r="71" spans="2:23">
      <c r="B71" s="116">
        <f>Amnt_Deposited!B66</f>
        <v>2052</v>
      </c>
      <c r="C71" s="119">
        <f>Amnt_Deposited!C66</f>
        <v>0</v>
      </c>
      <c r="D71" s="453">
        <f>Dry_Matter_Content!C58</f>
        <v>0.59</v>
      </c>
      <c r="E71" s="319">
        <f>MCF!R70</f>
        <v>1</v>
      </c>
      <c r="F71" s="87">
        <f t="shared" si="12"/>
        <v>0</v>
      </c>
      <c r="G71" s="87">
        <f t="shared" si="13"/>
        <v>0</v>
      </c>
      <c r="H71" s="87">
        <f t="shared" si="14"/>
        <v>0</v>
      </c>
      <c r="I71" s="87">
        <f t="shared" si="15"/>
        <v>1.0118122534225338E-7</v>
      </c>
      <c r="J71" s="87">
        <f t="shared" si="16"/>
        <v>4.9763425560927002E-8</v>
      </c>
      <c r="K71" s="120">
        <f t="shared" si="6"/>
        <v>3.3175617040618002E-8</v>
      </c>
      <c r="O71" s="116">
        <f>Amnt_Deposited!B66</f>
        <v>2052</v>
      </c>
      <c r="P71" s="119">
        <f>Amnt_Deposited!C66</f>
        <v>0</v>
      </c>
      <c r="Q71" s="319">
        <f>MCF!R70</f>
        <v>1</v>
      </c>
      <c r="R71" s="87">
        <f t="shared" si="17"/>
        <v>0</v>
      </c>
      <c r="S71" s="87">
        <f t="shared" si="7"/>
        <v>0</v>
      </c>
      <c r="T71" s="87">
        <f t="shared" si="8"/>
        <v>0</v>
      </c>
      <c r="U71" s="87">
        <f t="shared" si="9"/>
        <v>6.769484300329174E-8</v>
      </c>
      <c r="V71" s="87">
        <f t="shared" si="10"/>
        <v>3.3293995691967216E-8</v>
      </c>
      <c r="W71" s="120">
        <f t="shared" si="11"/>
        <v>2.2195997127978143E-8</v>
      </c>
    </row>
    <row r="72" spans="2:23">
      <c r="B72" s="116">
        <f>Amnt_Deposited!B67</f>
        <v>2053</v>
      </c>
      <c r="C72" s="119">
        <f>Amnt_Deposited!C67</f>
        <v>0</v>
      </c>
      <c r="D72" s="453">
        <f>Dry_Matter_Content!C59</f>
        <v>0.59</v>
      </c>
      <c r="E72" s="319">
        <f>MCF!R71</f>
        <v>1</v>
      </c>
      <c r="F72" s="87">
        <f t="shared" si="12"/>
        <v>0</v>
      </c>
      <c r="G72" s="87">
        <f t="shared" si="13"/>
        <v>0</v>
      </c>
      <c r="H72" s="87">
        <f t="shared" si="14"/>
        <v>0</v>
      </c>
      <c r="I72" s="87">
        <f t="shared" si="15"/>
        <v>6.7823803629361678E-8</v>
      </c>
      <c r="J72" s="87">
        <f t="shared" si="16"/>
        <v>3.3357421712891698E-8</v>
      </c>
      <c r="K72" s="120">
        <f t="shared" si="6"/>
        <v>2.2238281141927799E-8</v>
      </c>
      <c r="O72" s="116">
        <f>Amnt_Deposited!B67</f>
        <v>2053</v>
      </c>
      <c r="P72" s="119">
        <f>Amnt_Deposited!C67</f>
        <v>0</v>
      </c>
      <c r="Q72" s="319">
        <f>MCF!R71</f>
        <v>1</v>
      </c>
      <c r="R72" s="87">
        <f t="shared" si="17"/>
        <v>0</v>
      </c>
      <c r="S72" s="87">
        <f t="shared" si="7"/>
        <v>0</v>
      </c>
      <c r="T72" s="87">
        <f t="shared" si="8"/>
        <v>0</v>
      </c>
      <c r="U72" s="87">
        <f t="shared" si="9"/>
        <v>4.5377210278341893E-8</v>
      </c>
      <c r="V72" s="87">
        <f t="shared" si="10"/>
        <v>2.2317632724949844E-8</v>
      </c>
      <c r="W72" s="120">
        <f t="shared" si="11"/>
        <v>1.4878421816633229E-8</v>
      </c>
    </row>
    <row r="73" spans="2:23">
      <c r="B73" s="116">
        <f>Amnt_Deposited!B68</f>
        <v>2054</v>
      </c>
      <c r="C73" s="119">
        <f>Amnt_Deposited!C68</f>
        <v>0</v>
      </c>
      <c r="D73" s="453">
        <f>Dry_Matter_Content!C60</f>
        <v>0.59</v>
      </c>
      <c r="E73" s="319">
        <f>MCF!R72</f>
        <v>1</v>
      </c>
      <c r="F73" s="87">
        <f t="shared" si="12"/>
        <v>0</v>
      </c>
      <c r="G73" s="87">
        <f t="shared" si="13"/>
        <v>0</v>
      </c>
      <c r="H73" s="87">
        <f t="shared" si="14"/>
        <v>0</v>
      </c>
      <c r="I73" s="87">
        <f t="shared" si="15"/>
        <v>4.5463655171145881E-8</v>
      </c>
      <c r="J73" s="87">
        <f t="shared" si="16"/>
        <v>2.2360148458215798E-8</v>
      </c>
      <c r="K73" s="120">
        <f t="shared" si="6"/>
        <v>1.4906765638810531E-8</v>
      </c>
      <c r="O73" s="116">
        <f>Amnt_Deposited!B68</f>
        <v>2054</v>
      </c>
      <c r="P73" s="119">
        <f>Amnt_Deposited!C68</f>
        <v>0</v>
      </c>
      <c r="Q73" s="319">
        <f>MCF!R72</f>
        <v>1</v>
      </c>
      <c r="R73" s="87">
        <f t="shared" si="17"/>
        <v>0</v>
      </c>
      <c r="S73" s="87">
        <f t="shared" si="7"/>
        <v>0</v>
      </c>
      <c r="T73" s="87">
        <f t="shared" si="8"/>
        <v>0</v>
      </c>
      <c r="U73" s="87">
        <f t="shared" si="9"/>
        <v>3.0417253682747021E-8</v>
      </c>
      <c r="V73" s="87">
        <f t="shared" si="10"/>
        <v>1.4959956595594869E-8</v>
      </c>
      <c r="W73" s="120">
        <f t="shared" si="11"/>
        <v>9.9733043970632446E-9</v>
      </c>
    </row>
    <row r="74" spans="2:23">
      <c r="B74" s="116">
        <f>Amnt_Deposited!B69</f>
        <v>2055</v>
      </c>
      <c r="C74" s="119">
        <f>Amnt_Deposited!C69</f>
        <v>0</v>
      </c>
      <c r="D74" s="453">
        <f>Dry_Matter_Content!C61</f>
        <v>0.59</v>
      </c>
      <c r="E74" s="319">
        <f>MCF!R73</f>
        <v>1</v>
      </c>
      <c r="F74" s="87">
        <f t="shared" si="12"/>
        <v>0</v>
      </c>
      <c r="G74" s="87">
        <f t="shared" si="13"/>
        <v>0</v>
      </c>
      <c r="H74" s="87">
        <f t="shared" si="14"/>
        <v>0</v>
      </c>
      <c r="I74" s="87">
        <f t="shared" si="15"/>
        <v>3.0475199427270941E-8</v>
      </c>
      <c r="J74" s="87">
        <f t="shared" si="16"/>
        <v>1.4988455743874943E-8</v>
      </c>
      <c r="K74" s="120">
        <f t="shared" si="6"/>
        <v>9.9923038292499621E-9</v>
      </c>
      <c r="O74" s="116">
        <f>Amnt_Deposited!B69</f>
        <v>2055</v>
      </c>
      <c r="P74" s="119">
        <f>Amnt_Deposited!C69</f>
        <v>0</v>
      </c>
      <c r="Q74" s="319">
        <f>MCF!R73</f>
        <v>1</v>
      </c>
      <c r="R74" s="87">
        <f t="shared" si="17"/>
        <v>0</v>
      </c>
      <c r="S74" s="87">
        <f t="shared" si="7"/>
        <v>0</v>
      </c>
      <c r="T74" s="87">
        <f t="shared" si="8"/>
        <v>0</v>
      </c>
      <c r="U74" s="87">
        <f t="shared" si="9"/>
        <v>2.0389294888896703E-8</v>
      </c>
      <c r="V74" s="87">
        <f t="shared" si="10"/>
        <v>1.0027958793850318E-8</v>
      </c>
      <c r="W74" s="120">
        <f t="shared" si="11"/>
        <v>6.6853058625668785E-9</v>
      </c>
    </row>
    <row r="75" spans="2:23">
      <c r="B75" s="116">
        <f>Amnt_Deposited!B70</f>
        <v>2056</v>
      </c>
      <c r="C75" s="119">
        <f>Amnt_Deposited!C70</f>
        <v>0</v>
      </c>
      <c r="D75" s="453">
        <f>Dry_Matter_Content!C62</f>
        <v>0.59</v>
      </c>
      <c r="E75" s="319">
        <f>MCF!R74</f>
        <v>1</v>
      </c>
      <c r="F75" s="87">
        <f t="shared" si="12"/>
        <v>0</v>
      </c>
      <c r="G75" s="87">
        <f t="shared" si="13"/>
        <v>0</v>
      </c>
      <c r="H75" s="87">
        <f t="shared" si="14"/>
        <v>0</v>
      </c>
      <c r="I75" s="87">
        <f t="shared" si="15"/>
        <v>2.0428137083033548E-8</v>
      </c>
      <c r="J75" s="87">
        <f t="shared" si="16"/>
        <v>1.0047062344237395E-8</v>
      </c>
      <c r="K75" s="120">
        <f t="shared" si="6"/>
        <v>6.6980415628249298E-9</v>
      </c>
      <c r="O75" s="116">
        <f>Amnt_Deposited!B70</f>
        <v>2056</v>
      </c>
      <c r="P75" s="119">
        <f>Amnt_Deposited!C70</f>
        <v>0</v>
      </c>
      <c r="Q75" s="319">
        <f>MCF!R74</f>
        <v>1</v>
      </c>
      <c r="R75" s="87">
        <f t="shared" si="17"/>
        <v>0</v>
      </c>
      <c r="S75" s="87">
        <f t="shared" si="7"/>
        <v>0</v>
      </c>
      <c r="T75" s="87">
        <f t="shared" si="8"/>
        <v>0</v>
      </c>
      <c r="U75" s="87">
        <f t="shared" si="9"/>
        <v>1.3667353088559463E-8</v>
      </c>
      <c r="V75" s="87">
        <f t="shared" si="10"/>
        <v>6.7219418003372393E-9</v>
      </c>
      <c r="W75" s="120">
        <f t="shared" si="11"/>
        <v>4.4812945335581592E-9</v>
      </c>
    </row>
    <row r="76" spans="2:23">
      <c r="B76" s="116">
        <f>Amnt_Deposited!B71</f>
        <v>2057</v>
      </c>
      <c r="C76" s="119">
        <f>Amnt_Deposited!C71</f>
        <v>0</v>
      </c>
      <c r="D76" s="453">
        <f>Dry_Matter_Content!C63</f>
        <v>0.59</v>
      </c>
      <c r="E76" s="319">
        <f>MCF!R75</f>
        <v>1</v>
      </c>
      <c r="F76" s="87">
        <f t="shared" si="12"/>
        <v>0</v>
      </c>
      <c r="G76" s="87">
        <f t="shared" si="13"/>
        <v>0</v>
      </c>
      <c r="H76" s="87">
        <f t="shared" si="14"/>
        <v>0</v>
      </c>
      <c r="I76" s="87">
        <f t="shared" si="15"/>
        <v>1.3693389789921399E-8</v>
      </c>
      <c r="J76" s="87">
        <f t="shared" si="16"/>
        <v>6.734747293112149E-9</v>
      </c>
      <c r="K76" s="120">
        <f t="shared" si="6"/>
        <v>4.4898315287414327E-9</v>
      </c>
      <c r="O76" s="116">
        <f>Amnt_Deposited!B71</f>
        <v>2057</v>
      </c>
      <c r="P76" s="119">
        <f>Amnt_Deposited!C71</f>
        <v>0</v>
      </c>
      <c r="Q76" s="319">
        <f>MCF!R75</f>
        <v>1</v>
      </c>
      <c r="R76" s="87">
        <f t="shared" si="17"/>
        <v>0</v>
      </c>
      <c r="S76" s="87">
        <f t="shared" si="7"/>
        <v>0</v>
      </c>
      <c r="T76" s="87">
        <f t="shared" si="8"/>
        <v>0</v>
      </c>
      <c r="U76" s="87">
        <f t="shared" si="9"/>
        <v>9.1615007515085161E-9</v>
      </c>
      <c r="V76" s="87">
        <f t="shared" si="10"/>
        <v>4.5058523370509466E-9</v>
      </c>
      <c r="W76" s="120">
        <f t="shared" si="11"/>
        <v>3.0039015580339644E-9</v>
      </c>
    </row>
    <row r="77" spans="2:23">
      <c r="B77" s="116">
        <f>Amnt_Deposited!B72</f>
        <v>2058</v>
      </c>
      <c r="C77" s="119">
        <f>Amnt_Deposited!C72</f>
        <v>0</v>
      </c>
      <c r="D77" s="453">
        <f>Dry_Matter_Content!C64</f>
        <v>0.59</v>
      </c>
      <c r="E77" s="319">
        <f>MCF!R76</f>
        <v>1</v>
      </c>
      <c r="F77" s="87">
        <f t="shared" si="12"/>
        <v>0</v>
      </c>
      <c r="G77" s="87">
        <f t="shared" si="13"/>
        <v>0</v>
      </c>
      <c r="H77" s="87">
        <f t="shared" si="14"/>
        <v>0</v>
      </c>
      <c r="I77" s="87">
        <f t="shared" si="15"/>
        <v>9.1789536743640656E-9</v>
      </c>
      <c r="J77" s="87">
        <f t="shared" si="16"/>
        <v>4.5144361155573333E-9</v>
      </c>
      <c r="K77" s="120">
        <f t="shared" si="6"/>
        <v>3.0096240770382221E-9</v>
      </c>
      <c r="O77" s="116">
        <f>Amnt_Deposited!B72</f>
        <v>2058</v>
      </c>
      <c r="P77" s="119">
        <f>Amnt_Deposited!C72</f>
        <v>0</v>
      </c>
      <c r="Q77" s="319">
        <f>MCF!R76</f>
        <v>1</v>
      </c>
      <c r="R77" s="87">
        <f t="shared" si="17"/>
        <v>0</v>
      </c>
      <c r="S77" s="87">
        <f t="shared" si="7"/>
        <v>0</v>
      </c>
      <c r="T77" s="87">
        <f t="shared" si="8"/>
        <v>0</v>
      </c>
      <c r="U77" s="87">
        <f t="shared" si="9"/>
        <v>6.1411376055067326E-9</v>
      </c>
      <c r="V77" s="87">
        <f t="shared" si="10"/>
        <v>3.0203631460017835E-9</v>
      </c>
      <c r="W77" s="120">
        <f t="shared" si="11"/>
        <v>2.0135754306678554E-9</v>
      </c>
    </row>
    <row r="78" spans="2:23">
      <c r="B78" s="116">
        <f>Amnt_Deposited!B73</f>
        <v>2059</v>
      </c>
      <c r="C78" s="119">
        <f>Amnt_Deposited!C73</f>
        <v>0</v>
      </c>
      <c r="D78" s="453">
        <f>Dry_Matter_Content!C65</f>
        <v>0.59</v>
      </c>
      <c r="E78" s="319">
        <f>MCF!R77</f>
        <v>1</v>
      </c>
      <c r="F78" s="87">
        <f t="shared" si="12"/>
        <v>0</v>
      </c>
      <c r="G78" s="87">
        <f t="shared" si="13"/>
        <v>0</v>
      </c>
      <c r="H78" s="87">
        <f t="shared" si="14"/>
        <v>0</v>
      </c>
      <c r="I78" s="87">
        <f t="shared" si="15"/>
        <v>6.1528366495587213E-9</v>
      </c>
      <c r="J78" s="87">
        <f t="shared" si="16"/>
        <v>3.0261170248053443E-9</v>
      </c>
      <c r="K78" s="120">
        <f t="shared" si="6"/>
        <v>2.0174113498702294E-9</v>
      </c>
      <c r="O78" s="116">
        <f>Amnt_Deposited!B73</f>
        <v>2059</v>
      </c>
      <c r="P78" s="119">
        <f>Amnt_Deposited!C73</f>
        <v>0</v>
      </c>
      <c r="Q78" s="319">
        <f>MCF!R77</f>
        <v>1</v>
      </c>
      <c r="R78" s="87">
        <f t="shared" si="17"/>
        <v>0</v>
      </c>
      <c r="S78" s="87">
        <f t="shared" si="7"/>
        <v>0</v>
      </c>
      <c r="T78" s="87">
        <f t="shared" si="8"/>
        <v>0</v>
      </c>
      <c r="U78" s="87">
        <f t="shared" si="9"/>
        <v>4.1165276424344685E-9</v>
      </c>
      <c r="V78" s="87">
        <f t="shared" si="10"/>
        <v>2.0246099630722637E-9</v>
      </c>
      <c r="W78" s="120">
        <f t="shared" si="11"/>
        <v>1.3497399753815091E-9</v>
      </c>
    </row>
    <row r="79" spans="2:23">
      <c r="B79" s="116">
        <f>Amnt_Deposited!B74</f>
        <v>2060</v>
      </c>
      <c r="C79" s="119">
        <f>Amnt_Deposited!C74</f>
        <v>0</v>
      </c>
      <c r="D79" s="453">
        <f>Dry_Matter_Content!C66</f>
        <v>0.59</v>
      </c>
      <c r="E79" s="319">
        <f>MCF!R78</f>
        <v>1</v>
      </c>
      <c r="F79" s="87">
        <f t="shared" si="12"/>
        <v>0</v>
      </c>
      <c r="G79" s="87">
        <f t="shared" si="13"/>
        <v>0</v>
      </c>
      <c r="H79" s="87">
        <f t="shared" si="14"/>
        <v>0</v>
      </c>
      <c r="I79" s="87">
        <f t="shared" si="15"/>
        <v>4.1243697461819707E-9</v>
      </c>
      <c r="J79" s="87">
        <f t="shared" si="16"/>
        <v>2.0284669033767506E-9</v>
      </c>
      <c r="K79" s="120">
        <f t="shared" si="6"/>
        <v>1.3523112689178337E-9</v>
      </c>
      <c r="O79" s="116">
        <f>Amnt_Deposited!B74</f>
        <v>2060</v>
      </c>
      <c r="P79" s="119">
        <f>Amnt_Deposited!C74</f>
        <v>0</v>
      </c>
      <c r="Q79" s="319">
        <f>MCF!R78</f>
        <v>1</v>
      </c>
      <c r="R79" s="87">
        <f t="shared" si="17"/>
        <v>0</v>
      </c>
      <c r="S79" s="87">
        <f t="shared" si="7"/>
        <v>0</v>
      </c>
      <c r="T79" s="87">
        <f t="shared" si="8"/>
        <v>0</v>
      </c>
      <c r="U79" s="87">
        <f t="shared" si="9"/>
        <v>2.7593909987836547E-9</v>
      </c>
      <c r="V79" s="87">
        <f t="shared" si="10"/>
        <v>1.3571366436508138E-9</v>
      </c>
      <c r="W79" s="120">
        <f t="shared" si="11"/>
        <v>9.047577624338758E-10</v>
      </c>
    </row>
    <row r="80" spans="2:23">
      <c r="B80" s="116">
        <f>Amnt_Deposited!B75</f>
        <v>2061</v>
      </c>
      <c r="C80" s="119">
        <f>Amnt_Deposited!C75</f>
        <v>0</v>
      </c>
      <c r="D80" s="453">
        <f>Dry_Matter_Content!C67</f>
        <v>0.59</v>
      </c>
      <c r="E80" s="319">
        <f>MCF!R79</f>
        <v>1</v>
      </c>
      <c r="F80" s="87">
        <f t="shared" si="12"/>
        <v>0</v>
      </c>
      <c r="G80" s="87">
        <f t="shared" si="13"/>
        <v>0</v>
      </c>
      <c r="H80" s="87">
        <f t="shared" si="14"/>
        <v>0</v>
      </c>
      <c r="I80" s="87">
        <f t="shared" si="15"/>
        <v>2.7646477181286967E-9</v>
      </c>
      <c r="J80" s="87">
        <f t="shared" si="16"/>
        <v>1.3597220280532739E-9</v>
      </c>
      <c r="K80" s="120">
        <f t="shared" si="6"/>
        <v>9.0648135203551589E-10</v>
      </c>
      <c r="O80" s="116">
        <f>Amnt_Deposited!B75</f>
        <v>2061</v>
      </c>
      <c r="P80" s="119">
        <f>Amnt_Deposited!C75</f>
        <v>0</v>
      </c>
      <c r="Q80" s="319">
        <f>MCF!R79</f>
        <v>1</v>
      </c>
      <c r="R80" s="87">
        <f t="shared" si="17"/>
        <v>0</v>
      </c>
      <c r="S80" s="87">
        <f t="shared" si="7"/>
        <v>0</v>
      </c>
      <c r="T80" s="87">
        <f t="shared" si="8"/>
        <v>0</v>
      </c>
      <c r="U80" s="87">
        <f t="shared" si="9"/>
        <v>1.8496751013349883E-9</v>
      </c>
      <c r="V80" s="87">
        <f t="shared" si="10"/>
        <v>9.0971589744866653E-10</v>
      </c>
      <c r="W80" s="120">
        <f t="shared" si="11"/>
        <v>6.0647726496577765E-10</v>
      </c>
    </row>
    <row r="81" spans="2:23">
      <c r="B81" s="116">
        <f>Amnt_Deposited!B76</f>
        <v>2062</v>
      </c>
      <c r="C81" s="119">
        <f>Amnt_Deposited!C76</f>
        <v>0</v>
      </c>
      <c r="D81" s="453">
        <f>Dry_Matter_Content!C68</f>
        <v>0.59</v>
      </c>
      <c r="E81" s="319">
        <f>MCF!R80</f>
        <v>1</v>
      </c>
      <c r="F81" s="87">
        <f t="shared" si="12"/>
        <v>0</v>
      </c>
      <c r="G81" s="87">
        <f t="shared" si="13"/>
        <v>0</v>
      </c>
      <c r="H81" s="87">
        <f t="shared" si="14"/>
        <v>0</v>
      </c>
      <c r="I81" s="87">
        <f t="shared" si="15"/>
        <v>1.8531987856883533E-9</v>
      </c>
      <c r="J81" s="87">
        <f t="shared" si="16"/>
        <v>9.1144893244034357E-10</v>
      </c>
      <c r="K81" s="120">
        <f t="shared" si="6"/>
        <v>6.0763262162689571E-10</v>
      </c>
      <c r="O81" s="116">
        <f>Amnt_Deposited!B76</f>
        <v>2062</v>
      </c>
      <c r="P81" s="119">
        <f>Amnt_Deposited!C76</f>
        <v>0</v>
      </c>
      <c r="Q81" s="319">
        <f>MCF!R80</f>
        <v>1</v>
      </c>
      <c r="R81" s="87">
        <f t="shared" si="17"/>
        <v>0</v>
      </c>
      <c r="S81" s="87">
        <f t="shared" si="7"/>
        <v>0</v>
      </c>
      <c r="T81" s="87">
        <f t="shared" si="8"/>
        <v>0</v>
      </c>
      <c r="U81" s="87">
        <f t="shared" si="9"/>
        <v>1.2398742990778451E-9</v>
      </c>
      <c r="V81" s="87">
        <f t="shared" si="10"/>
        <v>6.0980080225714309E-10</v>
      </c>
      <c r="W81" s="120">
        <f t="shared" si="11"/>
        <v>4.0653386817142871E-10</v>
      </c>
    </row>
    <row r="82" spans="2:23">
      <c r="B82" s="116">
        <f>Amnt_Deposited!B77</f>
        <v>2063</v>
      </c>
      <c r="C82" s="119">
        <f>Amnt_Deposited!C77</f>
        <v>0</v>
      </c>
      <c r="D82" s="453">
        <f>Dry_Matter_Content!C69</f>
        <v>0.59</v>
      </c>
      <c r="E82" s="319">
        <f>MCF!R81</f>
        <v>1</v>
      </c>
      <c r="F82" s="87">
        <f t="shared" si="12"/>
        <v>0</v>
      </c>
      <c r="G82" s="87">
        <f t="shared" si="13"/>
        <v>0</v>
      </c>
      <c r="H82" s="87">
        <f t="shared" si="14"/>
        <v>0</v>
      </c>
      <c r="I82" s="87">
        <f t="shared" si="15"/>
        <v>1.2422362953358078E-9</v>
      </c>
      <c r="J82" s="87">
        <f t="shared" si="16"/>
        <v>6.1096249035254536E-10</v>
      </c>
      <c r="K82" s="120">
        <f t="shared" si="6"/>
        <v>4.0730832690169691E-10</v>
      </c>
      <c r="O82" s="116">
        <f>Amnt_Deposited!B77</f>
        <v>2063</v>
      </c>
      <c r="P82" s="119">
        <f>Amnt_Deposited!C77</f>
        <v>0</v>
      </c>
      <c r="Q82" s="319">
        <f>MCF!R81</f>
        <v>1</v>
      </c>
      <c r="R82" s="87">
        <f t="shared" si="17"/>
        <v>0</v>
      </c>
      <c r="S82" s="87">
        <f t="shared" si="7"/>
        <v>0</v>
      </c>
      <c r="T82" s="87">
        <f t="shared" si="8"/>
        <v>0</v>
      </c>
      <c r="U82" s="87">
        <f t="shared" si="9"/>
        <v>8.3111259723626719E-10</v>
      </c>
      <c r="V82" s="87">
        <f t="shared" si="10"/>
        <v>4.0876170184157791E-10</v>
      </c>
      <c r="W82" s="120">
        <f t="shared" si="11"/>
        <v>2.7250780122771857E-10</v>
      </c>
    </row>
    <row r="83" spans="2:23">
      <c r="B83" s="116">
        <f>Amnt_Deposited!B78</f>
        <v>2064</v>
      </c>
      <c r="C83" s="119">
        <f>Amnt_Deposited!C78</f>
        <v>0</v>
      </c>
      <c r="D83" s="453">
        <f>Dry_Matter_Content!C70</f>
        <v>0.59</v>
      </c>
      <c r="E83" s="319">
        <f>MCF!R82</f>
        <v>1</v>
      </c>
      <c r="F83" s="87">
        <f t="shared" ref="F83:F99" si="18">C83*D83*$K$6*DOCF*E83</f>
        <v>0</v>
      </c>
      <c r="G83" s="87">
        <f t="shared" ref="G83:G99" si="19">F83*$K$12</f>
        <v>0</v>
      </c>
      <c r="H83" s="87">
        <f t="shared" ref="H83:H99" si="20">F83*(1-$K$12)</f>
        <v>0</v>
      </c>
      <c r="I83" s="87">
        <f t="shared" ref="I83:I99" si="21">G83+I82*$K$10</f>
        <v>8.3269589067664069E-10</v>
      </c>
      <c r="J83" s="87">
        <f t="shared" ref="J83:J99" si="22">I82*(1-$K$10)+H83</f>
        <v>4.0954040465916706E-10</v>
      </c>
      <c r="K83" s="120">
        <f t="shared" si="6"/>
        <v>2.7302693643944469E-10</v>
      </c>
      <c r="O83" s="116">
        <f>Amnt_Deposited!B78</f>
        <v>2064</v>
      </c>
      <c r="P83" s="119">
        <f>Amnt_Deposited!C78</f>
        <v>0</v>
      </c>
      <c r="Q83" s="319">
        <f>MCF!R82</f>
        <v>1</v>
      </c>
      <c r="R83" s="87">
        <f t="shared" ref="R83:R99" si="23">P83*$W$6*DOCF*Q83</f>
        <v>0</v>
      </c>
      <c r="S83" s="87">
        <f t="shared" si="7"/>
        <v>0</v>
      </c>
      <c r="T83" s="87">
        <f t="shared" si="8"/>
        <v>0</v>
      </c>
      <c r="U83" s="87">
        <f t="shared" si="9"/>
        <v>5.5711143444021435E-10</v>
      </c>
      <c r="V83" s="87">
        <f t="shared" si="10"/>
        <v>2.7400116279605279E-10</v>
      </c>
      <c r="W83" s="120">
        <f t="shared" si="11"/>
        <v>1.826674418640352E-10</v>
      </c>
    </row>
    <row r="84" spans="2:23">
      <c r="B84" s="116">
        <f>Amnt_Deposited!B79</f>
        <v>2065</v>
      </c>
      <c r="C84" s="119">
        <f>Amnt_Deposited!C79</f>
        <v>0</v>
      </c>
      <c r="D84" s="453">
        <f>Dry_Matter_Content!C71</f>
        <v>0.59</v>
      </c>
      <c r="E84" s="319">
        <f>MCF!R83</f>
        <v>1</v>
      </c>
      <c r="F84" s="87">
        <f t="shared" si="18"/>
        <v>0</v>
      </c>
      <c r="G84" s="87">
        <f t="shared" si="19"/>
        <v>0</v>
      </c>
      <c r="H84" s="87">
        <f t="shared" si="20"/>
        <v>0</v>
      </c>
      <c r="I84" s="87">
        <f t="shared" si="21"/>
        <v>5.5817274777205343E-10</v>
      </c>
      <c r="J84" s="87">
        <f t="shared" si="22"/>
        <v>2.7452314290458721E-10</v>
      </c>
      <c r="K84" s="120">
        <f t="shared" si="6"/>
        <v>1.8301542860305812E-10</v>
      </c>
      <c r="O84" s="116">
        <f>Amnt_Deposited!B79</f>
        <v>2065</v>
      </c>
      <c r="P84" s="119">
        <f>Amnt_Deposited!C79</f>
        <v>0</v>
      </c>
      <c r="Q84" s="319">
        <f>MCF!R83</f>
        <v>1</v>
      </c>
      <c r="R84" s="87">
        <f t="shared" si="23"/>
        <v>0</v>
      </c>
      <c r="S84" s="87">
        <f t="shared" si="7"/>
        <v>0</v>
      </c>
      <c r="T84" s="87">
        <f t="shared" si="8"/>
        <v>0</v>
      </c>
      <c r="U84" s="87">
        <f t="shared" si="9"/>
        <v>3.7344296238094552E-10</v>
      </c>
      <c r="V84" s="87">
        <f t="shared" si="10"/>
        <v>1.836684720592688E-10</v>
      </c>
      <c r="W84" s="120">
        <f t="shared" si="11"/>
        <v>1.2244564803951253E-10</v>
      </c>
    </row>
    <row r="85" spans="2:23">
      <c r="B85" s="116">
        <f>Amnt_Deposited!B80</f>
        <v>2066</v>
      </c>
      <c r="C85" s="119">
        <f>Amnt_Deposited!C80</f>
        <v>0</v>
      </c>
      <c r="D85" s="453">
        <f>Dry_Matter_Content!C72</f>
        <v>0.59</v>
      </c>
      <c r="E85" s="319">
        <f>MCF!R84</f>
        <v>1</v>
      </c>
      <c r="F85" s="87">
        <f t="shared" si="18"/>
        <v>0</v>
      </c>
      <c r="G85" s="87">
        <f t="shared" si="19"/>
        <v>0</v>
      </c>
      <c r="H85" s="87">
        <f t="shared" si="20"/>
        <v>0</v>
      </c>
      <c r="I85" s="87">
        <f t="shared" si="21"/>
        <v>3.7415438198240215E-10</v>
      </c>
      <c r="J85" s="87">
        <f t="shared" si="22"/>
        <v>1.8401836578965128E-10</v>
      </c>
      <c r="K85" s="120">
        <f t="shared" ref="K85:K99" si="24">J85*CH4_fraction*conv</f>
        <v>1.2267891052643417E-10</v>
      </c>
      <c r="O85" s="116">
        <f>Amnt_Deposited!B80</f>
        <v>2066</v>
      </c>
      <c r="P85" s="119">
        <f>Amnt_Deposited!C80</f>
        <v>0</v>
      </c>
      <c r="Q85" s="319">
        <f>MCF!R84</f>
        <v>1</v>
      </c>
      <c r="R85" s="87">
        <f t="shared" si="23"/>
        <v>0</v>
      </c>
      <c r="S85" s="87">
        <f t="shared" ref="S85:S98" si="25">R85*$W$12</f>
        <v>0</v>
      </c>
      <c r="T85" s="87">
        <f t="shared" ref="T85:T98" si="26">R85*(1-$W$12)</f>
        <v>0</v>
      </c>
      <c r="U85" s="87">
        <f t="shared" ref="U85:U98" si="27">S85+U84*$W$10</f>
        <v>2.503263037348809E-10</v>
      </c>
      <c r="V85" s="87">
        <f t="shared" ref="V85:V98" si="28">U84*(1-$W$10)+T85</f>
        <v>1.2311665864606459E-10</v>
      </c>
      <c r="W85" s="120">
        <f t="shared" ref="W85:W99" si="29">V85*CH4_fraction*conv</f>
        <v>8.2077772430709723E-11</v>
      </c>
    </row>
    <row r="86" spans="2:23">
      <c r="B86" s="116">
        <f>Amnt_Deposited!B81</f>
        <v>2067</v>
      </c>
      <c r="C86" s="119">
        <f>Amnt_Deposited!C81</f>
        <v>0</v>
      </c>
      <c r="D86" s="453">
        <f>Dry_Matter_Content!C73</f>
        <v>0.59</v>
      </c>
      <c r="E86" s="319">
        <f>MCF!R85</f>
        <v>1</v>
      </c>
      <c r="F86" s="87">
        <f t="shared" si="18"/>
        <v>0</v>
      </c>
      <c r="G86" s="87">
        <f t="shared" si="19"/>
        <v>0</v>
      </c>
      <c r="H86" s="87">
        <f t="shared" si="20"/>
        <v>0</v>
      </c>
      <c r="I86" s="87">
        <f t="shared" si="21"/>
        <v>2.5080318255487998E-10</v>
      </c>
      <c r="J86" s="87">
        <f t="shared" si="22"/>
        <v>1.2335119942752217E-10</v>
      </c>
      <c r="K86" s="120">
        <f t="shared" si="24"/>
        <v>8.2234132951681445E-11</v>
      </c>
      <c r="O86" s="116">
        <f>Amnt_Deposited!B81</f>
        <v>2067</v>
      </c>
      <c r="P86" s="119">
        <f>Amnt_Deposited!C81</f>
        <v>0</v>
      </c>
      <c r="Q86" s="319">
        <f>MCF!R85</f>
        <v>1</v>
      </c>
      <c r="R86" s="87">
        <f t="shared" si="23"/>
        <v>0</v>
      </c>
      <c r="S86" s="87">
        <f t="shared" si="25"/>
        <v>0</v>
      </c>
      <c r="T86" s="87">
        <f t="shared" si="26"/>
        <v>0</v>
      </c>
      <c r="U86" s="87">
        <f t="shared" si="27"/>
        <v>1.677987394434968E-10</v>
      </c>
      <c r="V86" s="87">
        <f t="shared" si="28"/>
        <v>8.2527564291384104E-11</v>
      </c>
      <c r="W86" s="120">
        <f t="shared" si="29"/>
        <v>5.5018376194256065E-11</v>
      </c>
    </row>
    <row r="87" spans="2:23">
      <c r="B87" s="116">
        <f>Amnt_Deposited!B82</f>
        <v>2068</v>
      </c>
      <c r="C87" s="119">
        <f>Amnt_Deposited!C82</f>
        <v>0</v>
      </c>
      <c r="D87" s="453">
        <f>Dry_Matter_Content!C74</f>
        <v>0.59</v>
      </c>
      <c r="E87" s="319">
        <f>MCF!R86</f>
        <v>1</v>
      </c>
      <c r="F87" s="87">
        <f t="shared" si="18"/>
        <v>0</v>
      </c>
      <c r="G87" s="87">
        <f t="shared" si="19"/>
        <v>0</v>
      </c>
      <c r="H87" s="87">
        <f t="shared" si="20"/>
        <v>0</v>
      </c>
      <c r="I87" s="87">
        <f t="shared" si="21"/>
        <v>1.6811840087607199E-10</v>
      </c>
      <c r="J87" s="87">
        <f t="shared" si="22"/>
        <v>8.2684781678807978E-11</v>
      </c>
      <c r="K87" s="120">
        <f t="shared" si="24"/>
        <v>5.5123187785871986E-11</v>
      </c>
      <c r="O87" s="116">
        <f>Amnt_Deposited!B82</f>
        <v>2068</v>
      </c>
      <c r="P87" s="119">
        <f>Amnt_Deposited!C82</f>
        <v>0</v>
      </c>
      <c r="Q87" s="319">
        <f>MCF!R86</f>
        <v>1</v>
      </c>
      <c r="R87" s="87">
        <f t="shared" si="23"/>
        <v>0</v>
      </c>
      <c r="S87" s="87">
        <f t="shared" si="25"/>
        <v>0</v>
      </c>
      <c r="T87" s="87">
        <f t="shared" si="26"/>
        <v>0</v>
      </c>
      <c r="U87" s="87">
        <f t="shared" si="27"/>
        <v>1.1247885874848703E-10</v>
      </c>
      <c r="V87" s="87">
        <f t="shared" si="28"/>
        <v>5.5319880695009776E-11</v>
      </c>
      <c r="W87" s="120">
        <f t="shared" si="29"/>
        <v>3.6879920463339849E-11</v>
      </c>
    </row>
    <row r="88" spans="2:23">
      <c r="B88" s="116">
        <f>Amnt_Deposited!B83</f>
        <v>2069</v>
      </c>
      <c r="C88" s="119">
        <f>Amnt_Deposited!C83</f>
        <v>0</v>
      </c>
      <c r="D88" s="453">
        <f>Dry_Matter_Content!C75</f>
        <v>0.59</v>
      </c>
      <c r="E88" s="319">
        <f>MCF!R87</f>
        <v>1</v>
      </c>
      <c r="F88" s="87">
        <f t="shared" si="18"/>
        <v>0</v>
      </c>
      <c r="G88" s="87">
        <f t="shared" si="19"/>
        <v>0</v>
      </c>
      <c r="H88" s="87">
        <f t="shared" si="20"/>
        <v>0</v>
      </c>
      <c r="I88" s="87">
        <f t="shared" si="21"/>
        <v>1.1269313421468665E-10</v>
      </c>
      <c r="J88" s="87">
        <f t="shared" si="22"/>
        <v>5.5425266661385349E-11</v>
      </c>
      <c r="K88" s="120">
        <f t="shared" si="24"/>
        <v>3.6950177774256897E-11</v>
      </c>
      <c r="O88" s="116">
        <f>Amnt_Deposited!B83</f>
        <v>2069</v>
      </c>
      <c r="P88" s="119">
        <f>Amnt_Deposited!C83</f>
        <v>0</v>
      </c>
      <c r="Q88" s="319">
        <f>MCF!R87</f>
        <v>1</v>
      </c>
      <c r="R88" s="87">
        <f t="shared" si="23"/>
        <v>0</v>
      </c>
      <c r="S88" s="87">
        <f t="shared" si="25"/>
        <v>0</v>
      </c>
      <c r="T88" s="87">
        <f t="shared" si="26"/>
        <v>0</v>
      </c>
      <c r="U88" s="87">
        <f t="shared" si="27"/>
        <v>7.5396833774321994E-11</v>
      </c>
      <c r="V88" s="87">
        <f t="shared" si="28"/>
        <v>3.7082024974165032E-11</v>
      </c>
      <c r="W88" s="120">
        <f t="shared" si="29"/>
        <v>2.4721349982776688E-11</v>
      </c>
    </row>
    <row r="89" spans="2:23">
      <c r="B89" s="116">
        <f>Amnt_Deposited!B84</f>
        <v>2070</v>
      </c>
      <c r="C89" s="119">
        <f>Amnt_Deposited!C84</f>
        <v>0</v>
      </c>
      <c r="D89" s="453">
        <f>Dry_Matter_Content!C76</f>
        <v>0.59</v>
      </c>
      <c r="E89" s="319">
        <f>MCF!R88</f>
        <v>1</v>
      </c>
      <c r="F89" s="87">
        <f t="shared" si="18"/>
        <v>0</v>
      </c>
      <c r="G89" s="87">
        <f t="shared" si="19"/>
        <v>0</v>
      </c>
      <c r="H89" s="87">
        <f t="shared" si="20"/>
        <v>0</v>
      </c>
      <c r="I89" s="87">
        <f t="shared" si="21"/>
        <v>7.5540466914689241E-11</v>
      </c>
      <c r="J89" s="87">
        <f t="shared" si="22"/>
        <v>3.7152667299997416E-11</v>
      </c>
      <c r="K89" s="120">
        <f t="shared" si="24"/>
        <v>2.4768444866664944E-11</v>
      </c>
      <c r="O89" s="116">
        <f>Amnt_Deposited!B84</f>
        <v>2070</v>
      </c>
      <c r="P89" s="119">
        <f>Amnt_Deposited!C84</f>
        <v>0</v>
      </c>
      <c r="Q89" s="319">
        <f>MCF!R88</f>
        <v>1</v>
      </c>
      <c r="R89" s="87">
        <f t="shared" si="23"/>
        <v>0</v>
      </c>
      <c r="S89" s="87">
        <f t="shared" si="25"/>
        <v>0</v>
      </c>
      <c r="T89" s="87">
        <f t="shared" si="26"/>
        <v>0</v>
      </c>
      <c r="U89" s="87">
        <f t="shared" si="27"/>
        <v>5.0540009086544967E-11</v>
      </c>
      <c r="V89" s="87">
        <f t="shared" si="28"/>
        <v>2.4856824687777028E-11</v>
      </c>
      <c r="W89" s="120">
        <f t="shared" si="29"/>
        <v>1.6571216458518018E-11</v>
      </c>
    </row>
    <row r="90" spans="2:23">
      <c r="B90" s="116">
        <f>Amnt_Deposited!B85</f>
        <v>2071</v>
      </c>
      <c r="C90" s="119">
        <f>Amnt_Deposited!C85</f>
        <v>0</v>
      </c>
      <c r="D90" s="453">
        <f>Dry_Matter_Content!C77</f>
        <v>0.59</v>
      </c>
      <c r="E90" s="319">
        <f>MCF!R89</f>
        <v>1</v>
      </c>
      <c r="F90" s="87">
        <f t="shared" si="18"/>
        <v>0</v>
      </c>
      <c r="G90" s="87">
        <f t="shared" si="19"/>
        <v>0</v>
      </c>
      <c r="H90" s="87">
        <f t="shared" si="20"/>
        <v>0</v>
      </c>
      <c r="I90" s="87">
        <f t="shared" si="21"/>
        <v>5.0636289259808179E-11</v>
      </c>
      <c r="J90" s="87">
        <f t="shared" si="22"/>
        <v>2.4904177654881059E-11</v>
      </c>
      <c r="K90" s="120">
        <f t="shared" si="24"/>
        <v>1.6602785103254039E-11</v>
      </c>
      <c r="O90" s="116">
        <f>Amnt_Deposited!B85</f>
        <v>2071</v>
      </c>
      <c r="P90" s="119">
        <f>Amnt_Deposited!C85</f>
        <v>0</v>
      </c>
      <c r="Q90" s="319">
        <f>MCF!R89</f>
        <v>1</v>
      </c>
      <c r="R90" s="87">
        <f t="shared" si="23"/>
        <v>0</v>
      </c>
      <c r="S90" s="87">
        <f t="shared" si="25"/>
        <v>0</v>
      </c>
      <c r="T90" s="87">
        <f t="shared" si="26"/>
        <v>0</v>
      </c>
      <c r="U90" s="87">
        <f t="shared" si="27"/>
        <v>3.3877981217534453E-11</v>
      </c>
      <c r="V90" s="87">
        <f t="shared" si="28"/>
        <v>1.6662027869010513E-11</v>
      </c>
      <c r="W90" s="120">
        <f t="shared" si="29"/>
        <v>1.1108018579340341E-11</v>
      </c>
    </row>
    <row r="91" spans="2:23">
      <c r="B91" s="116">
        <f>Amnt_Deposited!B86</f>
        <v>2072</v>
      </c>
      <c r="C91" s="119">
        <f>Amnt_Deposited!C86</f>
        <v>0</v>
      </c>
      <c r="D91" s="453">
        <f>Dry_Matter_Content!C78</f>
        <v>0.59</v>
      </c>
      <c r="E91" s="319">
        <f>MCF!R90</f>
        <v>1</v>
      </c>
      <c r="F91" s="87">
        <f t="shared" si="18"/>
        <v>0</v>
      </c>
      <c r="G91" s="87">
        <f t="shared" si="19"/>
        <v>0</v>
      </c>
      <c r="H91" s="87">
        <f t="shared" si="20"/>
        <v>0</v>
      </c>
      <c r="I91" s="87">
        <f t="shared" si="21"/>
        <v>3.3942519747708564E-11</v>
      </c>
      <c r="J91" s="87">
        <f t="shared" si="22"/>
        <v>1.6693769512099611E-11</v>
      </c>
      <c r="K91" s="120">
        <f t="shared" si="24"/>
        <v>1.1129179674733073E-11</v>
      </c>
      <c r="O91" s="116">
        <f>Amnt_Deposited!B86</f>
        <v>2072</v>
      </c>
      <c r="P91" s="119">
        <f>Amnt_Deposited!C86</f>
        <v>0</v>
      </c>
      <c r="Q91" s="319">
        <f>MCF!R90</f>
        <v>1</v>
      </c>
      <c r="R91" s="87">
        <f t="shared" si="23"/>
        <v>0</v>
      </c>
      <c r="S91" s="87">
        <f t="shared" si="25"/>
        <v>0</v>
      </c>
      <c r="T91" s="87">
        <f t="shared" si="26"/>
        <v>0</v>
      </c>
      <c r="U91" s="87">
        <f t="shared" si="27"/>
        <v>2.2709089929332218E-11</v>
      </c>
      <c r="V91" s="87">
        <f t="shared" si="28"/>
        <v>1.1168891288202235E-11</v>
      </c>
      <c r="W91" s="120">
        <f t="shared" si="29"/>
        <v>7.4459275254681565E-12</v>
      </c>
    </row>
    <row r="92" spans="2:23">
      <c r="B92" s="116">
        <f>Amnt_Deposited!B87</f>
        <v>2073</v>
      </c>
      <c r="C92" s="119">
        <f>Amnt_Deposited!C87</f>
        <v>0</v>
      </c>
      <c r="D92" s="453">
        <f>Dry_Matter_Content!C79</f>
        <v>0.59</v>
      </c>
      <c r="E92" s="319">
        <f>MCF!R91</f>
        <v>1</v>
      </c>
      <c r="F92" s="87">
        <f t="shared" si="18"/>
        <v>0</v>
      </c>
      <c r="G92" s="87">
        <f t="shared" si="19"/>
        <v>0</v>
      </c>
      <c r="H92" s="87">
        <f t="shared" si="20"/>
        <v>0</v>
      </c>
      <c r="I92" s="87">
        <f t="shared" si="21"/>
        <v>2.2752351399849601E-11</v>
      </c>
      <c r="J92" s="87">
        <f t="shared" si="22"/>
        <v>1.1190168347858962E-11</v>
      </c>
      <c r="K92" s="120">
        <f t="shared" si="24"/>
        <v>7.4601122319059745E-12</v>
      </c>
      <c r="O92" s="116">
        <f>Amnt_Deposited!B87</f>
        <v>2073</v>
      </c>
      <c r="P92" s="119">
        <f>Amnt_Deposited!C87</f>
        <v>0</v>
      </c>
      <c r="Q92" s="319">
        <f>MCF!R91</f>
        <v>1</v>
      </c>
      <c r="R92" s="87">
        <f t="shared" si="23"/>
        <v>0</v>
      </c>
      <c r="S92" s="87">
        <f t="shared" si="25"/>
        <v>0</v>
      </c>
      <c r="T92" s="87">
        <f t="shared" si="26"/>
        <v>0</v>
      </c>
      <c r="U92" s="87">
        <f t="shared" si="27"/>
        <v>1.5222358206857445E-11</v>
      </c>
      <c r="V92" s="87">
        <f t="shared" si="28"/>
        <v>7.486731722474772E-12</v>
      </c>
      <c r="W92" s="120">
        <f t="shared" si="29"/>
        <v>4.9911544816498475E-12</v>
      </c>
    </row>
    <row r="93" spans="2:23">
      <c r="B93" s="116">
        <f>Amnt_Deposited!B88</f>
        <v>2074</v>
      </c>
      <c r="C93" s="119">
        <f>Amnt_Deposited!C88</f>
        <v>0</v>
      </c>
      <c r="D93" s="453">
        <f>Dry_Matter_Content!C80</f>
        <v>0.59</v>
      </c>
      <c r="E93" s="319">
        <f>MCF!R92</f>
        <v>1</v>
      </c>
      <c r="F93" s="87">
        <f t="shared" si="18"/>
        <v>0</v>
      </c>
      <c r="G93" s="87">
        <f t="shared" si="19"/>
        <v>0</v>
      </c>
      <c r="H93" s="87">
        <f t="shared" si="20"/>
        <v>0</v>
      </c>
      <c r="I93" s="87">
        <f t="shared" si="21"/>
        <v>1.5251357237766227E-11</v>
      </c>
      <c r="J93" s="87">
        <f t="shared" si="22"/>
        <v>7.5009941620833739E-12</v>
      </c>
      <c r="K93" s="120">
        <f t="shared" si="24"/>
        <v>5.0006627747222493E-12</v>
      </c>
      <c r="O93" s="116">
        <f>Amnt_Deposited!B88</f>
        <v>2074</v>
      </c>
      <c r="P93" s="119">
        <f>Amnt_Deposited!C88</f>
        <v>0</v>
      </c>
      <c r="Q93" s="319">
        <f>MCF!R92</f>
        <v>1</v>
      </c>
      <c r="R93" s="87">
        <f t="shared" si="23"/>
        <v>0</v>
      </c>
      <c r="S93" s="87">
        <f t="shared" si="25"/>
        <v>0</v>
      </c>
      <c r="T93" s="87">
        <f t="shared" si="26"/>
        <v>0</v>
      </c>
      <c r="U93" s="87">
        <f t="shared" si="27"/>
        <v>1.0203851853991675E-11</v>
      </c>
      <c r="V93" s="87">
        <f t="shared" si="28"/>
        <v>5.0185063528657702E-12</v>
      </c>
      <c r="W93" s="120">
        <f t="shared" si="29"/>
        <v>3.3456709019105133E-12</v>
      </c>
    </row>
    <row r="94" spans="2:23">
      <c r="B94" s="116">
        <f>Amnt_Deposited!B89</f>
        <v>2075</v>
      </c>
      <c r="C94" s="119">
        <f>Amnt_Deposited!C89</f>
        <v>0</v>
      </c>
      <c r="D94" s="453">
        <f>Dry_Matter_Content!C81</f>
        <v>0.59</v>
      </c>
      <c r="E94" s="319">
        <f>MCF!R93</f>
        <v>1</v>
      </c>
      <c r="F94" s="87">
        <f t="shared" si="18"/>
        <v>0</v>
      </c>
      <c r="G94" s="87">
        <f t="shared" si="19"/>
        <v>0</v>
      </c>
      <c r="H94" s="87">
        <f t="shared" si="20"/>
        <v>0</v>
      </c>
      <c r="I94" s="87">
        <f t="shared" si="21"/>
        <v>1.0223290485725439E-11</v>
      </c>
      <c r="J94" s="87">
        <f t="shared" si="22"/>
        <v>5.0280667520407884E-12</v>
      </c>
      <c r="K94" s="120">
        <f t="shared" si="24"/>
        <v>3.3520445013605256E-12</v>
      </c>
      <c r="O94" s="116">
        <f>Amnt_Deposited!B89</f>
        <v>2075</v>
      </c>
      <c r="P94" s="119">
        <f>Amnt_Deposited!C89</f>
        <v>0</v>
      </c>
      <c r="Q94" s="319">
        <f>MCF!R93</f>
        <v>1</v>
      </c>
      <c r="R94" s="87">
        <f t="shared" si="23"/>
        <v>0</v>
      </c>
      <c r="S94" s="87">
        <f t="shared" si="25"/>
        <v>0</v>
      </c>
      <c r="T94" s="87">
        <f t="shared" si="26"/>
        <v>0</v>
      </c>
      <c r="U94" s="87">
        <f t="shared" si="27"/>
        <v>6.8398464445085427E-12</v>
      </c>
      <c r="V94" s="87">
        <f t="shared" si="28"/>
        <v>3.3640054094831314E-12</v>
      </c>
      <c r="W94" s="120">
        <f t="shared" si="29"/>
        <v>2.2426702729887543E-12</v>
      </c>
    </row>
    <row r="95" spans="2:23">
      <c r="B95" s="116">
        <f>Amnt_Deposited!B90</f>
        <v>2076</v>
      </c>
      <c r="C95" s="119">
        <f>Amnt_Deposited!C90</f>
        <v>0</v>
      </c>
      <c r="D95" s="453">
        <f>Dry_Matter_Content!C82</f>
        <v>0.59</v>
      </c>
      <c r="E95" s="319">
        <f>MCF!R94</f>
        <v>1</v>
      </c>
      <c r="F95" s="87">
        <f t="shared" si="18"/>
        <v>0</v>
      </c>
      <c r="G95" s="87">
        <f t="shared" si="19"/>
        <v>0</v>
      </c>
      <c r="H95" s="87">
        <f t="shared" si="20"/>
        <v>0</v>
      </c>
      <c r="I95" s="87">
        <f t="shared" si="21"/>
        <v>6.8528765490271894E-12</v>
      </c>
      <c r="J95" s="87">
        <f t="shared" si="22"/>
        <v>3.370413936698249E-12</v>
      </c>
      <c r="K95" s="120">
        <f t="shared" si="24"/>
        <v>2.2469426244654992E-12</v>
      </c>
      <c r="O95" s="116">
        <f>Amnt_Deposited!B90</f>
        <v>2076</v>
      </c>
      <c r="P95" s="119">
        <f>Amnt_Deposited!C90</f>
        <v>0</v>
      </c>
      <c r="Q95" s="319">
        <f>MCF!R94</f>
        <v>1</v>
      </c>
      <c r="R95" s="87">
        <f t="shared" si="23"/>
        <v>0</v>
      </c>
      <c r="S95" s="87">
        <f t="shared" si="25"/>
        <v>0</v>
      </c>
      <c r="T95" s="87">
        <f t="shared" si="26"/>
        <v>0</v>
      </c>
      <c r="U95" s="87">
        <f t="shared" si="27"/>
        <v>4.5848861835596707E-12</v>
      </c>
      <c r="V95" s="87">
        <f t="shared" si="28"/>
        <v>2.2549602609488724E-12</v>
      </c>
      <c r="W95" s="120">
        <f t="shared" si="29"/>
        <v>1.5033068406325816E-12</v>
      </c>
    </row>
    <row r="96" spans="2:23">
      <c r="B96" s="116">
        <f>Amnt_Deposited!B91</f>
        <v>2077</v>
      </c>
      <c r="C96" s="119">
        <f>Amnt_Deposited!C91</f>
        <v>0</v>
      </c>
      <c r="D96" s="453">
        <f>Dry_Matter_Content!C83</f>
        <v>0.59</v>
      </c>
      <c r="E96" s="319">
        <f>MCF!R95</f>
        <v>1</v>
      </c>
      <c r="F96" s="87">
        <f t="shared" si="18"/>
        <v>0</v>
      </c>
      <c r="G96" s="87">
        <f t="shared" si="19"/>
        <v>0</v>
      </c>
      <c r="H96" s="87">
        <f t="shared" si="20"/>
        <v>0</v>
      </c>
      <c r="I96" s="87">
        <f t="shared" si="21"/>
        <v>4.5936205238204589E-12</v>
      </c>
      <c r="J96" s="87">
        <f t="shared" si="22"/>
        <v>2.2592560252067305E-12</v>
      </c>
      <c r="K96" s="120">
        <f t="shared" si="24"/>
        <v>1.5061706834711536E-12</v>
      </c>
      <c r="O96" s="116">
        <f>Amnt_Deposited!B91</f>
        <v>2077</v>
      </c>
      <c r="P96" s="119">
        <f>Amnt_Deposited!C91</f>
        <v>0</v>
      </c>
      <c r="Q96" s="319">
        <f>MCF!R95</f>
        <v>1</v>
      </c>
      <c r="R96" s="87">
        <f t="shared" si="23"/>
        <v>0</v>
      </c>
      <c r="S96" s="87">
        <f t="shared" si="25"/>
        <v>0</v>
      </c>
      <c r="T96" s="87">
        <f t="shared" si="26"/>
        <v>0</v>
      </c>
      <c r="U96" s="87">
        <f t="shared" si="27"/>
        <v>3.0733411176318852E-12</v>
      </c>
      <c r="V96" s="87">
        <f t="shared" si="28"/>
        <v>1.5115450659277855E-12</v>
      </c>
      <c r="W96" s="120">
        <f t="shared" si="29"/>
        <v>1.0076967106185235E-12</v>
      </c>
    </row>
    <row r="97" spans="2:23">
      <c r="B97" s="116">
        <f>Amnt_Deposited!B92</f>
        <v>2078</v>
      </c>
      <c r="C97" s="119">
        <f>Amnt_Deposited!C92</f>
        <v>0</v>
      </c>
      <c r="D97" s="453">
        <f>Dry_Matter_Content!C84</f>
        <v>0.59</v>
      </c>
      <c r="E97" s="319">
        <f>MCF!R96</f>
        <v>1</v>
      </c>
      <c r="F97" s="87">
        <f t="shared" si="18"/>
        <v>0</v>
      </c>
      <c r="G97" s="87">
        <f t="shared" si="19"/>
        <v>0</v>
      </c>
      <c r="H97" s="87">
        <f t="shared" si="20"/>
        <v>0</v>
      </c>
      <c r="I97" s="87">
        <f t="shared" si="21"/>
        <v>3.0791959209975878E-12</v>
      </c>
      <c r="J97" s="87">
        <f t="shared" si="22"/>
        <v>1.5144246028228713E-12</v>
      </c>
      <c r="K97" s="120">
        <f t="shared" si="24"/>
        <v>1.0096164018819141E-12</v>
      </c>
      <c r="O97" s="116">
        <f>Amnt_Deposited!B92</f>
        <v>2078</v>
      </c>
      <c r="P97" s="119">
        <f>Amnt_Deposited!C92</f>
        <v>0</v>
      </c>
      <c r="Q97" s="319">
        <f>MCF!R96</f>
        <v>1</v>
      </c>
      <c r="R97" s="87">
        <f t="shared" si="23"/>
        <v>0</v>
      </c>
      <c r="S97" s="87">
        <f t="shared" si="25"/>
        <v>0</v>
      </c>
      <c r="T97" s="87">
        <f t="shared" si="26"/>
        <v>0</v>
      </c>
      <c r="U97" s="87">
        <f t="shared" si="27"/>
        <v>2.0601221594542284E-12</v>
      </c>
      <c r="V97" s="87">
        <f t="shared" si="28"/>
        <v>1.0132189581776568E-12</v>
      </c>
      <c r="W97" s="120">
        <f t="shared" si="29"/>
        <v>6.7547930545177118E-13</v>
      </c>
    </row>
    <row r="98" spans="2:23">
      <c r="B98" s="116">
        <f>Amnt_Deposited!B93</f>
        <v>2079</v>
      </c>
      <c r="C98" s="119">
        <f>Amnt_Deposited!C93</f>
        <v>0</v>
      </c>
      <c r="D98" s="453">
        <f>Dry_Matter_Content!C85</f>
        <v>0.59</v>
      </c>
      <c r="E98" s="319">
        <f>MCF!R97</f>
        <v>1</v>
      </c>
      <c r="F98" s="87">
        <f t="shared" si="18"/>
        <v>0</v>
      </c>
      <c r="G98" s="87">
        <f t="shared" si="19"/>
        <v>0</v>
      </c>
      <c r="H98" s="87">
        <f t="shared" si="20"/>
        <v>0</v>
      </c>
      <c r="I98" s="87">
        <f t="shared" si="21"/>
        <v>2.0640467515158557E-12</v>
      </c>
      <c r="J98" s="87">
        <f t="shared" si="22"/>
        <v>1.0151491694817318E-12</v>
      </c>
      <c r="K98" s="120">
        <f t="shared" si="24"/>
        <v>6.7676611298782121E-13</v>
      </c>
      <c r="O98" s="116">
        <f>Amnt_Deposited!B93</f>
        <v>2079</v>
      </c>
      <c r="P98" s="119">
        <f>Amnt_Deposited!C93</f>
        <v>0</v>
      </c>
      <c r="Q98" s="319">
        <f>MCF!R97</f>
        <v>1</v>
      </c>
      <c r="R98" s="87">
        <f t="shared" si="23"/>
        <v>0</v>
      </c>
      <c r="S98" s="87">
        <f t="shared" si="25"/>
        <v>0</v>
      </c>
      <c r="T98" s="87">
        <f t="shared" si="26"/>
        <v>0</v>
      </c>
      <c r="U98" s="87">
        <f t="shared" si="27"/>
        <v>1.3809411807643992E-12</v>
      </c>
      <c r="V98" s="87">
        <f t="shared" si="28"/>
        <v>6.7918097868982935E-13</v>
      </c>
      <c r="W98" s="120">
        <f t="shared" si="29"/>
        <v>4.5278731912655287E-13</v>
      </c>
    </row>
    <row r="99" spans="2:23" ht="13.5" thickBot="1">
      <c r="B99" s="117">
        <f>Amnt_Deposited!B94</f>
        <v>2080</v>
      </c>
      <c r="C99" s="121">
        <f>Amnt_Deposited!C94</f>
        <v>0</v>
      </c>
      <c r="D99" s="454">
        <f>Dry_Matter_Content!C86</f>
        <v>0.59</v>
      </c>
      <c r="E99" s="320">
        <f>MCF!R98</f>
        <v>1</v>
      </c>
      <c r="F99" s="88">
        <f t="shared" si="18"/>
        <v>0</v>
      </c>
      <c r="G99" s="88">
        <f t="shared" si="19"/>
        <v>0</v>
      </c>
      <c r="H99" s="88">
        <f t="shared" si="20"/>
        <v>0</v>
      </c>
      <c r="I99" s="88">
        <f t="shared" si="21"/>
        <v>1.3835719134958203E-12</v>
      </c>
      <c r="J99" s="88">
        <f t="shared" si="22"/>
        <v>6.8047483802003548E-13</v>
      </c>
      <c r="K99" s="122">
        <f t="shared" si="24"/>
        <v>4.5364989201335695E-13</v>
      </c>
      <c r="O99" s="117">
        <f>Amnt_Deposited!B94</f>
        <v>2080</v>
      </c>
      <c r="P99" s="121">
        <f>Amnt_Deposited!C94</f>
        <v>0</v>
      </c>
      <c r="Q99" s="320">
        <f>MCF!R98</f>
        <v>1</v>
      </c>
      <c r="R99" s="88">
        <f t="shared" si="23"/>
        <v>0</v>
      </c>
      <c r="S99" s="88">
        <f>R99*$W$12</f>
        <v>0</v>
      </c>
      <c r="T99" s="88">
        <f>R99*(1-$W$12)</f>
        <v>0</v>
      </c>
      <c r="U99" s="88">
        <f>S99+U98*$W$10</f>
        <v>9.2567255586250213E-13</v>
      </c>
      <c r="V99" s="88">
        <f>U98*(1-$W$10)+T99</f>
        <v>4.5526862490189696E-13</v>
      </c>
      <c r="W99" s="122">
        <f t="shared" si="29"/>
        <v>3.0351241660126464E-13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Dry_Matter_Content!D6</f>
        <v>0.44</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Dry_Matter_Content!D7</f>
        <v>0.44</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Amnt_Deposited!D15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0.99855187422099989</v>
      </c>
      <c r="D21" s="453">
        <f>Dry_Matter_Content!D8</f>
        <v>0.44</v>
      </c>
      <c r="E21" s="319">
        <f>MCF!R20</f>
        <v>1</v>
      </c>
      <c r="F21" s="87">
        <f t="shared" si="0"/>
        <v>9.6659821424592798E-2</v>
      </c>
      <c r="G21" s="87">
        <f t="shared" si="1"/>
        <v>9.6659821424592798E-2</v>
      </c>
      <c r="H21" s="87">
        <f t="shared" si="2"/>
        <v>0</v>
      </c>
      <c r="I21" s="87">
        <f t="shared" si="3"/>
        <v>9.6659821424592798E-2</v>
      </c>
      <c r="J21" s="87">
        <f t="shared" si="4"/>
        <v>0</v>
      </c>
      <c r="K21" s="120">
        <f t="shared" ref="K21:K84" si="6">J21*CH4_fraction*conv</f>
        <v>0</v>
      </c>
      <c r="O21" s="116">
        <f>Amnt_Deposited!B16</f>
        <v>2002</v>
      </c>
      <c r="P21" s="119">
        <f>Amnt_Deposited!D16</f>
        <v>0.99855187422099989</v>
      </c>
      <c r="Q21" s="319">
        <f>MCF!R20</f>
        <v>1</v>
      </c>
      <c r="R21" s="87">
        <f t="shared" si="5"/>
        <v>0.19971037484419998</v>
      </c>
      <c r="S21" s="87">
        <f t="shared" ref="S21:S84" si="7">R21*$W$12</f>
        <v>0.19971037484419998</v>
      </c>
      <c r="T21" s="87">
        <f t="shared" ref="T21:T84" si="8">R21*(1-$W$12)</f>
        <v>0</v>
      </c>
      <c r="U21" s="87">
        <f t="shared" ref="U21:U84" si="9">S21+U20*$W$10</f>
        <v>0.19971037484419998</v>
      </c>
      <c r="V21" s="87">
        <f t="shared" ref="V21:V84" si="10">U20*(1-$W$10)+T21</f>
        <v>0</v>
      </c>
      <c r="W21" s="120">
        <f t="shared" ref="W21:W84" si="11">V21*CH4_fraction*conv</f>
        <v>0</v>
      </c>
    </row>
    <row r="22" spans="2:23">
      <c r="B22" s="116">
        <f>Amnt_Deposited!B17</f>
        <v>2003</v>
      </c>
      <c r="C22" s="119">
        <f>Amnt_Deposited!D17</f>
        <v>1.0156735318730001</v>
      </c>
      <c r="D22" s="453">
        <f>Dry_Matter_Content!D9</f>
        <v>0.44</v>
      </c>
      <c r="E22" s="319">
        <f>MCF!R21</f>
        <v>1</v>
      </c>
      <c r="F22" s="87">
        <f t="shared" si="0"/>
        <v>9.8317197885306407E-2</v>
      </c>
      <c r="G22" s="87">
        <f t="shared" si="1"/>
        <v>9.8317197885306407E-2</v>
      </c>
      <c r="H22" s="87">
        <f t="shared" si="2"/>
        <v>0</v>
      </c>
      <c r="I22" s="87">
        <f t="shared" si="3"/>
        <v>0.18844221801480932</v>
      </c>
      <c r="J22" s="87">
        <f t="shared" si="4"/>
        <v>6.5348012950899002E-3</v>
      </c>
      <c r="K22" s="120">
        <f t="shared" si="6"/>
        <v>4.3565341967265999E-3</v>
      </c>
      <c r="N22" s="290"/>
      <c r="O22" s="116">
        <f>Amnt_Deposited!B17</f>
        <v>2003</v>
      </c>
      <c r="P22" s="119">
        <f>Amnt_Deposited!D17</f>
        <v>1.0156735318730001</v>
      </c>
      <c r="Q22" s="319">
        <f>MCF!R21</f>
        <v>1</v>
      </c>
      <c r="R22" s="87">
        <f t="shared" si="5"/>
        <v>0.20313470637460004</v>
      </c>
      <c r="S22" s="87">
        <f t="shared" si="7"/>
        <v>0.20313470637460004</v>
      </c>
      <c r="T22" s="87">
        <f t="shared" si="8"/>
        <v>0</v>
      </c>
      <c r="U22" s="87">
        <f t="shared" si="9"/>
        <v>0.38934342565043245</v>
      </c>
      <c r="V22" s="87">
        <f t="shared" si="10"/>
        <v>1.3501655568367561E-2</v>
      </c>
      <c r="W22" s="120">
        <f t="shared" si="11"/>
        <v>9.0011037122450406E-3</v>
      </c>
    </row>
    <row r="23" spans="2:23">
      <c r="B23" s="116">
        <f>Amnt_Deposited!B18</f>
        <v>2004</v>
      </c>
      <c r="C23" s="119">
        <f>Amnt_Deposited!D18</f>
        <v>1.056422362193</v>
      </c>
      <c r="D23" s="453">
        <f>Dry_Matter_Content!D10</f>
        <v>0.44</v>
      </c>
      <c r="E23" s="319">
        <f>MCF!R22</f>
        <v>1</v>
      </c>
      <c r="F23" s="87">
        <f t="shared" si="0"/>
        <v>0.1022616846602824</v>
      </c>
      <c r="G23" s="87">
        <f t="shared" si="1"/>
        <v>0.1022616846602824</v>
      </c>
      <c r="H23" s="87">
        <f t="shared" si="2"/>
        <v>0</v>
      </c>
      <c r="I23" s="87">
        <f t="shared" si="3"/>
        <v>0.27796404414665998</v>
      </c>
      <c r="J23" s="87">
        <f t="shared" si="4"/>
        <v>1.2739858528431756E-2</v>
      </c>
      <c r="K23" s="120">
        <f t="shared" si="6"/>
        <v>8.4932390189545043E-3</v>
      </c>
      <c r="N23" s="290"/>
      <c r="O23" s="116">
        <f>Amnt_Deposited!B18</f>
        <v>2004</v>
      </c>
      <c r="P23" s="119">
        <f>Amnt_Deposited!D18</f>
        <v>1.056422362193</v>
      </c>
      <c r="Q23" s="319">
        <f>MCF!R22</f>
        <v>1</v>
      </c>
      <c r="R23" s="87">
        <f t="shared" si="5"/>
        <v>0.21128447243860002</v>
      </c>
      <c r="S23" s="87">
        <f t="shared" si="7"/>
        <v>0.21128447243860002</v>
      </c>
      <c r="T23" s="87">
        <f t="shared" si="8"/>
        <v>0</v>
      </c>
      <c r="U23" s="87">
        <f t="shared" si="9"/>
        <v>0.57430587633607433</v>
      </c>
      <c r="V23" s="87">
        <f t="shared" si="10"/>
        <v>2.6322021752958176E-2</v>
      </c>
      <c r="W23" s="120">
        <f t="shared" si="11"/>
        <v>1.7548014501972117E-2</v>
      </c>
    </row>
    <row r="24" spans="2:23">
      <c r="B24" s="116">
        <f>Amnt_Deposited!B19</f>
        <v>2005</v>
      </c>
      <c r="C24" s="119">
        <f>Amnt_Deposited!D19</f>
        <v>1.094400986943</v>
      </c>
      <c r="D24" s="453">
        <f>Dry_Matter_Content!D11</f>
        <v>0.44</v>
      </c>
      <c r="E24" s="319">
        <f>MCF!R23</f>
        <v>1</v>
      </c>
      <c r="F24" s="87">
        <f t="shared" si="0"/>
        <v>0.10593801553608241</v>
      </c>
      <c r="G24" s="87">
        <f t="shared" si="1"/>
        <v>0.10593801553608241</v>
      </c>
      <c r="H24" s="87">
        <f t="shared" si="2"/>
        <v>0</v>
      </c>
      <c r="I24" s="87">
        <f t="shared" si="3"/>
        <v>0.36510997245449234</v>
      </c>
      <c r="J24" s="87">
        <f t="shared" si="4"/>
        <v>1.8792087228250039E-2</v>
      </c>
      <c r="K24" s="120">
        <f t="shared" si="6"/>
        <v>1.2528058152166692E-2</v>
      </c>
      <c r="N24" s="290"/>
      <c r="O24" s="116">
        <f>Amnt_Deposited!B19</f>
        <v>2005</v>
      </c>
      <c r="P24" s="119">
        <f>Amnt_Deposited!D19</f>
        <v>1.094400986943</v>
      </c>
      <c r="Q24" s="319">
        <f>MCF!R23</f>
        <v>1</v>
      </c>
      <c r="R24" s="87">
        <f t="shared" si="5"/>
        <v>0.21888019738860001</v>
      </c>
      <c r="S24" s="87">
        <f t="shared" si="7"/>
        <v>0.21888019738860001</v>
      </c>
      <c r="T24" s="87">
        <f t="shared" si="8"/>
        <v>0</v>
      </c>
      <c r="U24" s="87">
        <f t="shared" si="9"/>
        <v>0.75435944722002546</v>
      </c>
      <c r="V24" s="87">
        <f t="shared" si="10"/>
        <v>3.882662650464884E-2</v>
      </c>
      <c r="W24" s="120">
        <f t="shared" si="11"/>
        <v>2.5884417669765892E-2</v>
      </c>
    </row>
    <row r="25" spans="2:23">
      <c r="B25" s="116">
        <f>Amnt_Deposited!B20</f>
        <v>2006</v>
      </c>
      <c r="C25" s="119">
        <f>Amnt_Deposited!D20</f>
        <v>1.1063575516290001</v>
      </c>
      <c r="D25" s="453">
        <f>Dry_Matter_Content!D12</f>
        <v>0.44</v>
      </c>
      <c r="E25" s="319">
        <f>MCF!R24</f>
        <v>1</v>
      </c>
      <c r="F25" s="87">
        <f t="shared" si="0"/>
        <v>0.1070954109976872</v>
      </c>
      <c r="G25" s="87">
        <f t="shared" si="1"/>
        <v>0.1070954109976872</v>
      </c>
      <c r="H25" s="87">
        <f t="shared" si="2"/>
        <v>0</v>
      </c>
      <c r="I25" s="87">
        <f t="shared" si="3"/>
        <v>0.44752169290028687</v>
      </c>
      <c r="J25" s="87">
        <f t="shared" si="4"/>
        <v>2.4683690551892675E-2</v>
      </c>
      <c r="K25" s="120">
        <f t="shared" si="6"/>
        <v>1.6455793701261781E-2</v>
      </c>
      <c r="N25" s="290"/>
      <c r="O25" s="116">
        <f>Amnt_Deposited!B20</f>
        <v>2006</v>
      </c>
      <c r="P25" s="119">
        <f>Amnt_Deposited!D20</f>
        <v>1.1063575516290001</v>
      </c>
      <c r="Q25" s="319">
        <f>MCF!R24</f>
        <v>1</v>
      </c>
      <c r="R25" s="87">
        <f t="shared" si="5"/>
        <v>0.22127151032580003</v>
      </c>
      <c r="S25" s="87">
        <f t="shared" si="7"/>
        <v>0.22127151032580003</v>
      </c>
      <c r="T25" s="87">
        <f t="shared" si="8"/>
        <v>0</v>
      </c>
      <c r="U25" s="87">
        <f t="shared" si="9"/>
        <v>0.92463159690141916</v>
      </c>
      <c r="V25" s="87">
        <f t="shared" si="10"/>
        <v>5.0999360644406348E-2</v>
      </c>
      <c r="W25" s="120">
        <f t="shared" si="11"/>
        <v>3.3999573762937566E-2</v>
      </c>
    </row>
    <row r="26" spans="2:23">
      <c r="B26" s="116">
        <f>Amnt_Deposited!B21</f>
        <v>2007</v>
      </c>
      <c r="C26" s="119">
        <f>Amnt_Deposited!D21</f>
        <v>1.1179656065820001</v>
      </c>
      <c r="D26" s="453">
        <f>Dry_Matter_Content!D13</f>
        <v>0.44</v>
      </c>
      <c r="E26" s="319">
        <f>MCF!R25</f>
        <v>1</v>
      </c>
      <c r="F26" s="87">
        <f t="shared" si="0"/>
        <v>0.10821907071713761</v>
      </c>
      <c r="G26" s="87">
        <f t="shared" si="1"/>
        <v>0.10821907071713761</v>
      </c>
      <c r="H26" s="87">
        <f t="shared" si="2"/>
        <v>0</v>
      </c>
      <c r="I26" s="87">
        <f t="shared" si="3"/>
        <v>0.5254855314512128</v>
      </c>
      <c r="J26" s="87">
        <f t="shared" si="4"/>
        <v>3.0255232166211704E-2</v>
      </c>
      <c r="K26" s="120">
        <f t="shared" si="6"/>
        <v>2.0170154777474469E-2</v>
      </c>
      <c r="N26" s="290"/>
      <c r="O26" s="116">
        <f>Amnt_Deposited!B21</f>
        <v>2007</v>
      </c>
      <c r="P26" s="119">
        <f>Amnt_Deposited!D21</f>
        <v>1.1179656065820001</v>
      </c>
      <c r="Q26" s="319">
        <f>MCF!R25</f>
        <v>1</v>
      </c>
      <c r="R26" s="87">
        <f t="shared" si="5"/>
        <v>0.22359312131640002</v>
      </c>
      <c r="S26" s="87">
        <f t="shared" si="7"/>
        <v>0.22359312131640002</v>
      </c>
      <c r="T26" s="87">
        <f t="shared" si="8"/>
        <v>0</v>
      </c>
      <c r="U26" s="87">
        <f t="shared" si="9"/>
        <v>1.0857139079570512</v>
      </c>
      <c r="V26" s="87">
        <f t="shared" si="10"/>
        <v>6.2510810260767991E-2</v>
      </c>
      <c r="W26" s="120">
        <f t="shared" si="11"/>
        <v>4.167387350717866E-2</v>
      </c>
    </row>
    <row r="27" spans="2:23">
      <c r="B27" s="116">
        <f>Amnt_Deposited!B22</f>
        <v>2008</v>
      </c>
      <c r="C27" s="119">
        <f>Amnt_Deposited!D22</f>
        <v>1.129117918038</v>
      </c>
      <c r="D27" s="453">
        <f>Dry_Matter_Content!D14</f>
        <v>0.44</v>
      </c>
      <c r="E27" s="319">
        <f>MCF!R26</f>
        <v>1</v>
      </c>
      <c r="F27" s="87">
        <f t="shared" si="0"/>
        <v>0.1092986144660784</v>
      </c>
      <c r="G27" s="87">
        <f t="shared" si="1"/>
        <v>0.1092986144660784</v>
      </c>
      <c r="H27" s="87">
        <f t="shared" si="2"/>
        <v>0</v>
      </c>
      <c r="I27" s="87">
        <f t="shared" si="3"/>
        <v>0.59925807644118201</v>
      </c>
      <c r="J27" s="87">
        <f t="shared" si="4"/>
        <v>3.5526069476109173E-2</v>
      </c>
      <c r="K27" s="120">
        <f t="shared" si="6"/>
        <v>2.3684046317406116E-2</v>
      </c>
      <c r="N27" s="290"/>
      <c r="O27" s="116">
        <f>Amnt_Deposited!B22</f>
        <v>2008</v>
      </c>
      <c r="P27" s="119">
        <f>Amnt_Deposited!D22</f>
        <v>1.129117918038</v>
      </c>
      <c r="Q27" s="319">
        <f>MCF!R26</f>
        <v>1</v>
      </c>
      <c r="R27" s="87">
        <f t="shared" si="5"/>
        <v>0.22582358360760002</v>
      </c>
      <c r="S27" s="87">
        <f t="shared" si="7"/>
        <v>0.22582358360760002</v>
      </c>
      <c r="T27" s="87">
        <f t="shared" si="8"/>
        <v>0</v>
      </c>
      <c r="U27" s="87">
        <f t="shared" si="9"/>
        <v>1.2381365215726903</v>
      </c>
      <c r="V27" s="87">
        <f t="shared" si="10"/>
        <v>7.3400969991961107E-2</v>
      </c>
      <c r="W27" s="120">
        <f t="shared" si="11"/>
        <v>4.8933979994640733E-2</v>
      </c>
    </row>
    <row r="28" spans="2:23">
      <c r="B28" s="116">
        <f>Amnt_Deposited!B23</f>
        <v>2009</v>
      </c>
      <c r="C28" s="119">
        <f>Amnt_Deposited!D23</f>
        <v>1.1396446992039999</v>
      </c>
      <c r="D28" s="453">
        <f>Dry_Matter_Content!D15</f>
        <v>0.44</v>
      </c>
      <c r="E28" s="319">
        <f>MCF!R27</f>
        <v>1</v>
      </c>
      <c r="F28" s="87">
        <f t="shared" si="0"/>
        <v>0.1103176068829472</v>
      </c>
      <c r="G28" s="87">
        <f t="shared" si="1"/>
        <v>0.1103176068829472</v>
      </c>
      <c r="H28" s="87">
        <f t="shared" si="2"/>
        <v>0</v>
      </c>
      <c r="I28" s="87">
        <f t="shared" si="3"/>
        <v>0.66906213388543168</v>
      </c>
      <c r="J28" s="87">
        <f t="shared" si="4"/>
        <v>4.0513549438697567E-2</v>
      </c>
      <c r="K28" s="120">
        <f t="shared" si="6"/>
        <v>2.700903295913171E-2</v>
      </c>
      <c r="N28" s="290"/>
      <c r="O28" s="116">
        <f>Amnt_Deposited!B23</f>
        <v>2009</v>
      </c>
      <c r="P28" s="119">
        <f>Amnt_Deposited!D23</f>
        <v>1.1396446992039999</v>
      </c>
      <c r="Q28" s="319">
        <f>MCF!R27</f>
        <v>1</v>
      </c>
      <c r="R28" s="87">
        <f t="shared" si="5"/>
        <v>0.22792893984079998</v>
      </c>
      <c r="S28" s="87">
        <f t="shared" si="7"/>
        <v>0.22792893984079998</v>
      </c>
      <c r="T28" s="87">
        <f t="shared" si="8"/>
        <v>0</v>
      </c>
      <c r="U28" s="87">
        <f t="shared" si="9"/>
        <v>1.3823597807550243</v>
      </c>
      <c r="V28" s="87">
        <f t="shared" si="10"/>
        <v>8.3705680658466064E-2</v>
      </c>
      <c r="W28" s="120">
        <f t="shared" si="11"/>
        <v>5.5803787105644043E-2</v>
      </c>
    </row>
    <row r="29" spans="2:23">
      <c r="B29" s="116">
        <f>Amnt_Deposited!B24</f>
        <v>2010</v>
      </c>
      <c r="C29" s="119">
        <f>Amnt_Deposited!D24</f>
        <v>1.277172001534</v>
      </c>
      <c r="D29" s="453">
        <f>Dry_Matter_Content!D16</f>
        <v>0.44</v>
      </c>
      <c r="E29" s="319">
        <f>MCF!R28</f>
        <v>1</v>
      </c>
      <c r="F29" s="87">
        <f t="shared" si="0"/>
        <v>0.12363024974849121</v>
      </c>
      <c r="G29" s="87">
        <f t="shared" si="1"/>
        <v>0.12363024974849121</v>
      </c>
      <c r="H29" s="87">
        <f t="shared" si="2"/>
        <v>0</v>
      </c>
      <c r="I29" s="87">
        <f t="shared" si="3"/>
        <v>0.74745964851635383</v>
      </c>
      <c r="J29" s="87">
        <f t="shared" si="4"/>
        <v>4.5232735117569041E-2</v>
      </c>
      <c r="K29" s="120">
        <f t="shared" si="6"/>
        <v>3.0155156745046027E-2</v>
      </c>
      <c r="O29" s="116">
        <f>Amnt_Deposited!B24</f>
        <v>2010</v>
      </c>
      <c r="P29" s="119">
        <f>Amnt_Deposited!D24</f>
        <v>1.277172001534</v>
      </c>
      <c r="Q29" s="319">
        <f>MCF!R28</f>
        <v>1</v>
      </c>
      <c r="R29" s="87">
        <f t="shared" si="5"/>
        <v>0.25543440030680004</v>
      </c>
      <c r="S29" s="87">
        <f t="shared" si="7"/>
        <v>0.25543440030680004</v>
      </c>
      <c r="T29" s="87">
        <f t="shared" si="8"/>
        <v>0</v>
      </c>
      <c r="U29" s="87">
        <f t="shared" si="9"/>
        <v>1.5443381167693264</v>
      </c>
      <c r="V29" s="87">
        <f t="shared" si="10"/>
        <v>9.3456064292498031E-2</v>
      </c>
      <c r="W29" s="120">
        <f t="shared" si="11"/>
        <v>6.2304042861665354E-2</v>
      </c>
    </row>
    <row r="30" spans="2:23">
      <c r="B30" s="116">
        <f>Amnt_Deposited!B25</f>
        <v>2011</v>
      </c>
      <c r="C30" s="119">
        <f>Amnt_Deposited!D25</f>
        <v>0</v>
      </c>
      <c r="D30" s="453">
        <f>Dry_Matter_Content!D17</f>
        <v>0.44</v>
      </c>
      <c r="E30" s="319">
        <f>MCF!R29</f>
        <v>1</v>
      </c>
      <c r="F30" s="87">
        <f t="shared" si="0"/>
        <v>0</v>
      </c>
      <c r="G30" s="87">
        <f t="shared" si="1"/>
        <v>0</v>
      </c>
      <c r="H30" s="87">
        <f t="shared" si="2"/>
        <v>0</v>
      </c>
      <c r="I30" s="87">
        <f t="shared" si="3"/>
        <v>0.69692675690572059</v>
      </c>
      <c r="J30" s="87">
        <f t="shared" si="4"/>
        <v>5.0532891610633221E-2</v>
      </c>
      <c r="K30" s="120">
        <f t="shared" si="6"/>
        <v>3.3688594407088809E-2</v>
      </c>
      <c r="O30" s="116">
        <f>Amnt_Deposited!B25</f>
        <v>2011</v>
      </c>
      <c r="P30" s="119">
        <f>Amnt_Deposited!D25</f>
        <v>0</v>
      </c>
      <c r="Q30" s="319">
        <f>MCF!R29</f>
        <v>1</v>
      </c>
      <c r="R30" s="87">
        <f t="shared" si="5"/>
        <v>0</v>
      </c>
      <c r="S30" s="87">
        <f t="shared" si="7"/>
        <v>0</v>
      </c>
      <c r="T30" s="87">
        <f t="shared" si="8"/>
        <v>0</v>
      </c>
      <c r="U30" s="87">
        <f t="shared" si="9"/>
        <v>1.4399313159209106</v>
      </c>
      <c r="V30" s="87">
        <f t="shared" si="10"/>
        <v>0.10440680084841576</v>
      </c>
      <c r="W30" s="120">
        <f t="shared" si="11"/>
        <v>6.9604533898943832E-2</v>
      </c>
    </row>
    <row r="31" spans="2:23">
      <c r="B31" s="116">
        <f>Amnt_Deposited!B26</f>
        <v>2012</v>
      </c>
      <c r="C31" s="119">
        <f>Amnt_Deposited!D26</f>
        <v>0</v>
      </c>
      <c r="D31" s="453">
        <f>Dry_Matter_Content!D18</f>
        <v>0.44</v>
      </c>
      <c r="E31" s="319">
        <f>MCF!R30</f>
        <v>1</v>
      </c>
      <c r="F31" s="87">
        <f t="shared" si="0"/>
        <v>0</v>
      </c>
      <c r="G31" s="87">
        <f t="shared" si="1"/>
        <v>0</v>
      </c>
      <c r="H31" s="87">
        <f t="shared" si="2"/>
        <v>0</v>
      </c>
      <c r="I31" s="87">
        <f t="shared" si="3"/>
        <v>0.64981020106598908</v>
      </c>
      <c r="J31" s="87">
        <f t="shared" si="4"/>
        <v>4.7116555839731553E-2</v>
      </c>
      <c r="K31" s="120">
        <f t="shared" si="6"/>
        <v>3.1411037226487699E-2</v>
      </c>
      <c r="O31" s="116">
        <f>Amnt_Deposited!B26</f>
        <v>2012</v>
      </c>
      <c r="P31" s="119">
        <f>Amnt_Deposited!D26</f>
        <v>0</v>
      </c>
      <c r="Q31" s="319">
        <f>MCF!R30</f>
        <v>1</v>
      </c>
      <c r="R31" s="87">
        <f t="shared" si="5"/>
        <v>0</v>
      </c>
      <c r="S31" s="87">
        <f t="shared" si="7"/>
        <v>0</v>
      </c>
      <c r="T31" s="87">
        <f t="shared" si="8"/>
        <v>0</v>
      </c>
      <c r="U31" s="87">
        <f t="shared" si="9"/>
        <v>1.3425830600536965</v>
      </c>
      <c r="V31" s="87">
        <f t="shared" si="10"/>
        <v>9.7348255867213976E-2</v>
      </c>
      <c r="W31" s="120">
        <f t="shared" si="11"/>
        <v>6.4898837244809313E-2</v>
      </c>
    </row>
    <row r="32" spans="2:23">
      <c r="B32" s="116">
        <f>Amnt_Deposited!B27</f>
        <v>2013</v>
      </c>
      <c r="C32" s="119">
        <f>Amnt_Deposited!D27</f>
        <v>0</v>
      </c>
      <c r="D32" s="453">
        <f>Dry_Matter_Content!D19</f>
        <v>0.44</v>
      </c>
      <c r="E32" s="319">
        <f>MCF!R31</f>
        <v>1</v>
      </c>
      <c r="F32" s="87">
        <f t="shared" si="0"/>
        <v>0</v>
      </c>
      <c r="G32" s="87">
        <f t="shared" si="1"/>
        <v>0</v>
      </c>
      <c r="H32" s="87">
        <f t="shared" si="2"/>
        <v>0</v>
      </c>
      <c r="I32" s="87">
        <f t="shared" si="3"/>
        <v>0.60587901558576984</v>
      </c>
      <c r="J32" s="87">
        <f t="shared" si="4"/>
        <v>4.3931185480219223E-2</v>
      </c>
      <c r="K32" s="120">
        <f t="shared" si="6"/>
        <v>2.9287456986812815E-2</v>
      </c>
      <c r="O32" s="116">
        <f>Amnt_Deposited!B27</f>
        <v>2013</v>
      </c>
      <c r="P32" s="119">
        <f>Amnt_Deposited!D27</f>
        <v>0</v>
      </c>
      <c r="Q32" s="319">
        <f>MCF!R31</f>
        <v>1</v>
      </c>
      <c r="R32" s="87">
        <f t="shared" si="5"/>
        <v>0</v>
      </c>
      <c r="S32" s="87">
        <f t="shared" si="7"/>
        <v>0</v>
      </c>
      <c r="T32" s="87">
        <f t="shared" si="8"/>
        <v>0</v>
      </c>
      <c r="U32" s="87">
        <f t="shared" si="9"/>
        <v>1.2518161479044834</v>
      </c>
      <c r="V32" s="87">
        <f t="shared" si="10"/>
        <v>9.0766912149213272E-2</v>
      </c>
      <c r="W32" s="120">
        <f t="shared" si="11"/>
        <v>6.0511274766142181E-2</v>
      </c>
    </row>
    <row r="33" spans="2:23">
      <c r="B33" s="116">
        <f>Amnt_Deposited!B28</f>
        <v>2014</v>
      </c>
      <c r="C33" s="119">
        <f>Amnt_Deposited!D28</f>
        <v>0</v>
      </c>
      <c r="D33" s="453">
        <f>Dry_Matter_Content!D20</f>
        <v>0.44</v>
      </c>
      <c r="E33" s="319">
        <f>MCF!R32</f>
        <v>1</v>
      </c>
      <c r="F33" s="87">
        <f t="shared" si="0"/>
        <v>0</v>
      </c>
      <c r="G33" s="87">
        <f t="shared" si="1"/>
        <v>0</v>
      </c>
      <c r="H33" s="87">
        <f t="shared" si="2"/>
        <v>0</v>
      </c>
      <c r="I33" s="87">
        <f t="shared" si="3"/>
        <v>0.56491784974287151</v>
      </c>
      <c r="J33" s="87">
        <f t="shared" si="4"/>
        <v>4.0961165842898328E-2</v>
      </c>
      <c r="K33" s="120">
        <f t="shared" si="6"/>
        <v>2.730744389526555E-2</v>
      </c>
      <c r="O33" s="116">
        <f>Amnt_Deposited!B28</f>
        <v>2014</v>
      </c>
      <c r="P33" s="119">
        <f>Amnt_Deposited!D28</f>
        <v>0</v>
      </c>
      <c r="Q33" s="319">
        <f>MCF!R32</f>
        <v>1</v>
      </c>
      <c r="R33" s="87">
        <f t="shared" si="5"/>
        <v>0</v>
      </c>
      <c r="S33" s="87">
        <f t="shared" si="7"/>
        <v>0</v>
      </c>
      <c r="T33" s="87">
        <f t="shared" si="8"/>
        <v>0</v>
      </c>
      <c r="U33" s="87">
        <f t="shared" si="9"/>
        <v>1.1671856399646108</v>
      </c>
      <c r="V33" s="87">
        <f t="shared" si="10"/>
        <v>8.463050793987259E-2</v>
      </c>
      <c r="W33" s="120">
        <f t="shared" si="11"/>
        <v>5.6420338626581724E-2</v>
      </c>
    </row>
    <row r="34" spans="2:23">
      <c r="B34" s="116">
        <f>Amnt_Deposited!B29</f>
        <v>2015</v>
      </c>
      <c r="C34" s="119">
        <f>Amnt_Deposited!D29</f>
        <v>0</v>
      </c>
      <c r="D34" s="453">
        <f>Dry_Matter_Content!D21</f>
        <v>0.44</v>
      </c>
      <c r="E34" s="319">
        <f>MCF!R33</f>
        <v>1</v>
      </c>
      <c r="F34" s="87">
        <f t="shared" si="0"/>
        <v>0</v>
      </c>
      <c r="G34" s="87">
        <f t="shared" si="1"/>
        <v>0</v>
      </c>
      <c r="H34" s="87">
        <f t="shared" si="2"/>
        <v>0</v>
      </c>
      <c r="I34" s="87">
        <f t="shared" si="3"/>
        <v>0.52672591185481044</v>
      </c>
      <c r="J34" s="87">
        <f t="shared" si="4"/>
        <v>3.8191937888061023E-2</v>
      </c>
      <c r="K34" s="120">
        <f t="shared" si="6"/>
        <v>2.5461291925374014E-2</v>
      </c>
      <c r="O34" s="116">
        <f>Amnt_Deposited!B29</f>
        <v>2015</v>
      </c>
      <c r="P34" s="119">
        <f>Amnt_Deposited!D29</f>
        <v>0</v>
      </c>
      <c r="Q34" s="319">
        <f>MCF!R33</f>
        <v>1</v>
      </c>
      <c r="R34" s="87">
        <f t="shared" si="5"/>
        <v>0</v>
      </c>
      <c r="S34" s="87">
        <f t="shared" si="7"/>
        <v>0</v>
      </c>
      <c r="T34" s="87">
        <f t="shared" si="8"/>
        <v>0</v>
      </c>
      <c r="U34" s="87">
        <f t="shared" si="9"/>
        <v>1.0882766773859722</v>
      </c>
      <c r="V34" s="87">
        <f t="shared" si="10"/>
        <v>7.8908962578638497E-2</v>
      </c>
      <c r="W34" s="120">
        <f t="shared" si="11"/>
        <v>5.260597505242566E-2</v>
      </c>
    </row>
    <row r="35" spans="2:23">
      <c r="B35" s="116">
        <f>Amnt_Deposited!B30</f>
        <v>2016</v>
      </c>
      <c r="C35" s="119">
        <f>Amnt_Deposited!D30</f>
        <v>0</v>
      </c>
      <c r="D35" s="453">
        <f>Dry_Matter_Content!D22</f>
        <v>0.44</v>
      </c>
      <c r="E35" s="319">
        <f>MCF!R34</f>
        <v>1</v>
      </c>
      <c r="F35" s="87">
        <f t="shared" si="0"/>
        <v>0</v>
      </c>
      <c r="G35" s="87">
        <f t="shared" si="1"/>
        <v>0</v>
      </c>
      <c r="H35" s="87">
        <f t="shared" si="2"/>
        <v>0</v>
      </c>
      <c r="I35" s="87">
        <f t="shared" si="3"/>
        <v>0.4911159849977505</v>
      </c>
      <c r="J35" s="87">
        <f t="shared" si="4"/>
        <v>3.560992685705993E-2</v>
      </c>
      <c r="K35" s="120">
        <f t="shared" si="6"/>
        <v>2.3739951238039951E-2</v>
      </c>
      <c r="O35" s="116">
        <f>Amnt_Deposited!B30</f>
        <v>2016</v>
      </c>
      <c r="P35" s="119">
        <f>Amnt_Deposited!D30</f>
        <v>0</v>
      </c>
      <c r="Q35" s="319">
        <f>MCF!R34</f>
        <v>1</v>
      </c>
      <c r="R35" s="87">
        <f t="shared" si="5"/>
        <v>0</v>
      </c>
      <c r="S35" s="87">
        <f t="shared" si="7"/>
        <v>0</v>
      </c>
      <c r="T35" s="87">
        <f t="shared" si="8"/>
        <v>0</v>
      </c>
      <c r="U35" s="87">
        <f t="shared" si="9"/>
        <v>1.01470244834246</v>
      </c>
      <c r="V35" s="87">
        <f t="shared" si="10"/>
        <v>7.3574229043512268E-2</v>
      </c>
      <c r="W35" s="120">
        <f t="shared" si="11"/>
        <v>4.9049486029008174E-2</v>
      </c>
    </row>
    <row r="36" spans="2:23">
      <c r="B36" s="116">
        <f>Amnt_Deposited!B31</f>
        <v>2017</v>
      </c>
      <c r="C36" s="119">
        <f>Amnt_Deposited!D31</f>
        <v>0</v>
      </c>
      <c r="D36" s="453">
        <f>Dry_Matter_Content!D23</f>
        <v>0.44</v>
      </c>
      <c r="E36" s="319">
        <f>MCF!R35</f>
        <v>1</v>
      </c>
      <c r="F36" s="87">
        <f t="shared" si="0"/>
        <v>0</v>
      </c>
      <c r="G36" s="87">
        <f t="shared" si="1"/>
        <v>0</v>
      </c>
      <c r="H36" s="87">
        <f t="shared" si="2"/>
        <v>0</v>
      </c>
      <c r="I36" s="87">
        <f t="shared" si="3"/>
        <v>0.45791350926892499</v>
      </c>
      <c r="J36" s="87">
        <f t="shared" si="4"/>
        <v>3.3202475728825523E-2</v>
      </c>
      <c r="K36" s="120">
        <f t="shared" si="6"/>
        <v>2.2134983819217014E-2</v>
      </c>
      <c r="O36" s="116">
        <f>Amnt_Deposited!B31</f>
        <v>2017</v>
      </c>
      <c r="P36" s="119">
        <f>Amnt_Deposited!D31</f>
        <v>0</v>
      </c>
      <c r="Q36" s="319">
        <f>MCF!R35</f>
        <v>1</v>
      </c>
      <c r="R36" s="87">
        <f t="shared" si="5"/>
        <v>0</v>
      </c>
      <c r="S36" s="87">
        <f t="shared" si="7"/>
        <v>0</v>
      </c>
      <c r="T36" s="87">
        <f t="shared" si="8"/>
        <v>0</v>
      </c>
      <c r="U36" s="87">
        <f t="shared" si="9"/>
        <v>0.94610229187794448</v>
      </c>
      <c r="V36" s="87">
        <f t="shared" si="10"/>
        <v>6.8600156464515574E-2</v>
      </c>
      <c r="W36" s="120">
        <f t="shared" si="11"/>
        <v>4.5733437643010383E-2</v>
      </c>
    </row>
    <row r="37" spans="2:23">
      <c r="B37" s="116">
        <f>Amnt_Deposited!B32</f>
        <v>2018</v>
      </c>
      <c r="C37" s="119">
        <f>Amnt_Deposited!D32</f>
        <v>0</v>
      </c>
      <c r="D37" s="453">
        <f>Dry_Matter_Content!D24</f>
        <v>0.44</v>
      </c>
      <c r="E37" s="319">
        <f>MCF!R36</f>
        <v>1</v>
      </c>
      <c r="F37" s="87">
        <f t="shared" si="0"/>
        <v>0</v>
      </c>
      <c r="G37" s="87">
        <f t="shared" si="1"/>
        <v>0</v>
      </c>
      <c r="H37" s="87">
        <f t="shared" si="2"/>
        <v>0</v>
      </c>
      <c r="I37" s="87">
        <f t="shared" si="3"/>
        <v>0.42695572609379084</v>
      </c>
      <c r="J37" s="87">
        <f t="shared" si="4"/>
        <v>3.0957783175134167E-2</v>
      </c>
      <c r="K37" s="120">
        <f t="shared" si="6"/>
        <v>2.0638522116756111E-2</v>
      </c>
      <c r="O37" s="116">
        <f>Amnt_Deposited!B32</f>
        <v>2018</v>
      </c>
      <c r="P37" s="119">
        <f>Amnt_Deposited!D32</f>
        <v>0</v>
      </c>
      <c r="Q37" s="319">
        <f>MCF!R36</f>
        <v>1</v>
      </c>
      <c r="R37" s="87">
        <f t="shared" si="5"/>
        <v>0</v>
      </c>
      <c r="S37" s="87">
        <f t="shared" si="7"/>
        <v>0</v>
      </c>
      <c r="T37" s="87">
        <f t="shared" si="8"/>
        <v>0</v>
      </c>
      <c r="U37" s="87">
        <f t="shared" si="9"/>
        <v>0.88213992994584911</v>
      </c>
      <c r="V37" s="87">
        <f t="shared" si="10"/>
        <v>6.396236193209541E-2</v>
      </c>
      <c r="W37" s="120">
        <f t="shared" si="11"/>
        <v>4.2641574621396935E-2</v>
      </c>
    </row>
    <row r="38" spans="2:23">
      <c r="B38" s="116">
        <f>Amnt_Deposited!B33</f>
        <v>2019</v>
      </c>
      <c r="C38" s="119">
        <f>Amnt_Deposited!D33</f>
        <v>0</v>
      </c>
      <c r="D38" s="453">
        <f>Dry_Matter_Content!D25</f>
        <v>0.44</v>
      </c>
      <c r="E38" s="319">
        <f>MCF!R37</f>
        <v>1</v>
      </c>
      <c r="F38" s="87">
        <f t="shared" si="0"/>
        <v>0</v>
      </c>
      <c r="G38" s="87">
        <f t="shared" si="1"/>
        <v>0</v>
      </c>
      <c r="H38" s="87">
        <f t="shared" si="2"/>
        <v>0</v>
      </c>
      <c r="I38" s="87">
        <f t="shared" si="3"/>
        <v>0.39809088038330742</v>
      </c>
      <c r="J38" s="87">
        <f t="shared" si="4"/>
        <v>2.8864845710483443E-2</v>
      </c>
      <c r="K38" s="120">
        <f t="shared" si="6"/>
        <v>1.9243230473655629E-2</v>
      </c>
      <c r="O38" s="116">
        <f>Amnt_Deposited!B33</f>
        <v>2019</v>
      </c>
      <c r="P38" s="119">
        <f>Amnt_Deposited!D33</f>
        <v>0</v>
      </c>
      <c r="Q38" s="319">
        <f>MCF!R37</f>
        <v>1</v>
      </c>
      <c r="R38" s="87">
        <f t="shared" si="5"/>
        <v>0</v>
      </c>
      <c r="S38" s="87">
        <f t="shared" si="7"/>
        <v>0</v>
      </c>
      <c r="T38" s="87">
        <f t="shared" si="8"/>
        <v>0</v>
      </c>
      <c r="U38" s="87">
        <f t="shared" si="9"/>
        <v>0.82250181897377583</v>
      </c>
      <c r="V38" s="87">
        <f t="shared" si="10"/>
        <v>5.9638110972073249E-2</v>
      </c>
      <c r="W38" s="120">
        <f t="shared" si="11"/>
        <v>3.9758740648048831E-2</v>
      </c>
    </row>
    <row r="39" spans="2:23">
      <c r="B39" s="116">
        <f>Amnt_Deposited!B34</f>
        <v>2020</v>
      </c>
      <c r="C39" s="119">
        <f>Amnt_Deposited!D34</f>
        <v>0</v>
      </c>
      <c r="D39" s="453">
        <f>Dry_Matter_Content!D26</f>
        <v>0.44</v>
      </c>
      <c r="E39" s="319">
        <f>MCF!R38</f>
        <v>1</v>
      </c>
      <c r="F39" s="87">
        <f t="shared" si="0"/>
        <v>0</v>
      </c>
      <c r="G39" s="87">
        <f t="shared" si="1"/>
        <v>0</v>
      </c>
      <c r="H39" s="87">
        <f t="shared" si="2"/>
        <v>0</v>
      </c>
      <c r="I39" s="87">
        <f t="shared" si="3"/>
        <v>0.37117747663031392</v>
      </c>
      <c r="J39" s="87">
        <f t="shared" si="4"/>
        <v>2.6913403752993486E-2</v>
      </c>
      <c r="K39" s="120">
        <f t="shared" si="6"/>
        <v>1.7942269168662324E-2</v>
      </c>
      <c r="O39" s="116">
        <f>Amnt_Deposited!B34</f>
        <v>2020</v>
      </c>
      <c r="P39" s="119">
        <f>Amnt_Deposited!D34</f>
        <v>0</v>
      </c>
      <c r="Q39" s="319">
        <f>MCF!R38</f>
        <v>1</v>
      </c>
      <c r="R39" s="87">
        <f t="shared" si="5"/>
        <v>0</v>
      </c>
      <c r="S39" s="87">
        <f t="shared" si="7"/>
        <v>0</v>
      </c>
      <c r="T39" s="87">
        <f t="shared" si="8"/>
        <v>0</v>
      </c>
      <c r="U39" s="87">
        <f t="shared" si="9"/>
        <v>0.76689561287254959</v>
      </c>
      <c r="V39" s="87">
        <f t="shared" si="10"/>
        <v>5.560620610122622E-2</v>
      </c>
      <c r="W39" s="120">
        <f t="shared" si="11"/>
        <v>3.7070804067484142E-2</v>
      </c>
    </row>
    <row r="40" spans="2:23">
      <c r="B40" s="116">
        <f>Amnt_Deposited!B35</f>
        <v>2021</v>
      </c>
      <c r="C40" s="119">
        <f>Amnt_Deposited!D35</f>
        <v>0</v>
      </c>
      <c r="D40" s="453">
        <f>Dry_Matter_Content!D27</f>
        <v>0.44</v>
      </c>
      <c r="E40" s="319">
        <f>MCF!R39</f>
        <v>1</v>
      </c>
      <c r="F40" s="87">
        <f t="shared" si="0"/>
        <v>0</v>
      </c>
      <c r="G40" s="87">
        <f t="shared" si="1"/>
        <v>0</v>
      </c>
      <c r="H40" s="87">
        <f t="shared" si="2"/>
        <v>0</v>
      </c>
      <c r="I40" s="87">
        <f t="shared" si="3"/>
        <v>0.34608358529838923</v>
      </c>
      <c r="J40" s="87">
        <f t="shared" si="4"/>
        <v>2.5093891331924679E-2</v>
      </c>
      <c r="K40" s="120">
        <f t="shared" si="6"/>
        <v>1.6729260887949786E-2</v>
      </c>
      <c r="O40" s="116">
        <f>Amnt_Deposited!B35</f>
        <v>2021</v>
      </c>
      <c r="P40" s="119">
        <f>Amnt_Deposited!D35</f>
        <v>0</v>
      </c>
      <c r="Q40" s="319">
        <f>MCF!R39</f>
        <v>1</v>
      </c>
      <c r="R40" s="87">
        <f t="shared" si="5"/>
        <v>0</v>
      </c>
      <c r="S40" s="87">
        <f t="shared" si="7"/>
        <v>0</v>
      </c>
      <c r="T40" s="87">
        <f t="shared" si="8"/>
        <v>0</v>
      </c>
      <c r="U40" s="87">
        <f t="shared" si="9"/>
        <v>0.71504872995534985</v>
      </c>
      <c r="V40" s="87">
        <f t="shared" si="10"/>
        <v>5.1846882917199764E-2</v>
      </c>
      <c r="W40" s="120">
        <f t="shared" si="11"/>
        <v>3.456458861146651E-2</v>
      </c>
    </row>
    <row r="41" spans="2:23">
      <c r="B41" s="116">
        <f>Amnt_Deposited!B36</f>
        <v>2022</v>
      </c>
      <c r="C41" s="119">
        <f>Amnt_Deposited!D36</f>
        <v>0</v>
      </c>
      <c r="D41" s="453">
        <f>Dry_Matter_Content!D28</f>
        <v>0.44</v>
      </c>
      <c r="E41" s="319">
        <f>MCF!R40</f>
        <v>1</v>
      </c>
      <c r="F41" s="87">
        <f t="shared" si="0"/>
        <v>0</v>
      </c>
      <c r="G41" s="87">
        <f t="shared" si="1"/>
        <v>0</v>
      </c>
      <c r="H41" s="87">
        <f t="shared" si="2"/>
        <v>0</v>
      </c>
      <c r="I41" s="87">
        <f t="shared" si="3"/>
        <v>0.32268619610311122</v>
      </c>
      <c r="J41" s="87">
        <f t="shared" si="4"/>
        <v>2.3397389195278014E-2</v>
      </c>
      <c r="K41" s="120">
        <f t="shared" si="6"/>
        <v>1.5598259463518675E-2</v>
      </c>
      <c r="O41" s="116">
        <f>Amnt_Deposited!B36</f>
        <v>2022</v>
      </c>
      <c r="P41" s="119">
        <f>Amnt_Deposited!D36</f>
        <v>0</v>
      </c>
      <c r="Q41" s="319">
        <f>MCF!R40</f>
        <v>1</v>
      </c>
      <c r="R41" s="87">
        <f t="shared" si="5"/>
        <v>0</v>
      </c>
      <c r="S41" s="87">
        <f t="shared" si="7"/>
        <v>0</v>
      </c>
      <c r="T41" s="87">
        <f t="shared" si="8"/>
        <v>0</v>
      </c>
      <c r="U41" s="87">
        <f t="shared" si="9"/>
        <v>0.66670701674196553</v>
      </c>
      <c r="V41" s="87">
        <f t="shared" si="10"/>
        <v>4.8341713213384339E-2</v>
      </c>
      <c r="W41" s="120">
        <f t="shared" si="11"/>
        <v>3.2227808808922891E-2</v>
      </c>
    </row>
    <row r="42" spans="2:23">
      <c r="B42" s="116">
        <f>Amnt_Deposited!B37</f>
        <v>2023</v>
      </c>
      <c r="C42" s="119">
        <f>Amnt_Deposited!D37</f>
        <v>0</v>
      </c>
      <c r="D42" s="453">
        <f>Dry_Matter_Content!D29</f>
        <v>0.44</v>
      </c>
      <c r="E42" s="319">
        <f>MCF!R41</f>
        <v>1</v>
      </c>
      <c r="F42" s="87">
        <f t="shared" si="0"/>
        <v>0</v>
      </c>
      <c r="G42" s="87">
        <f t="shared" si="1"/>
        <v>0</v>
      </c>
      <c r="H42" s="87">
        <f t="shared" si="2"/>
        <v>0</v>
      </c>
      <c r="I42" s="87">
        <f t="shared" si="3"/>
        <v>0.30087061501549978</v>
      </c>
      <c r="J42" s="87">
        <f t="shared" si="4"/>
        <v>2.1815581087611429E-2</v>
      </c>
      <c r="K42" s="120">
        <f t="shared" si="6"/>
        <v>1.4543720725074285E-2</v>
      </c>
      <c r="O42" s="116">
        <f>Amnt_Deposited!B37</f>
        <v>2023</v>
      </c>
      <c r="P42" s="119">
        <f>Amnt_Deposited!D37</f>
        <v>0</v>
      </c>
      <c r="Q42" s="319">
        <f>MCF!R41</f>
        <v>1</v>
      </c>
      <c r="R42" s="87">
        <f t="shared" si="5"/>
        <v>0</v>
      </c>
      <c r="S42" s="87">
        <f t="shared" si="7"/>
        <v>0</v>
      </c>
      <c r="T42" s="87">
        <f t="shared" si="8"/>
        <v>0</v>
      </c>
      <c r="U42" s="87">
        <f t="shared" si="9"/>
        <v>0.62163350209814028</v>
      </c>
      <c r="V42" s="87">
        <f t="shared" si="10"/>
        <v>4.507351464382528E-2</v>
      </c>
      <c r="W42" s="120">
        <f t="shared" si="11"/>
        <v>3.0049009762550184E-2</v>
      </c>
    </row>
    <row r="43" spans="2:23">
      <c r="B43" s="116">
        <f>Amnt_Deposited!B38</f>
        <v>2024</v>
      </c>
      <c r="C43" s="119">
        <f>Amnt_Deposited!D38</f>
        <v>0</v>
      </c>
      <c r="D43" s="453">
        <f>Dry_Matter_Content!D30</f>
        <v>0.44</v>
      </c>
      <c r="E43" s="319">
        <f>MCF!R42</f>
        <v>1</v>
      </c>
      <c r="F43" s="87">
        <f t="shared" si="0"/>
        <v>0</v>
      </c>
      <c r="G43" s="87">
        <f t="shared" si="1"/>
        <v>0</v>
      </c>
      <c r="H43" s="87">
        <f t="shared" si="2"/>
        <v>0</v>
      </c>
      <c r="I43" s="87">
        <f t="shared" si="3"/>
        <v>0.28052990203175382</v>
      </c>
      <c r="J43" s="87">
        <f t="shared" si="4"/>
        <v>2.0340712983745981E-2</v>
      </c>
      <c r="K43" s="120">
        <f t="shared" si="6"/>
        <v>1.3560475322497319E-2</v>
      </c>
      <c r="O43" s="116">
        <f>Amnt_Deposited!B38</f>
        <v>2024</v>
      </c>
      <c r="P43" s="119">
        <f>Amnt_Deposited!D38</f>
        <v>0</v>
      </c>
      <c r="Q43" s="319">
        <f>MCF!R42</f>
        <v>1</v>
      </c>
      <c r="R43" s="87">
        <f t="shared" si="5"/>
        <v>0</v>
      </c>
      <c r="S43" s="87">
        <f t="shared" si="7"/>
        <v>0</v>
      </c>
      <c r="T43" s="87">
        <f t="shared" si="8"/>
        <v>0</v>
      </c>
      <c r="U43" s="87">
        <f t="shared" si="9"/>
        <v>0.57960723560279737</v>
      </c>
      <c r="V43" s="87">
        <f t="shared" si="10"/>
        <v>4.2026266495342954E-2</v>
      </c>
      <c r="W43" s="120">
        <f t="shared" si="11"/>
        <v>2.8017510996895301E-2</v>
      </c>
    </row>
    <row r="44" spans="2:23">
      <c r="B44" s="116">
        <f>Amnt_Deposited!B39</f>
        <v>2025</v>
      </c>
      <c r="C44" s="119">
        <f>Amnt_Deposited!D39</f>
        <v>0</v>
      </c>
      <c r="D44" s="453">
        <f>Dry_Matter_Content!D31</f>
        <v>0.44</v>
      </c>
      <c r="E44" s="319">
        <f>MCF!R43</f>
        <v>1</v>
      </c>
      <c r="F44" s="87">
        <f t="shared" si="0"/>
        <v>0</v>
      </c>
      <c r="G44" s="87">
        <f t="shared" si="1"/>
        <v>0</v>
      </c>
      <c r="H44" s="87">
        <f t="shared" si="2"/>
        <v>0</v>
      </c>
      <c r="I44" s="87">
        <f t="shared" si="3"/>
        <v>0.26156434695322839</v>
      </c>
      <c r="J44" s="87">
        <f t="shared" si="4"/>
        <v>1.8965555078525435E-2</v>
      </c>
      <c r="K44" s="120">
        <f t="shared" si="6"/>
        <v>1.2643703385683623E-2</v>
      </c>
      <c r="O44" s="116">
        <f>Amnt_Deposited!B39</f>
        <v>2025</v>
      </c>
      <c r="P44" s="119">
        <f>Amnt_Deposited!D39</f>
        <v>0</v>
      </c>
      <c r="Q44" s="319">
        <f>MCF!R43</f>
        <v>1</v>
      </c>
      <c r="R44" s="87">
        <f t="shared" si="5"/>
        <v>0</v>
      </c>
      <c r="S44" s="87">
        <f t="shared" si="7"/>
        <v>0</v>
      </c>
      <c r="T44" s="87">
        <f t="shared" si="8"/>
        <v>0</v>
      </c>
      <c r="U44" s="87">
        <f t="shared" si="9"/>
        <v>0.54042220444881917</v>
      </c>
      <c r="V44" s="87">
        <f t="shared" si="10"/>
        <v>3.9185031153978186E-2</v>
      </c>
      <c r="W44" s="120">
        <f t="shared" si="11"/>
        <v>2.6123354102652124E-2</v>
      </c>
    </row>
    <row r="45" spans="2:23">
      <c r="B45" s="116">
        <f>Amnt_Deposited!B40</f>
        <v>2026</v>
      </c>
      <c r="C45" s="119">
        <f>Amnt_Deposited!D40</f>
        <v>0</v>
      </c>
      <c r="D45" s="453">
        <f>Dry_Matter_Content!D32</f>
        <v>0.44</v>
      </c>
      <c r="E45" s="319">
        <f>MCF!R44</f>
        <v>1</v>
      </c>
      <c r="F45" s="87">
        <f t="shared" si="0"/>
        <v>0</v>
      </c>
      <c r="G45" s="87">
        <f t="shared" si="1"/>
        <v>0</v>
      </c>
      <c r="H45" s="87">
        <f t="shared" si="2"/>
        <v>0</v>
      </c>
      <c r="I45" s="87">
        <f t="shared" si="3"/>
        <v>0.2438809806069254</v>
      </c>
      <c r="J45" s="87">
        <f t="shared" si="4"/>
        <v>1.7683366346302989E-2</v>
      </c>
      <c r="K45" s="120">
        <f t="shared" si="6"/>
        <v>1.1788910897535325E-2</v>
      </c>
      <c r="O45" s="116">
        <f>Amnt_Deposited!B40</f>
        <v>2026</v>
      </c>
      <c r="P45" s="119">
        <f>Amnt_Deposited!D40</f>
        <v>0</v>
      </c>
      <c r="Q45" s="319">
        <f>MCF!R44</f>
        <v>1</v>
      </c>
      <c r="R45" s="87">
        <f t="shared" si="5"/>
        <v>0</v>
      </c>
      <c r="S45" s="87">
        <f t="shared" si="7"/>
        <v>0</v>
      </c>
      <c r="T45" s="87">
        <f t="shared" si="8"/>
        <v>0</v>
      </c>
      <c r="U45" s="87">
        <f t="shared" si="9"/>
        <v>0.50388632356802787</v>
      </c>
      <c r="V45" s="87">
        <f t="shared" si="10"/>
        <v>3.6535880880791308E-2</v>
      </c>
      <c r="W45" s="120">
        <f t="shared" si="11"/>
        <v>2.4357253920527538E-2</v>
      </c>
    </row>
    <row r="46" spans="2:23">
      <c r="B46" s="116">
        <f>Amnt_Deposited!B41</f>
        <v>2027</v>
      </c>
      <c r="C46" s="119">
        <f>Amnt_Deposited!D41</f>
        <v>0</v>
      </c>
      <c r="D46" s="453">
        <f>Dry_Matter_Content!D33</f>
        <v>0.44</v>
      </c>
      <c r="E46" s="319">
        <f>MCF!R45</f>
        <v>1</v>
      </c>
      <c r="F46" s="87">
        <f t="shared" si="0"/>
        <v>0</v>
      </c>
      <c r="G46" s="87">
        <f t="shared" si="1"/>
        <v>0</v>
      </c>
      <c r="H46" s="87">
        <f t="shared" si="2"/>
        <v>0</v>
      </c>
      <c r="I46" s="87">
        <f t="shared" si="3"/>
        <v>0.22739311911049967</v>
      </c>
      <c r="J46" s="87">
        <f t="shared" si="4"/>
        <v>1.6487861496425733E-2</v>
      </c>
      <c r="K46" s="120">
        <f t="shared" si="6"/>
        <v>1.0991907664283821E-2</v>
      </c>
      <c r="O46" s="116">
        <f>Amnt_Deposited!B41</f>
        <v>2027</v>
      </c>
      <c r="P46" s="119">
        <f>Amnt_Deposited!D41</f>
        <v>0</v>
      </c>
      <c r="Q46" s="319">
        <f>MCF!R45</f>
        <v>1</v>
      </c>
      <c r="R46" s="87">
        <f t="shared" si="5"/>
        <v>0</v>
      </c>
      <c r="S46" s="87">
        <f t="shared" si="7"/>
        <v>0</v>
      </c>
      <c r="T46" s="87">
        <f t="shared" si="8"/>
        <v>0</v>
      </c>
      <c r="U46" s="87">
        <f t="shared" si="9"/>
        <v>0.46982049402995818</v>
      </c>
      <c r="V46" s="87">
        <f t="shared" si="10"/>
        <v>3.4065829538069713E-2</v>
      </c>
      <c r="W46" s="120">
        <f t="shared" si="11"/>
        <v>2.2710553025379807E-2</v>
      </c>
    </row>
    <row r="47" spans="2:23">
      <c r="B47" s="116">
        <f>Amnt_Deposited!B42</f>
        <v>2028</v>
      </c>
      <c r="C47" s="119">
        <f>Amnt_Deposited!D42</f>
        <v>0</v>
      </c>
      <c r="D47" s="453">
        <f>Dry_Matter_Content!D34</f>
        <v>0.44</v>
      </c>
      <c r="E47" s="319">
        <f>MCF!R46</f>
        <v>1</v>
      </c>
      <c r="F47" s="87">
        <f t="shared" si="0"/>
        <v>0</v>
      </c>
      <c r="G47" s="87">
        <f t="shared" si="1"/>
        <v>0</v>
      </c>
      <c r="H47" s="87">
        <f t="shared" si="2"/>
        <v>0</v>
      </c>
      <c r="I47" s="87">
        <f t="shared" si="3"/>
        <v>0.21201993894776708</v>
      </c>
      <c r="J47" s="87">
        <f t="shared" si="4"/>
        <v>1.5373180162732597E-2</v>
      </c>
      <c r="K47" s="120">
        <f t="shared" si="6"/>
        <v>1.0248786775155064E-2</v>
      </c>
      <c r="O47" s="116">
        <f>Amnt_Deposited!B42</f>
        <v>2028</v>
      </c>
      <c r="P47" s="119">
        <f>Amnt_Deposited!D42</f>
        <v>0</v>
      </c>
      <c r="Q47" s="319">
        <f>MCF!R46</f>
        <v>1</v>
      </c>
      <c r="R47" s="87">
        <f t="shared" si="5"/>
        <v>0</v>
      </c>
      <c r="S47" s="87">
        <f t="shared" si="7"/>
        <v>0</v>
      </c>
      <c r="T47" s="87">
        <f t="shared" si="8"/>
        <v>0</v>
      </c>
      <c r="U47" s="87">
        <f t="shared" si="9"/>
        <v>0.43805772509869245</v>
      </c>
      <c r="V47" s="87">
        <f t="shared" si="10"/>
        <v>3.1762768931265707E-2</v>
      </c>
      <c r="W47" s="120">
        <f t="shared" si="11"/>
        <v>2.1175179287510469E-2</v>
      </c>
    </row>
    <row r="48" spans="2:23">
      <c r="B48" s="116">
        <f>Amnt_Deposited!B43</f>
        <v>2029</v>
      </c>
      <c r="C48" s="119">
        <f>Amnt_Deposited!D43</f>
        <v>0</v>
      </c>
      <c r="D48" s="453">
        <f>Dry_Matter_Content!D35</f>
        <v>0.44</v>
      </c>
      <c r="E48" s="319">
        <f>MCF!R47</f>
        <v>1</v>
      </c>
      <c r="F48" s="87">
        <f t="shared" si="0"/>
        <v>0</v>
      </c>
      <c r="G48" s="87">
        <f t="shared" si="1"/>
        <v>0</v>
      </c>
      <c r="H48" s="87">
        <f t="shared" si="2"/>
        <v>0</v>
      </c>
      <c r="I48" s="87">
        <f t="shared" si="3"/>
        <v>0.1976860807717345</v>
      </c>
      <c r="J48" s="87">
        <f t="shared" si="4"/>
        <v>1.4333858176032593E-2</v>
      </c>
      <c r="K48" s="120">
        <f t="shared" si="6"/>
        <v>9.5559054506883945E-3</v>
      </c>
      <c r="O48" s="116">
        <f>Amnt_Deposited!B43</f>
        <v>2029</v>
      </c>
      <c r="P48" s="119">
        <f>Amnt_Deposited!D43</f>
        <v>0</v>
      </c>
      <c r="Q48" s="319">
        <f>MCF!R47</f>
        <v>1</v>
      </c>
      <c r="R48" s="87">
        <f t="shared" si="5"/>
        <v>0</v>
      </c>
      <c r="S48" s="87">
        <f t="shared" si="7"/>
        <v>0</v>
      </c>
      <c r="T48" s="87">
        <f t="shared" si="8"/>
        <v>0</v>
      </c>
      <c r="U48" s="87">
        <f t="shared" si="9"/>
        <v>0.40844231564407962</v>
      </c>
      <c r="V48" s="87">
        <f t="shared" si="10"/>
        <v>2.9615409454612805E-2</v>
      </c>
      <c r="W48" s="120">
        <f t="shared" si="11"/>
        <v>1.9743606303075201E-2</v>
      </c>
    </row>
    <row r="49" spans="2:23">
      <c r="B49" s="116">
        <f>Amnt_Deposited!B44</f>
        <v>2030</v>
      </c>
      <c r="C49" s="119">
        <f>Amnt_Deposited!D44</f>
        <v>0</v>
      </c>
      <c r="D49" s="453">
        <f>Dry_Matter_Content!D36</f>
        <v>0.44</v>
      </c>
      <c r="E49" s="319">
        <f>MCF!R48</f>
        <v>1</v>
      </c>
      <c r="F49" s="87">
        <f t="shared" si="0"/>
        <v>0</v>
      </c>
      <c r="G49" s="87">
        <f t="shared" si="1"/>
        <v>0</v>
      </c>
      <c r="H49" s="87">
        <f t="shared" si="2"/>
        <v>0</v>
      </c>
      <c r="I49" s="87">
        <f t="shared" si="3"/>
        <v>0.18432127999299336</v>
      </c>
      <c r="J49" s="87">
        <f t="shared" si="4"/>
        <v>1.3364800778741139E-2</v>
      </c>
      <c r="K49" s="120">
        <f t="shared" si="6"/>
        <v>8.9098671858274248E-3</v>
      </c>
      <c r="O49" s="116">
        <f>Amnt_Deposited!B44</f>
        <v>2030</v>
      </c>
      <c r="P49" s="119">
        <f>Amnt_Deposited!D44</f>
        <v>0</v>
      </c>
      <c r="Q49" s="319">
        <f>MCF!R48</f>
        <v>1</v>
      </c>
      <c r="R49" s="87">
        <f t="shared" si="5"/>
        <v>0</v>
      </c>
      <c r="S49" s="87">
        <f t="shared" si="7"/>
        <v>0</v>
      </c>
      <c r="T49" s="87">
        <f t="shared" si="8"/>
        <v>0</v>
      </c>
      <c r="U49" s="87">
        <f t="shared" si="9"/>
        <v>0.38082909089461447</v>
      </c>
      <c r="V49" s="87">
        <f t="shared" si="10"/>
        <v>2.7613224749465169E-2</v>
      </c>
      <c r="W49" s="120">
        <f t="shared" si="11"/>
        <v>1.8408816499643446E-2</v>
      </c>
    </row>
    <row r="50" spans="2:23">
      <c r="B50" s="116">
        <f>Amnt_Deposited!B45</f>
        <v>2031</v>
      </c>
      <c r="C50" s="119">
        <f>Amnt_Deposited!D45</f>
        <v>0</v>
      </c>
      <c r="D50" s="453">
        <f>Dry_Matter_Content!D37</f>
        <v>0.44</v>
      </c>
      <c r="E50" s="319">
        <f>MCF!R49</f>
        <v>1</v>
      </c>
      <c r="F50" s="87">
        <f t="shared" si="0"/>
        <v>0</v>
      </c>
      <c r="G50" s="87">
        <f t="shared" si="1"/>
        <v>0</v>
      </c>
      <c r="H50" s="87">
        <f t="shared" si="2"/>
        <v>0</v>
      </c>
      <c r="I50" s="87">
        <f t="shared" si="3"/>
        <v>0.17186002234262091</v>
      </c>
      <c r="J50" s="87">
        <f t="shared" si="4"/>
        <v>1.2461257650372442E-2</v>
      </c>
      <c r="K50" s="120">
        <f t="shared" si="6"/>
        <v>8.3075051002482938E-3</v>
      </c>
      <c r="O50" s="116">
        <f>Amnt_Deposited!B45</f>
        <v>2031</v>
      </c>
      <c r="P50" s="119">
        <f>Amnt_Deposited!D45</f>
        <v>0</v>
      </c>
      <c r="Q50" s="319">
        <f>MCF!R49</f>
        <v>1</v>
      </c>
      <c r="R50" s="87">
        <f t="shared" si="5"/>
        <v>0</v>
      </c>
      <c r="S50" s="87">
        <f t="shared" si="7"/>
        <v>0</v>
      </c>
      <c r="T50" s="87">
        <f t="shared" si="8"/>
        <v>0</v>
      </c>
      <c r="U50" s="87">
        <f t="shared" si="9"/>
        <v>0.35508269079053917</v>
      </c>
      <c r="V50" s="87">
        <f t="shared" si="10"/>
        <v>2.57464001040753E-2</v>
      </c>
      <c r="W50" s="120">
        <f t="shared" si="11"/>
        <v>1.7164266736050197E-2</v>
      </c>
    </row>
    <row r="51" spans="2:23">
      <c r="B51" s="116">
        <f>Amnt_Deposited!B46</f>
        <v>2032</v>
      </c>
      <c r="C51" s="119">
        <f>Amnt_Deposited!D46</f>
        <v>0</v>
      </c>
      <c r="D51" s="453">
        <f>Dry_Matter_Content!D38</f>
        <v>0.44</v>
      </c>
      <c r="E51" s="319">
        <f>MCF!R50</f>
        <v>1</v>
      </c>
      <c r="F51" s="87">
        <f t="shared" ref="F51:F82" si="12">C51*D51*$K$6*DOCF*E51</f>
        <v>0</v>
      </c>
      <c r="G51" s="87">
        <f t="shared" si="1"/>
        <v>0</v>
      </c>
      <c r="H51" s="87">
        <f t="shared" si="2"/>
        <v>0</v>
      </c>
      <c r="I51" s="87">
        <f t="shared" si="3"/>
        <v>0.16024122272115793</v>
      </c>
      <c r="J51" s="87">
        <f t="shared" si="4"/>
        <v>1.1618799621462983E-2</v>
      </c>
      <c r="K51" s="120">
        <f t="shared" si="6"/>
        <v>7.7458664143086548E-3</v>
      </c>
      <c r="O51" s="116">
        <f>Amnt_Deposited!B46</f>
        <v>2032</v>
      </c>
      <c r="P51" s="119">
        <f>Amnt_Deposited!D46</f>
        <v>0</v>
      </c>
      <c r="Q51" s="319">
        <f>MCF!R50</f>
        <v>1</v>
      </c>
      <c r="R51" s="87">
        <f t="shared" ref="R51:R82" si="13">P51*$W$6*DOCF*Q51</f>
        <v>0</v>
      </c>
      <c r="S51" s="87">
        <f t="shared" si="7"/>
        <v>0</v>
      </c>
      <c r="T51" s="87">
        <f t="shared" si="8"/>
        <v>0</v>
      </c>
      <c r="U51" s="87">
        <f t="shared" si="9"/>
        <v>0.33107690644867349</v>
      </c>
      <c r="V51" s="87">
        <f t="shared" si="10"/>
        <v>2.4005784341865673E-2</v>
      </c>
      <c r="W51" s="120">
        <f t="shared" si="11"/>
        <v>1.6003856227910448E-2</v>
      </c>
    </row>
    <row r="52" spans="2:23">
      <c r="B52" s="116">
        <f>Amnt_Deposited!B47</f>
        <v>2033</v>
      </c>
      <c r="C52" s="119">
        <f>Amnt_Deposited!D47</f>
        <v>0</v>
      </c>
      <c r="D52" s="453">
        <f>Dry_Matter_Content!D39</f>
        <v>0.44</v>
      </c>
      <c r="E52" s="319">
        <f>MCF!R51</f>
        <v>1</v>
      </c>
      <c r="F52" s="87">
        <f t="shared" si="12"/>
        <v>0</v>
      </c>
      <c r="G52" s="87">
        <f t="shared" si="1"/>
        <v>0</v>
      </c>
      <c r="H52" s="87">
        <f t="shared" si="2"/>
        <v>0</v>
      </c>
      <c r="I52" s="87">
        <f t="shared" si="3"/>
        <v>0.14940792575938028</v>
      </c>
      <c r="J52" s="87">
        <f t="shared" si="4"/>
        <v>1.0833296961777657E-2</v>
      </c>
      <c r="K52" s="120">
        <f t="shared" si="6"/>
        <v>7.2221979745184378E-3</v>
      </c>
      <c r="O52" s="116">
        <f>Amnt_Deposited!B47</f>
        <v>2033</v>
      </c>
      <c r="P52" s="119">
        <f>Amnt_Deposited!D47</f>
        <v>0</v>
      </c>
      <c r="Q52" s="319">
        <f>MCF!R51</f>
        <v>1</v>
      </c>
      <c r="R52" s="87">
        <f t="shared" si="13"/>
        <v>0</v>
      </c>
      <c r="S52" s="87">
        <f t="shared" si="7"/>
        <v>0</v>
      </c>
      <c r="T52" s="87">
        <f t="shared" si="8"/>
        <v>0</v>
      </c>
      <c r="U52" s="87">
        <f t="shared" si="9"/>
        <v>0.30869406148632295</v>
      </c>
      <c r="V52" s="87">
        <f t="shared" si="10"/>
        <v>2.2382844962350535E-2</v>
      </c>
      <c r="W52" s="120">
        <f t="shared" si="11"/>
        <v>1.4921896641567022E-2</v>
      </c>
    </row>
    <row r="53" spans="2:23">
      <c r="B53" s="116">
        <f>Amnt_Deposited!B48</f>
        <v>2034</v>
      </c>
      <c r="C53" s="119">
        <f>Amnt_Deposited!D48</f>
        <v>0</v>
      </c>
      <c r="D53" s="453">
        <f>Dry_Matter_Content!D40</f>
        <v>0.44</v>
      </c>
      <c r="E53" s="319">
        <f>MCF!R52</f>
        <v>1</v>
      </c>
      <c r="F53" s="87">
        <f t="shared" si="12"/>
        <v>0</v>
      </c>
      <c r="G53" s="87">
        <f t="shared" si="1"/>
        <v>0</v>
      </c>
      <c r="H53" s="87">
        <f t="shared" si="2"/>
        <v>0</v>
      </c>
      <c r="I53" s="87">
        <f t="shared" si="3"/>
        <v>0.13930702662301289</v>
      </c>
      <c r="J53" s="87">
        <f t="shared" si="4"/>
        <v>1.0100899136367374E-2</v>
      </c>
      <c r="K53" s="120">
        <f t="shared" si="6"/>
        <v>6.733932757578249E-3</v>
      </c>
      <c r="O53" s="116">
        <f>Amnt_Deposited!B48</f>
        <v>2034</v>
      </c>
      <c r="P53" s="119">
        <f>Amnt_Deposited!D48</f>
        <v>0</v>
      </c>
      <c r="Q53" s="319">
        <f>MCF!R52</f>
        <v>1</v>
      </c>
      <c r="R53" s="87">
        <f t="shared" si="13"/>
        <v>0</v>
      </c>
      <c r="S53" s="87">
        <f t="shared" si="7"/>
        <v>0</v>
      </c>
      <c r="T53" s="87">
        <f t="shared" si="8"/>
        <v>0</v>
      </c>
      <c r="U53" s="87">
        <f t="shared" si="9"/>
        <v>0.28782443517151429</v>
      </c>
      <c r="V53" s="87">
        <f t="shared" si="10"/>
        <v>2.0869626314808626E-2</v>
      </c>
      <c r="W53" s="120">
        <f t="shared" si="11"/>
        <v>1.3913084209872417E-2</v>
      </c>
    </row>
    <row r="54" spans="2:23">
      <c r="B54" s="116">
        <f>Amnt_Deposited!B49</f>
        <v>2035</v>
      </c>
      <c r="C54" s="119">
        <f>Amnt_Deposited!D49</f>
        <v>0</v>
      </c>
      <c r="D54" s="453">
        <f>Dry_Matter_Content!D41</f>
        <v>0.44</v>
      </c>
      <c r="E54" s="319">
        <f>MCF!R53</f>
        <v>1</v>
      </c>
      <c r="F54" s="87">
        <f t="shared" si="12"/>
        <v>0</v>
      </c>
      <c r="G54" s="87">
        <f t="shared" si="1"/>
        <v>0</v>
      </c>
      <c r="H54" s="87">
        <f t="shared" si="2"/>
        <v>0</v>
      </c>
      <c r="I54" s="87">
        <f t="shared" si="3"/>
        <v>0.12988901069277062</v>
      </c>
      <c r="J54" s="87">
        <f t="shared" si="4"/>
        <v>9.4180159302422687E-3</v>
      </c>
      <c r="K54" s="120">
        <f t="shared" si="6"/>
        <v>6.2786772868281791E-3</v>
      </c>
      <c r="O54" s="116">
        <f>Amnt_Deposited!B49</f>
        <v>2035</v>
      </c>
      <c r="P54" s="119">
        <f>Amnt_Deposited!D49</f>
        <v>0</v>
      </c>
      <c r="Q54" s="319">
        <f>MCF!R53</f>
        <v>1</v>
      </c>
      <c r="R54" s="87">
        <f t="shared" si="13"/>
        <v>0</v>
      </c>
      <c r="S54" s="87">
        <f t="shared" si="7"/>
        <v>0</v>
      </c>
      <c r="T54" s="87">
        <f t="shared" si="8"/>
        <v>0</v>
      </c>
      <c r="U54" s="87">
        <f t="shared" si="9"/>
        <v>0.26836572457184016</v>
      </c>
      <c r="V54" s="87">
        <f t="shared" si="10"/>
        <v>1.945871059967411E-2</v>
      </c>
      <c r="W54" s="120">
        <f t="shared" si="11"/>
        <v>1.2972473733116073E-2</v>
      </c>
    </row>
    <row r="55" spans="2:23">
      <c r="B55" s="116">
        <f>Amnt_Deposited!B50</f>
        <v>2036</v>
      </c>
      <c r="C55" s="119">
        <f>Amnt_Deposited!D50</f>
        <v>0</v>
      </c>
      <c r="D55" s="453">
        <f>Dry_Matter_Content!D42</f>
        <v>0.44</v>
      </c>
      <c r="E55" s="319">
        <f>MCF!R54</f>
        <v>1</v>
      </c>
      <c r="F55" s="87">
        <f t="shared" si="12"/>
        <v>0</v>
      </c>
      <c r="G55" s="87">
        <f t="shared" si="1"/>
        <v>0</v>
      </c>
      <c r="H55" s="87">
        <f t="shared" si="2"/>
        <v>0</v>
      </c>
      <c r="I55" s="87">
        <f t="shared" si="3"/>
        <v>0.12110771084363696</v>
      </c>
      <c r="J55" s="87">
        <f t="shared" si="4"/>
        <v>8.7812998491336603E-3</v>
      </c>
      <c r="K55" s="120">
        <f t="shared" si="6"/>
        <v>5.8541998994224402E-3</v>
      </c>
      <c r="O55" s="116">
        <f>Amnt_Deposited!B50</f>
        <v>2036</v>
      </c>
      <c r="P55" s="119">
        <f>Amnt_Deposited!D50</f>
        <v>0</v>
      </c>
      <c r="Q55" s="319">
        <f>MCF!R54</f>
        <v>1</v>
      </c>
      <c r="R55" s="87">
        <f t="shared" si="13"/>
        <v>0</v>
      </c>
      <c r="S55" s="87">
        <f t="shared" si="7"/>
        <v>0</v>
      </c>
      <c r="T55" s="87">
        <f t="shared" si="8"/>
        <v>0</v>
      </c>
      <c r="U55" s="87">
        <f t="shared" si="9"/>
        <v>0.25022254306536568</v>
      </c>
      <c r="V55" s="87">
        <f t="shared" si="10"/>
        <v>1.8143181506474509E-2</v>
      </c>
      <c r="W55" s="120">
        <f t="shared" si="11"/>
        <v>1.2095454337649672E-2</v>
      </c>
    </row>
    <row r="56" spans="2:23">
      <c r="B56" s="116">
        <f>Amnt_Deposited!B51</f>
        <v>2037</v>
      </c>
      <c r="C56" s="119">
        <f>Amnt_Deposited!D51</f>
        <v>0</v>
      </c>
      <c r="D56" s="453">
        <f>Dry_Matter_Content!D43</f>
        <v>0.44</v>
      </c>
      <c r="E56" s="319">
        <f>MCF!R55</f>
        <v>1</v>
      </c>
      <c r="F56" s="87">
        <f t="shared" si="12"/>
        <v>0</v>
      </c>
      <c r="G56" s="87">
        <f t="shared" si="1"/>
        <v>0</v>
      </c>
      <c r="H56" s="87">
        <f t="shared" si="2"/>
        <v>0</v>
      </c>
      <c r="I56" s="87">
        <f t="shared" si="3"/>
        <v>0.11292008113356369</v>
      </c>
      <c r="J56" s="87">
        <f t="shared" si="4"/>
        <v>8.1876297100732607E-3</v>
      </c>
      <c r="K56" s="120">
        <f t="shared" si="6"/>
        <v>5.4584198067155068E-3</v>
      </c>
      <c r="O56" s="116">
        <f>Amnt_Deposited!B51</f>
        <v>2037</v>
      </c>
      <c r="P56" s="119">
        <f>Amnt_Deposited!D51</f>
        <v>0</v>
      </c>
      <c r="Q56" s="319">
        <f>MCF!R55</f>
        <v>1</v>
      </c>
      <c r="R56" s="87">
        <f t="shared" si="13"/>
        <v>0</v>
      </c>
      <c r="S56" s="87">
        <f t="shared" si="7"/>
        <v>0</v>
      </c>
      <c r="T56" s="87">
        <f t="shared" si="8"/>
        <v>0</v>
      </c>
      <c r="U56" s="87">
        <f t="shared" si="9"/>
        <v>0.23330595275529695</v>
      </c>
      <c r="V56" s="87">
        <f t="shared" si="10"/>
        <v>1.6916590310068726E-2</v>
      </c>
      <c r="W56" s="120">
        <f t="shared" si="11"/>
        <v>1.127772687337915E-2</v>
      </c>
    </row>
    <row r="57" spans="2:23">
      <c r="B57" s="116">
        <f>Amnt_Deposited!B52</f>
        <v>2038</v>
      </c>
      <c r="C57" s="119">
        <f>Amnt_Deposited!D52</f>
        <v>0</v>
      </c>
      <c r="D57" s="453">
        <f>Dry_Matter_Content!D44</f>
        <v>0.44</v>
      </c>
      <c r="E57" s="319">
        <f>MCF!R56</f>
        <v>1</v>
      </c>
      <c r="F57" s="87">
        <f t="shared" si="12"/>
        <v>0</v>
      </c>
      <c r="G57" s="87">
        <f t="shared" si="1"/>
        <v>0</v>
      </c>
      <c r="H57" s="87">
        <f t="shared" si="2"/>
        <v>0</v>
      </c>
      <c r="I57" s="87">
        <f t="shared" si="3"/>
        <v>0.10528598579221306</v>
      </c>
      <c r="J57" s="87">
        <f t="shared" si="4"/>
        <v>7.6340953413506401E-3</v>
      </c>
      <c r="K57" s="120">
        <f t="shared" si="6"/>
        <v>5.0893968942337595E-3</v>
      </c>
      <c r="O57" s="116">
        <f>Amnt_Deposited!B52</f>
        <v>2038</v>
      </c>
      <c r="P57" s="119">
        <f>Amnt_Deposited!D52</f>
        <v>0</v>
      </c>
      <c r="Q57" s="319">
        <f>MCF!R56</f>
        <v>1</v>
      </c>
      <c r="R57" s="87">
        <f t="shared" si="13"/>
        <v>0</v>
      </c>
      <c r="S57" s="87">
        <f t="shared" si="7"/>
        <v>0</v>
      </c>
      <c r="T57" s="87">
        <f t="shared" si="8"/>
        <v>0</v>
      </c>
      <c r="U57" s="87">
        <f t="shared" si="9"/>
        <v>0.21753302849630801</v>
      </c>
      <c r="V57" s="87">
        <f t="shared" si="10"/>
        <v>1.5772924258988928E-2</v>
      </c>
      <c r="W57" s="120">
        <f t="shared" si="11"/>
        <v>1.0515282839325952E-2</v>
      </c>
    </row>
    <row r="58" spans="2:23">
      <c r="B58" s="116">
        <f>Amnt_Deposited!B53</f>
        <v>2039</v>
      </c>
      <c r="C58" s="119">
        <f>Amnt_Deposited!D53</f>
        <v>0</v>
      </c>
      <c r="D58" s="453">
        <f>Dry_Matter_Content!D45</f>
        <v>0.44</v>
      </c>
      <c r="E58" s="319">
        <f>MCF!R57</f>
        <v>1</v>
      </c>
      <c r="F58" s="87">
        <f t="shared" si="12"/>
        <v>0</v>
      </c>
      <c r="G58" s="87">
        <f t="shared" si="1"/>
        <v>0</v>
      </c>
      <c r="H58" s="87">
        <f t="shared" si="2"/>
        <v>0</v>
      </c>
      <c r="I58" s="87">
        <f t="shared" si="3"/>
        <v>9.8168002475364932E-2</v>
      </c>
      <c r="J58" s="87">
        <f t="shared" si="4"/>
        <v>7.1179833168481272E-3</v>
      </c>
      <c r="K58" s="120">
        <f t="shared" si="6"/>
        <v>4.7453222112320845E-3</v>
      </c>
      <c r="O58" s="116">
        <f>Amnt_Deposited!B53</f>
        <v>2039</v>
      </c>
      <c r="P58" s="119">
        <f>Amnt_Deposited!D53</f>
        <v>0</v>
      </c>
      <c r="Q58" s="319">
        <f>MCF!R57</f>
        <v>1</v>
      </c>
      <c r="R58" s="87">
        <f t="shared" si="13"/>
        <v>0</v>
      </c>
      <c r="S58" s="87">
        <f t="shared" si="7"/>
        <v>0</v>
      </c>
      <c r="T58" s="87">
        <f t="shared" si="8"/>
        <v>0</v>
      </c>
      <c r="U58" s="87">
        <f t="shared" si="9"/>
        <v>0.20282645139538213</v>
      </c>
      <c r="V58" s="87">
        <f t="shared" si="10"/>
        <v>1.4706577100925886E-2</v>
      </c>
      <c r="W58" s="120">
        <f t="shared" si="11"/>
        <v>9.8043847339505906E-3</v>
      </c>
    </row>
    <row r="59" spans="2:23">
      <c r="B59" s="116">
        <f>Amnt_Deposited!B54</f>
        <v>2040</v>
      </c>
      <c r="C59" s="119">
        <f>Amnt_Deposited!D54</f>
        <v>0</v>
      </c>
      <c r="D59" s="453">
        <f>Dry_Matter_Content!D46</f>
        <v>0.44</v>
      </c>
      <c r="E59" s="319">
        <f>MCF!R58</f>
        <v>1</v>
      </c>
      <c r="F59" s="87">
        <f t="shared" si="12"/>
        <v>0</v>
      </c>
      <c r="G59" s="87">
        <f t="shared" si="1"/>
        <v>0</v>
      </c>
      <c r="H59" s="87">
        <f t="shared" si="2"/>
        <v>0</v>
      </c>
      <c r="I59" s="87">
        <f t="shared" si="3"/>
        <v>9.1531238820542093E-2</v>
      </c>
      <c r="J59" s="87">
        <f t="shared" si="4"/>
        <v>6.636763654822837E-3</v>
      </c>
      <c r="K59" s="120">
        <f t="shared" si="6"/>
        <v>4.4245091032152246E-3</v>
      </c>
      <c r="O59" s="116">
        <f>Amnt_Deposited!B54</f>
        <v>2040</v>
      </c>
      <c r="P59" s="119">
        <f>Amnt_Deposited!D54</f>
        <v>0</v>
      </c>
      <c r="Q59" s="319">
        <f>MCF!R58</f>
        <v>1</v>
      </c>
      <c r="R59" s="87">
        <f t="shared" si="13"/>
        <v>0</v>
      </c>
      <c r="S59" s="87">
        <f t="shared" si="7"/>
        <v>0</v>
      </c>
      <c r="T59" s="87">
        <f t="shared" si="8"/>
        <v>0</v>
      </c>
      <c r="U59" s="87">
        <f t="shared" si="9"/>
        <v>0.18911412979450851</v>
      </c>
      <c r="V59" s="87">
        <f t="shared" si="10"/>
        <v>1.3712321600873633E-2</v>
      </c>
      <c r="W59" s="120">
        <f t="shared" si="11"/>
        <v>9.1415477339157544E-3</v>
      </c>
    </row>
    <row r="60" spans="2:23">
      <c r="B60" s="116">
        <f>Amnt_Deposited!B55</f>
        <v>2041</v>
      </c>
      <c r="C60" s="119">
        <f>Amnt_Deposited!D55</f>
        <v>0</v>
      </c>
      <c r="D60" s="453">
        <f>Dry_Matter_Content!D47</f>
        <v>0.44</v>
      </c>
      <c r="E60" s="319">
        <f>MCF!R59</f>
        <v>1</v>
      </c>
      <c r="F60" s="87">
        <f t="shared" si="12"/>
        <v>0</v>
      </c>
      <c r="G60" s="87">
        <f t="shared" si="1"/>
        <v>0</v>
      </c>
      <c r="H60" s="87">
        <f t="shared" si="2"/>
        <v>0</v>
      </c>
      <c r="I60" s="87">
        <f t="shared" si="3"/>
        <v>8.5343161404608861E-2</v>
      </c>
      <c r="J60" s="87">
        <f t="shared" si="4"/>
        <v>6.1880774159332273E-3</v>
      </c>
      <c r="K60" s="120">
        <f t="shared" si="6"/>
        <v>4.1253849439554843E-3</v>
      </c>
      <c r="O60" s="116">
        <f>Amnt_Deposited!B55</f>
        <v>2041</v>
      </c>
      <c r="P60" s="119">
        <f>Amnt_Deposited!D55</f>
        <v>0</v>
      </c>
      <c r="Q60" s="319">
        <f>MCF!R59</f>
        <v>1</v>
      </c>
      <c r="R60" s="87">
        <f t="shared" si="13"/>
        <v>0</v>
      </c>
      <c r="S60" s="87">
        <f t="shared" si="7"/>
        <v>0</v>
      </c>
      <c r="T60" s="87">
        <f t="shared" si="8"/>
        <v>0</v>
      </c>
      <c r="U60" s="87">
        <f t="shared" si="9"/>
        <v>0.17632884587729108</v>
      </c>
      <c r="V60" s="87">
        <f t="shared" si="10"/>
        <v>1.2785283917217416E-2</v>
      </c>
      <c r="W60" s="120">
        <f t="shared" si="11"/>
        <v>8.5235226114782764E-3</v>
      </c>
    </row>
    <row r="61" spans="2:23">
      <c r="B61" s="116">
        <f>Amnt_Deposited!B56</f>
        <v>2042</v>
      </c>
      <c r="C61" s="119">
        <f>Amnt_Deposited!D56</f>
        <v>0</v>
      </c>
      <c r="D61" s="453">
        <f>Dry_Matter_Content!D48</f>
        <v>0.44</v>
      </c>
      <c r="E61" s="319">
        <f>MCF!R60</f>
        <v>1</v>
      </c>
      <c r="F61" s="87">
        <f t="shared" si="12"/>
        <v>0</v>
      </c>
      <c r="G61" s="87">
        <f t="shared" si="1"/>
        <v>0</v>
      </c>
      <c r="H61" s="87">
        <f t="shared" si="2"/>
        <v>0</v>
      </c>
      <c r="I61" s="87">
        <f t="shared" si="3"/>
        <v>7.9573436264893146E-2</v>
      </c>
      <c r="J61" s="87">
        <f t="shared" si="4"/>
        <v>5.7697251397157111E-3</v>
      </c>
      <c r="K61" s="120">
        <f t="shared" si="6"/>
        <v>3.8464834264771404E-3</v>
      </c>
      <c r="O61" s="116">
        <f>Amnt_Deposited!B56</f>
        <v>2042</v>
      </c>
      <c r="P61" s="119">
        <f>Amnt_Deposited!D56</f>
        <v>0</v>
      </c>
      <c r="Q61" s="319">
        <f>MCF!R60</f>
        <v>1</v>
      </c>
      <c r="R61" s="87">
        <f t="shared" si="13"/>
        <v>0</v>
      </c>
      <c r="S61" s="87">
        <f t="shared" si="7"/>
        <v>0</v>
      </c>
      <c r="T61" s="87">
        <f t="shared" si="8"/>
        <v>0</v>
      </c>
      <c r="U61" s="87">
        <f t="shared" si="9"/>
        <v>0.16440792616713465</v>
      </c>
      <c r="V61" s="87">
        <f t="shared" si="10"/>
        <v>1.1920919710156432E-2</v>
      </c>
      <c r="W61" s="120">
        <f t="shared" si="11"/>
        <v>7.9472798067709537E-3</v>
      </c>
    </row>
    <row r="62" spans="2:23">
      <c r="B62" s="116">
        <f>Amnt_Deposited!B57</f>
        <v>2043</v>
      </c>
      <c r="C62" s="119">
        <f>Amnt_Deposited!D57</f>
        <v>0</v>
      </c>
      <c r="D62" s="453">
        <f>Dry_Matter_Content!D49</f>
        <v>0.44</v>
      </c>
      <c r="E62" s="319">
        <f>MCF!R61</f>
        <v>1</v>
      </c>
      <c r="F62" s="87">
        <f t="shared" si="12"/>
        <v>0</v>
      </c>
      <c r="G62" s="87">
        <f t="shared" si="1"/>
        <v>0</v>
      </c>
      <c r="H62" s="87">
        <f t="shared" si="2"/>
        <v>0</v>
      </c>
      <c r="I62" s="87">
        <f t="shared" si="3"/>
        <v>7.419378020206624E-2</v>
      </c>
      <c r="J62" s="87">
        <f t="shared" si="4"/>
        <v>5.379656062826913E-3</v>
      </c>
      <c r="K62" s="120">
        <f t="shared" si="6"/>
        <v>3.5864373752179418E-3</v>
      </c>
      <c r="O62" s="116">
        <f>Amnt_Deposited!B57</f>
        <v>2043</v>
      </c>
      <c r="P62" s="119">
        <f>Amnt_Deposited!D57</f>
        <v>0</v>
      </c>
      <c r="Q62" s="319">
        <f>MCF!R61</f>
        <v>1</v>
      </c>
      <c r="R62" s="87">
        <f t="shared" si="13"/>
        <v>0</v>
      </c>
      <c r="S62" s="87">
        <f t="shared" si="7"/>
        <v>0</v>
      </c>
      <c r="T62" s="87">
        <f t="shared" si="8"/>
        <v>0</v>
      </c>
      <c r="U62" s="87">
        <f t="shared" si="9"/>
        <v>0.15329293430178978</v>
      </c>
      <c r="V62" s="87">
        <f t="shared" si="10"/>
        <v>1.1114991865344865E-2</v>
      </c>
      <c r="W62" s="120">
        <f t="shared" si="11"/>
        <v>7.4099945768965761E-3</v>
      </c>
    </row>
    <row r="63" spans="2:23">
      <c r="B63" s="116">
        <f>Amnt_Deposited!B58</f>
        <v>2044</v>
      </c>
      <c r="C63" s="119">
        <f>Amnt_Deposited!D58</f>
        <v>0</v>
      </c>
      <c r="D63" s="453">
        <f>Dry_Matter_Content!D50</f>
        <v>0.44</v>
      </c>
      <c r="E63" s="319">
        <f>MCF!R62</f>
        <v>1</v>
      </c>
      <c r="F63" s="87">
        <f t="shared" si="12"/>
        <v>0</v>
      </c>
      <c r="G63" s="87">
        <f t="shared" si="1"/>
        <v>0</v>
      </c>
      <c r="H63" s="87">
        <f t="shared" si="2"/>
        <v>0</v>
      </c>
      <c r="I63" s="87">
        <f t="shared" si="3"/>
        <v>6.9177822135866859E-2</v>
      </c>
      <c r="J63" s="87">
        <f t="shared" si="4"/>
        <v>5.0159580661993794E-3</v>
      </c>
      <c r="K63" s="120">
        <f t="shared" si="6"/>
        <v>3.3439720441329193E-3</v>
      </c>
      <c r="O63" s="116">
        <f>Amnt_Deposited!B58</f>
        <v>2044</v>
      </c>
      <c r="P63" s="119">
        <f>Amnt_Deposited!D58</f>
        <v>0</v>
      </c>
      <c r="Q63" s="319">
        <f>MCF!R62</f>
        <v>1</v>
      </c>
      <c r="R63" s="87">
        <f t="shared" si="13"/>
        <v>0</v>
      </c>
      <c r="S63" s="87">
        <f t="shared" si="7"/>
        <v>0</v>
      </c>
      <c r="T63" s="87">
        <f t="shared" si="8"/>
        <v>0</v>
      </c>
      <c r="U63" s="87">
        <f t="shared" si="9"/>
        <v>0.14292938457823734</v>
      </c>
      <c r="V63" s="87">
        <f t="shared" si="10"/>
        <v>1.036354972355244E-2</v>
      </c>
      <c r="W63" s="120">
        <f t="shared" si="11"/>
        <v>6.9090331490349599E-3</v>
      </c>
    </row>
    <row r="64" spans="2:23">
      <c r="B64" s="116">
        <f>Amnt_Deposited!B59</f>
        <v>2045</v>
      </c>
      <c r="C64" s="119">
        <f>Amnt_Deposited!D59</f>
        <v>0</v>
      </c>
      <c r="D64" s="453">
        <f>Dry_Matter_Content!D51</f>
        <v>0.44</v>
      </c>
      <c r="E64" s="319">
        <f>MCF!R63</f>
        <v>1</v>
      </c>
      <c r="F64" s="87">
        <f t="shared" si="12"/>
        <v>0</v>
      </c>
      <c r="G64" s="87">
        <f t="shared" si="1"/>
        <v>0</v>
      </c>
      <c r="H64" s="87">
        <f t="shared" si="2"/>
        <v>0</v>
      </c>
      <c r="I64" s="87">
        <f t="shared" si="3"/>
        <v>6.4500973834035163E-2</v>
      </c>
      <c r="J64" s="87">
        <f t="shared" si="4"/>
        <v>4.6768483018316933E-3</v>
      </c>
      <c r="K64" s="120">
        <f t="shared" si="6"/>
        <v>3.1178988678877955E-3</v>
      </c>
      <c r="O64" s="116">
        <f>Amnt_Deposited!B59</f>
        <v>2045</v>
      </c>
      <c r="P64" s="119">
        <f>Amnt_Deposited!D59</f>
        <v>0</v>
      </c>
      <c r="Q64" s="319">
        <f>MCF!R63</f>
        <v>1</v>
      </c>
      <c r="R64" s="87">
        <f t="shared" si="13"/>
        <v>0</v>
      </c>
      <c r="S64" s="87">
        <f t="shared" si="7"/>
        <v>0</v>
      </c>
      <c r="T64" s="87">
        <f t="shared" si="8"/>
        <v>0</v>
      </c>
      <c r="U64" s="87">
        <f t="shared" si="9"/>
        <v>0.13326647486370904</v>
      </c>
      <c r="V64" s="87">
        <f t="shared" si="10"/>
        <v>9.6629097145282932E-3</v>
      </c>
      <c r="W64" s="120">
        <f t="shared" si="11"/>
        <v>6.4419398096855285E-3</v>
      </c>
    </row>
    <row r="65" spans="2:23">
      <c r="B65" s="116">
        <f>Amnt_Deposited!B60</f>
        <v>2046</v>
      </c>
      <c r="C65" s="119">
        <f>Amnt_Deposited!D60</f>
        <v>0</v>
      </c>
      <c r="D65" s="453">
        <f>Dry_Matter_Content!D52</f>
        <v>0.44</v>
      </c>
      <c r="E65" s="319">
        <f>MCF!R64</f>
        <v>1</v>
      </c>
      <c r="F65" s="87">
        <f t="shared" si="12"/>
        <v>0</v>
      </c>
      <c r="G65" s="87">
        <f t="shared" si="1"/>
        <v>0</v>
      </c>
      <c r="H65" s="87">
        <f t="shared" si="2"/>
        <v>0</v>
      </c>
      <c r="I65" s="87">
        <f t="shared" si="3"/>
        <v>6.0140309380769662E-2</v>
      </c>
      <c r="J65" s="87">
        <f t="shared" si="4"/>
        <v>4.3606644532654991E-3</v>
      </c>
      <c r="K65" s="120">
        <f t="shared" si="6"/>
        <v>2.9071096355103325E-3</v>
      </c>
      <c r="O65" s="116">
        <f>Amnt_Deposited!B60</f>
        <v>2046</v>
      </c>
      <c r="P65" s="119">
        <f>Amnt_Deposited!D60</f>
        <v>0</v>
      </c>
      <c r="Q65" s="319">
        <f>MCF!R64</f>
        <v>1</v>
      </c>
      <c r="R65" s="87">
        <f t="shared" si="13"/>
        <v>0</v>
      </c>
      <c r="S65" s="87">
        <f t="shared" si="7"/>
        <v>0</v>
      </c>
      <c r="T65" s="87">
        <f t="shared" si="8"/>
        <v>0</v>
      </c>
      <c r="U65" s="87">
        <f t="shared" si="9"/>
        <v>0.12425683756357371</v>
      </c>
      <c r="V65" s="87">
        <f t="shared" si="10"/>
        <v>9.0096373001353307E-3</v>
      </c>
      <c r="W65" s="120">
        <f t="shared" si="11"/>
        <v>6.0064248667568865E-3</v>
      </c>
    </row>
    <row r="66" spans="2:23">
      <c r="B66" s="116">
        <f>Amnt_Deposited!B61</f>
        <v>2047</v>
      </c>
      <c r="C66" s="119">
        <f>Amnt_Deposited!D61</f>
        <v>0</v>
      </c>
      <c r="D66" s="453">
        <f>Dry_Matter_Content!D53</f>
        <v>0.44</v>
      </c>
      <c r="E66" s="319">
        <f>MCF!R65</f>
        <v>1</v>
      </c>
      <c r="F66" s="87">
        <f t="shared" si="12"/>
        <v>0</v>
      </c>
      <c r="G66" s="87">
        <f t="shared" si="1"/>
        <v>0</v>
      </c>
      <c r="H66" s="87">
        <f t="shared" si="2"/>
        <v>0</v>
      </c>
      <c r="I66" s="87">
        <f t="shared" si="3"/>
        <v>5.6074452793861362E-2</v>
      </c>
      <c r="J66" s="87">
        <f t="shared" si="4"/>
        <v>4.065856586908302E-3</v>
      </c>
      <c r="K66" s="120">
        <f t="shared" si="6"/>
        <v>2.7105710579388678E-3</v>
      </c>
      <c r="O66" s="116">
        <f>Amnt_Deposited!B61</f>
        <v>2047</v>
      </c>
      <c r="P66" s="119">
        <f>Amnt_Deposited!D61</f>
        <v>0</v>
      </c>
      <c r="Q66" s="319">
        <f>MCF!R65</f>
        <v>1</v>
      </c>
      <c r="R66" s="87">
        <f t="shared" si="13"/>
        <v>0</v>
      </c>
      <c r="S66" s="87">
        <f t="shared" si="7"/>
        <v>0</v>
      </c>
      <c r="T66" s="87">
        <f t="shared" si="8"/>
        <v>0</v>
      </c>
      <c r="U66" s="87">
        <f t="shared" si="9"/>
        <v>0.11585630742533341</v>
      </c>
      <c r="V66" s="87">
        <f t="shared" si="10"/>
        <v>8.4005301382402957E-3</v>
      </c>
      <c r="W66" s="120">
        <f t="shared" si="11"/>
        <v>5.6003534254935299E-3</v>
      </c>
    </row>
    <row r="67" spans="2:23">
      <c r="B67" s="116">
        <f>Amnt_Deposited!B62</f>
        <v>2048</v>
      </c>
      <c r="C67" s="119">
        <f>Amnt_Deposited!D62</f>
        <v>0</v>
      </c>
      <c r="D67" s="453">
        <f>Dry_Matter_Content!D54</f>
        <v>0.44</v>
      </c>
      <c r="E67" s="319">
        <f>MCF!R66</f>
        <v>1</v>
      </c>
      <c r="F67" s="87">
        <f t="shared" si="12"/>
        <v>0</v>
      </c>
      <c r="G67" s="87">
        <f t="shared" si="1"/>
        <v>0</v>
      </c>
      <c r="H67" s="87">
        <f t="shared" si="2"/>
        <v>0</v>
      </c>
      <c r="I67" s="87">
        <f t="shared" si="3"/>
        <v>5.2283473239604167E-2</v>
      </c>
      <c r="J67" s="87">
        <f t="shared" si="4"/>
        <v>3.7909795542571934E-3</v>
      </c>
      <c r="K67" s="120">
        <f t="shared" si="6"/>
        <v>2.5273197028381289E-3</v>
      </c>
      <c r="O67" s="116">
        <f>Amnt_Deposited!B62</f>
        <v>2048</v>
      </c>
      <c r="P67" s="119">
        <f>Amnt_Deposited!D62</f>
        <v>0</v>
      </c>
      <c r="Q67" s="319">
        <f>MCF!R66</f>
        <v>1</v>
      </c>
      <c r="R67" s="87">
        <f t="shared" si="13"/>
        <v>0</v>
      </c>
      <c r="S67" s="87">
        <f t="shared" si="7"/>
        <v>0</v>
      </c>
      <c r="T67" s="87">
        <f t="shared" si="8"/>
        <v>0</v>
      </c>
      <c r="U67" s="87">
        <f t="shared" si="9"/>
        <v>0.1080237050405045</v>
      </c>
      <c r="V67" s="87">
        <f t="shared" si="10"/>
        <v>7.8326023848289128E-3</v>
      </c>
      <c r="W67" s="120">
        <f t="shared" si="11"/>
        <v>5.2217349232192749E-3</v>
      </c>
    </row>
    <row r="68" spans="2:23">
      <c r="B68" s="116">
        <f>Amnt_Deposited!B63</f>
        <v>2049</v>
      </c>
      <c r="C68" s="119">
        <f>Amnt_Deposited!D63</f>
        <v>0</v>
      </c>
      <c r="D68" s="453">
        <f>Dry_Matter_Content!D55</f>
        <v>0.44</v>
      </c>
      <c r="E68" s="319">
        <f>MCF!R67</f>
        <v>1</v>
      </c>
      <c r="F68" s="87">
        <f t="shared" si="12"/>
        <v>0</v>
      </c>
      <c r="G68" s="87">
        <f t="shared" si="1"/>
        <v>0</v>
      </c>
      <c r="H68" s="87">
        <f t="shared" si="2"/>
        <v>0</v>
      </c>
      <c r="I68" s="87">
        <f t="shared" si="3"/>
        <v>4.8748787331824951E-2</v>
      </c>
      <c r="J68" s="87">
        <f t="shared" si="4"/>
        <v>3.5346859077792134E-3</v>
      </c>
      <c r="K68" s="120">
        <f t="shared" si="6"/>
        <v>2.3564572718528087E-3</v>
      </c>
      <c r="O68" s="116">
        <f>Amnt_Deposited!B63</f>
        <v>2049</v>
      </c>
      <c r="P68" s="119">
        <f>Amnt_Deposited!D63</f>
        <v>0</v>
      </c>
      <c r="Q68" s="319">
        <f>MCF!R67</f>
        <v>1</v>
      </c>
      <c r="R68" s="87">
        <f t="shared" si="13"/>
        <v>0</v>
      </c>
      <c r="S68" s="87">
        <f t="shared" si="7"/>
        <v>0</v>
      </c>
      <c r="T68" s="87">
        <f t="shared" si="8"/>
        <v>0</v>
      </c>
      <c r="U68" s="87">
        <f t="shared" si="9"/>
        <v>0.10072063498310943</v>
      </c>
      <c r="V68" s="87">
        <f t="shared" si="10"/>
        <v>7.3030700573950705E-3</v>
      </c>
      <c r="W68" s="120">
        <f t="shared" si="11"/>
        <v>4.8687133715967137E-3</v>
      </c>
    </row>
    <row r="69" spans="2:23">
      <c r="B69" s="116">
        <f>Amnt_Deposited!B64</f>
        <v>2050</v>
      </c>
      <c r="C69" s="119">
        <f>Amnt_Deposited!D64</f>
        <v>0</v>
      </c>
      <c r="D69" s="453">
        <f>Dry_Matter_Content!D56</f>
        <v>0.44</v>
      </c>
      <c r="E69" s="319">
        <f>MCF!R68</f>
        <v>1</v>
      </c>
      <c r="F69" s="87">
        <f t="shared" si="12"/>
        <v>0</v>
      </c>
      <c r="G69" s="87">
        <f t="shared" si="1"/>
        <v>0</v>
      </c>
      <c r="H69" s="87">
        <f t="shared" si="2"/>
        <v>0</v>
      </c>
      <c r="I69" s="87">
        <f t="shared" si="3"/>
        <v>4.5453068036102967E-2</v>
      </c>
      <c r="J69" s="87">
        <f t="shared" si="4"/>
        <v>3.295719295721985E-3</v>
      </c>
      <c r="K69" s="120">
        <f t="shared" si="6"/>
        <v>2.1971461971479899E-3</v>
      </c>
      <c r="O69" s="116">
        <f>Amnt_Deposited!B64</f>
        <v>2050</v>
      </c>
      <c r="P69" s="119">
        <f>Amnt_Deposited!D64</f>
        <v>0</v>
      </c>
      <c r="Q69" s="319">
        <f>MCF!R68</f>
        <v>1</v>
      </c>
      <c r="R69" s="87">
        <f t="shared" si="13"/>
        <v>0</v>
      </c>
      <c r="S69" s="87">
        <f t="shared" si="7"/>
        <v>0</v>
      </c>
      <c r="T69" s="87">
        <f t="shared" si="8"/>
        <v>0</v>
      </c>
      <c r="U69" s="87">
        <f t="shared" si="9"/>
        <v>9.3911297595254087E-2</v>
      </c>
      <c r="V69" s="87">
        <f t="shared" si="10"/>
        <v>6.8093373878553428E-3</v>
      </c>
      <c r="W69" s="120">
        <f t="shared" si="11"/>
        <v>4.5395582585702286E-3</v>
      </c>
    </row>
    <row r="70" spans="2:23">
      <c r="B70" s="116">
        <f>Amnt_Deposited!B65</f>
        <v>2051</v>
      </c>
      <c r="C70" s="119">
        <f>Amnt_Deposited!D65</f>
        <v>0</v>
      </c>
      <c r="D70" s="453">
        <f>Dry_Matter_Content!D57</f>
        <v>0.44</v>
      </c>
      <c r="E70" s="319">
        <f>MCF!R69</f>
        <v>1</v>
      </c>
      <c r="F70" s="87">
        <f t="shared" si="12"/>
        <v>0</v>
      </c>
      <c r="G70" s="87">
        <f t="shared" si="1"/>
        <v>0</v>
      </c>
      <c r="H70" s="87">
        <f t="shared" si="2"/>
        <v>0</v>
      </c>
      <c r="I70" s="87">
        <f t="shared" si="3"/>
        <v>4.2380159732627001E-2</v>
      </c>
      <c r="J70" s="87">
        <f t="shared" si="4"/>
        <v>3.0729083034759632E-3</v>
      </c>
      <c r="K70" s="120">
        <f t="shared" si="6"/>
        <v>2.0486055356506421E-3</v>
      </c>
      <c r="O70" s="116">
        <f>Amnt_Deposited!B65</f>
        <v>2051</v>
      </c>
      <c r="P70" s="119">
        <f>Amnt_Deposited!D65</f>
        <v>0</v>
      </c>
      <c r="Q70" s="319">
        <f>MCF!R69</f>
        <v>1</v>
      </c>
      <c r="R70" s="87">
        <f t="shared" si="13"/>
        <v>0</v>
      </c>
      <c r="S70" s="87">
        <f t="shared" si="7"/>
        <v>0</v>
      </c>
      <c r="T70" s="87">
        <f t="shared" si="8"/>
        <v>0</v>
      </c>
      <c r="U70" s="87">
        <f t="shared" si="9"/>
        <v>8.7562313497163258E-2</v>
      </c>
      <c r="V70" s="87">
        <f t="shared" si="10"/>
        <v>6.3489840980908343E-3</v>
      </c>
      <c r="W70" s="120">
        <f t="shared" si="11"/>
        <v>4.2326560653938895E-3</v>
      </c>
    </row>
    <row r="71" spans="2:23">
      <c r="B71" s="116">
        <f>Amnt_Deposited!B66</f>
        <v>2052</v>
      </c>
      <c r="C71" s="119">
        <f>Amnt_Deposited!D66</f>
        <v>0</v>
      </c>
      <c r="D71" s="453">
        <f>Dry_Matter_Content!D58</f>
        <v>0.44</v>
      </c>
      <c r="E71" s="319">
        <f>MCF!R70</f>
        <v>1</v>
      </c>
      <c r="F71" s="87">
        <f t="shared" si="12"/>
        <v>0</v>
      </c>
      <c r="G71" s="87">
        <f t="shared" si="1"/>
        <v>0</v>
      </c>
      <c r="H71" s="87">
        <f t="shared" si="2"/>
        <v>0</v>
      </c>
      <c r="I71" s="87">
        <f t="shared" si="3"/>
        <v>3.9514999021328344E-2</v>
      </c>
      <c r="J71" s="87">
        <f t="shared" si="4"/>
        <v>2.86516071129866E-3</v>
      </c>
      <c r="K71" s="120">
        <f t="shared" si="6"/>
        <v>1.9101071408657733E-3</v>
      </c>
      <c r="O71" s="116">
        <f>Amnt_Deposited!B66</f>
        <v>2052</v>
      </c>
      <c r="P71" s="119">
        <f>Amnt_Deposited!D66</f>
        <v>0</v>
      </c>
      <c r="Q71" s="319">
        <f>MCF!R70</f>
        <v>1</v>
      </c>
      <c r="R71" s="87">
        <f t="shared" si="13"/>
        <v>0</v>
      </c>
      <c r="S71" s="87">
        <f t="shared" si="7"/>
        <v>0</v>
      </c>
      <c r="T71" s="87">
        <f t="shared" si="8"/>
        <v>0</v>
      </c>
      <c r="U71" s="87">
        <f t="shared" si="9"/>
        <v>8.1642559961422223E-2</v>
      </c>
      <c r="V71" s="87">
        <f t="shared" si="10"/>
        <v>5.9197535357410356E-3</v>
      </c>
      <c r="W71" s="120">
        <f t="shared" si="11"/>
        <v>3.9465023571606901E-3</v>
      </c>
    </row>
    <row r="72" spans="2:23">
      <c r="B72" s="116">
        <f>Amnt_Deposited!B67</f>
        <v>2053</v>
      </c>
      <c r="C72" s="119">
        <f>Amnt_Deposited!D67</f>
        <v>0</v>
      </c>
      <c r="D72" s="453">
        <f>Dry_Matter_Content!D59</f>
        <v>0.44</v>
      </c>
      <c r="E72" s="319">
        <f>MCF!R71</f>
        <v>1</v>
      </c>
      <c r="F72" s="87">
        <f t="shared" si="12"/>
        <v>0</v>
      </c>
      <c r="G72" s="87">
        <f t="shared" si="1"/>
        <v>0</v>
      </c>
      <c r="H72" s="87">
        <f t="shared" si="2"/>
        <v>0</v>
      </c>
      <c r="I72" s="87">
        <f t="shared" si="3"/>
        <v>3.6843540881076144E-2</v>
      </c>
      <c r="J72" s="87">
        <f t="shared" si="4"/>
        <v>2.6714581402522016E-3</v>
      </c>
      <c r="K72" s="120">
        <f t="shared" si="6"/>
        <v>1.7809720935014677E-3</v>
      </c>
      <c r="O72" s="116">
        <f>Amnt_Deposited!B67</f>
        <v>2053</v>
      </c>
      <c r="P72" s="119">
        <f>Amnt_Deposited!D67</f>
        <v>0</v>
      </c>
      <c r="Q72" s="319">
        <f>MCF!R71</f>
        <v>1</v>
      </c>
      <c r="R72" s="87">
        <f t="shared" si="13"/>
        <v>0</v>
      </c>
      <c r="S72" s="87">
        <f t="shared" si="7"/>
        <v>0</v>
      </c>
      <c r="T72" s="87">
        <f t="shared" si="8"/>
        <v>0</v>
      </c>
      <c r="U72" s="87">
        <f t="shared" si="9"/>
        <v>7.6123018349330898E-2</v>
      </c>
      <c r="V72" s="87">
        <f t="shared" si="10"/>
        <v>5.5195416120913275E-3</v>
      </c>
      <c r="W72" s="120">
        <f t="shared" si="11"/>
        <v>3.6796944080608848E-3</v>
      </c>
    </row>
    <row r="73" spans="2:23">
      <c r="B73" s="116">
        <f>Amnt_Deposited!B68</f>
        <v>2054</v>
      </c>
      <c r="C73" s="119">
        <f>Amnt_Deposited!D68</f>
        <v>0</v>
      </c>
      <c r="D73" s="453">
        <f>Dry_Matter_Content!D60</f>
        <v>0.44</v>
      </c>
      <c r="E73" s="319">
        <f>MCF!R72</f>
        <v>1</v>
      </c>
      <c r="F73" s="87">
        <f t="shared" si="12"/>
        <v>0</v>
      </c>
      <c r="G73" s="87">
        <f t="shared" si="1"/>
        <v>0</v>
      </c>
      <c r="H73" s="87">
        <f t="shared" si="2"/>
        <v>0</v>
      </c>
      <c r="I73" s="87">
        <f t="shared" si="3"/>
        <v>3.435268982096755E-2</v>
      </c>
      <c r="J73" s="87">
        <f t="shared" si="4"/>
        <v>2.4908510601085909E-3</v>
      </c>
      <c r="K73" s="120">
        <f t="shared" si="6"/>
        <v>1.6605673734057273E-3</v>
      </c>
      <c r="O73" s="116">
        <f>Amnt_Deposited!B68</f>
        <v>2054</v>
      </c>
      <c r="P73" s="119">
        <f>Amnt_Deposited!D68</f>
        <v>0</v>
      </c>
      <c r="Q73" s="319">
        <f>MCF!R72</f>
        <v>1</v>
      </c>
      <c r="R73" s="87">
        <f t="shared" si="13"/>
        <v>0</v>
      </c>
      <c r="S73" s="87">
        <f t="shared" si="7"/>
        <v>0</v>
      </c>
      <c r="T73" s="87">
        <f t="shared" si="8"/>
        <v>0</v>
      </c>
      <c r="U73" s="87">
        <f t="shared" si="9"/>
        <v>7.0976631861503228E-2</v>
      </c>
      <c r="V73" s="87">
        <f t="shared" si="10"/>
        <v>5.1463864878276691E-3</v>
      </c>
      <c r="W73" s="120">
        <f t="shared" si="11"/>
        <v>3.430924325218446E-3</v>
      </c>
    </row>
    <row r="74" spans="2:23">
      <c r="B74" s="116">
        <f>Amnt_Deposited!B69</f>
        <v>2055</v>
      </c>
      <c r="C74" s="119">
        <f>Amnt_Deposited!D69</f>
        <v>0</v>
      </c>
      <c r="D74" s="453">
        <f>Dry_Matter_Content!D61</f>
        <v>0.44</v>
      </c>
      <c r="E74" s="319">
        <f>MCF!R73</f>
        <v>1</v>
      </c>
      <c r="F74" s="87">
        <f t="shared" si="12"/>
        <v>0</v>
      </c>
      <c r="G74" s="87">
        <f t="shared" si="1"/>
        <v>0</v>
      </c>
      <c r="H74" s="87">
        <f t="shared" si="2"/>
        <v>0</v>
      </c>
      <c r="I74" s="87">
        <f t="shared" si="3"/>
        <v>3.2030235686216123E-2</v>
      </c>
      <c r="J74" s="87">
        <f t="shared" si="4"/>
        <v>2.3224541347514299E-3</v>
      </c>
      <c r="K74" s="120">
        <f t="shared" si="6"/>
        <v>1.5483027565009531E-3</v>
      </c>
      <c r="O74" s="116">
        <f>Amnt_Deposited!B69</f>
        <v>2055</v>
      </c>
      <c r="P74" s="119">
        <f>Amnt_Deposited!D69</f>
        <v>0</v>
      </c>
      <c r="Q74" s="319">
        <f>MCF!R73</f>
        <v>1</v>
      </c>
      <c r="R74" s="87">
        <f t="shared" si="13"/>
        <v>0</v>
      </c>
      <c r="S74" s="87">
        <f t="shared" si="7"/>
        <v>0</v>
      </c>
      <c r="T74" s="87">
        <f t="shared" si="8"/>
        <v>0</v>
      </c>
      <c r="U74" s="87">
        <f t="shared" si="9"/>
        <v>6.617817290540523E-2</v>
      </c>
      <c r="V74" s="87">
        <f t="shared" si="10"/>
        <v>4.798458956097997E-3</v>
      </c>
      <c r="W74" s="120">
        <f t="shared" si="11"/>
        <v>3.1989726373986647E-3</v>
      </c>
    </row>
    <row r="75" spans="2:23">
      <c r="B75" s="116">
        <f>Amnt_Deposited!B70</f>
        <v>2056</v>
      </c>
      <c r="C75" s="119">
        <f>Amnt_Deposited!D70</f>
        <v>0</v>
      </c>
      <c r="D75" s="453">
        <f>Dry_Matter_Content!D62</f>
        <v>0.44</v>
      </c>
      <c r="E75" s="319">
        <f>MCF!R74</f>
        <v>1</v>
      </c>
      <c r="F75" s="87">
        <f t="shared" si="12"/>
        <v>0</v>
      </c>
      <c r="G75" s="87">
        <f t="shared" si="1"/>
        <v>0</v>
      </c>
      <c r="H75" s="87">
        <f t="shared" si="2"/>
        <v>0</v>
      </c>
      <c r="I75" s="87">
        <f t="shared" si="3"/>
        <v>2.9864793803958872E-2</v>
      </c>
      <c r="J75" s="87">
        <f t="shared" si="4"/>
        <v>2.1654418822572496E-3</v>
      </c>
      <c r="K75" s="120">
        <f t="shared" si="6"/>
        <v>1.443627921504833E-3</v>
      </c>
      <c r="O75" s="116">
        <f>Amnt_Deposited!B70</f>
        <v>2056</v>
      </c>
      <c r="P75" s="119">
        <f>Amnt_Deposited!D70</f>
        <v>0</v>
      </c>
      <c r="Q75" s="319">
        <f>MCF!R74</f>
        <v>1</v>
      </c>
      <c r="R75" s="87">
        <f t="shared" si="13"/>
        <v>0</v>
      </c>
      <c r="S75" s="87">
        <f t="shared" si="7"/>
        <v>0</v>
      </c>
      <c r="T75" s="87">
        <f t="shared" si="8"/>
        <v>0</v>
      </c>
      <c r="U75" s="87">
        <f t="shared" si="9"/>
        <v>6.1704119429667109E-2</v>
      </c>
      <c r="V75" s="87">
        <f t="shared" si="10"/>
        <v>4.4740534757381203E-3</v>
      </c>
      <c r="W75" s="120">
        <f t="shared" si="11"/>
        <v>2.9827023171587466E-3</v>
      </c>
    </row>
    <row r="76" spans="2:23">
      <c r="B76" s="116">
        <f>Amnt_Deposited!B71</f>
        <v>2057</v>
      </c>
      <c r="C76" s="119">
        <f>Amnt_Deposited!D71</f>
        <v>0</v>
      </c>
      <c r="D76" s="453">
        <f>Dry_Matter_Content!D63</f>
        <v>0.44</v>
      </c>
      <c r="E76" s="319">
        <f>MCF!R75</f>
        <v>1</v>
      </c>
      <c r="F76" s="87">
        <f t="shared" si="12"/>
        <v>0</v>
      </c>
      <c r="G76" s="87">
        <f t="shared" si="1"/>
        <v>0</v>
      </c>
      <c r="H76" s="87">
        <f t="shared" si="2"/>
        <v>0</v>
      </c>
      <c r="I76" s="87">
        <f t="shared" si="3"/>
        <v>2.7845749175576709E-2</v>
      </c>
      <c r="J76" s="87">
        <f t="shared" si="4"/>
        <v>2.0190446283821638E-3</v>
      </c>
      <c r="K76" s="120">
        <f t="shared" si="6"/>
        <v>1.3460297522547757E-3</v>
      </c>
      <c r="O76" s="116">
        <f>Amnt_Deposited!B71</f>
        <v>2057</v>
      </c>
      <c r="P76" s="119">
        <f>Amnt_Deposited!D71</f>
        <v>0</v>
      </c>
      <c r="Q76" s="319">
        <f>MCF!R75</f>
        <v>1</v>
      </c>
      <c r="R76" s="87">
        <f t="shared" si="13"/>
        <v>0</v>
      </c>
      <c r="S76" s="87">
        <f t="shared" si="7"/>
        <v>0</v>
      </c>
      <c r="T76" s="87">
        <f t="shared" si="8"/>
        <v>0</v>
      </c>
      <c r="U76" s="87">
        <f t="shared" si="9"/>
        <v>5.7532539618960161E-2</v>
      </c>
      <c r="V76" s="87">
        <f t="shared" si="10"/>
        <v>4.1715798107069511E-3</v>
      </c>
      <c r="W76" s="120">
        <f t="shared" si="11"/>
        <v>2.7810532071379673E-3</v>
      </c>
    </row>
    <row r="77" spans="2:23">
      <c r="B77" s="116">
        <f>Amnt_Deposited!B72</f>
        <v>2058</v>
      </c>
      <c r="C77" s="119">
        <f>Amnt_Deposited!D72</f>
        <v>0</v>
      </c>
      <c r="D77" s="453">
        <f>Dry_Matter_Content!D64</f>
        <v>0.44</v>
      </c>
      <c r="E77" s="319">
        <f>MCF!R76</f>
        <v>1</v>
      </c>
      <c r="F77" s="87">
        <f t="shared" si="12"/>
        <v>0</v>
      </c>
      <c r="G77" s="87">
        <f t="shared" si="1"/>
        <v>0</v>
      </c>
      <c r="H77" s="87">
        <f t="shared" si="2"/>
        <v>0</v>
      </c>
      <c r="I77" s="87">
        <f t="shared" si="3"/>
        <v>2.5963204441958876E-2</v>
      </c>
      <c r="J77" s="87">
        <f t="shared" si="4"/>
        <v>1.8825447336178313E-3</v>
      </c>
      <c r="K77" s="120">
        <f t="shared" si="6"/>
        <v>1.2550298224118875E-3</v>
      </c>
      <c r="O77" s="116">
        <f>Amnt_Deposited!B72</f>
        <v>2058</v>
      </c>
      <c r="P77" s="119">
        <f>Amnt_Deposited!D72</f>
        <v>0</v>
      </c>
      <c r="Q77" s="319">
        <f>MCF!R76</f>
        <v>1</v>
      </c>
      <c r="R77" s="87">
        <f t="shared" si="13"/>
        <v>0</v>
      </c>
      <c r="S77" s="87">
        <f t="shared" si="7"/>
        <v>0</v>
      </c>
      <c r="T77" s="87">
        <f t="shared" si="8"/>
        <v>0</v>
      </c>
      <c r="U77" s="87">
        <f t="shared" si="9"/>
        <v>5.3642984384212576E-2</v>
      </c>
      <c r="V77" s="87">
        <f t="shared" si="10"/>
        <v>3.8895552347475867E-3</v>
      </c>
      <c r="W77" s="120">
        <f t="shared" si="11"/>
        <v>2.5930368231650578E-3</v>
      </c>
    </row>
    <row r="78" spans="2:23">
      <c r="B78" s="116">
        <f>Amnt_Deposited!B73</f>
        <v>2059</v>
      </c>
      <c r="C78" s="119">
        <f>Amnt_Deposited!D73</f>
        <v>0</v>
      </c>
      <c r="D78" s="453">
        <f>Dry_Matter_Content!D65</f>
        <v>0.44</v>
      </c>
      <c r="E78" s="319">
        <f>MCF!R77</f>
        <v>1</v>
      </c>
      <c r="F78" s="87">
        <f t="shared" si="12"/>
        <v>0</v>
      </c>
      <c r="G78" s="87">
        <f t="shared" si="1"/>
        <v>0</v>
      </c>
      <c r="H78" s="87">
        <f t="shared" si="2"/>
        <v>0</v>
      </c>
      <c r="I78" s="87">
        <f t="shared" si="3"/>
        <v>2.4207931366637122E-2</v>
      </c>
      <c r="J78" s="87">
        <f t="shared" si="4"/>
        <v>1.7552730753217555E-3</v>
      </c>
      <c r="K78" s="120">
        <f t="shared" si="6"/>
        <v>1.1701820502145036E-3</v>
      </c>
      <c r="O78" s="116">
        <f>Amnt_Deposited!B73</f>
        <v>2059</v>
      </c>
      <c r="P78" s="119">
        <f>Amnt_Deposited!D73</f>
        <v>0</v>
      </c>
      <c r="Q78" s="319">
        <f>MCF!R77</f>
        <v>1</v>
      </c>
      <c r="R78" s="87">
        <f t="shared" si="13"/>
        <v>0</v>
      </c>
      <c r="S78" s="87">
        <f t="shared" si="7"/>
        <v>0</v>
      </c>
      <c r="T78" s="87">
        <f t="shared" si="8"/>
        <v>0</v>
      </c>
      <c r="U78" s="87">
        <f t="shared" si="9"/>
        <v>5.0016387121151099E-2</v>
      </c>
      <c r="V78" s="87">
        <f t="shared" si="10"/>
        <v>3.6265972630614798E-3</v>
      </c>
      <c r="W78" s="120">
        <f t="shared" si="11"/>
        <v>2.417731508707653E-3</v>
      </c>
    </row>
    <row r="79" spans="2:23">
      <c r="B79" s="116">
        <f>Amnt_Deposited!B74</f>
        <v>2060</v>
      </c>
      <c r="C79" s="119">
        <f>Amnt_Deposited!D74</f>
        <v>0</v>
      </c>
      <c r="D79" s="453">
        <f>Dry_Matter_Content!D66</f>
        <v>0.44</v>
      </c>
      <c r="E79" s="319">
        <f>MCF!R78</f>
        <v>1</v>
      </c>
      <c r="F79" s="87">
        <f t="shared" si="12"/>
        <v>0</v>
      </c>
      <c r="G79" s="87">
        <f t="shared" si="1"/>
        <v>0</v>
      </c>
      <c r="H79" s="87">
        <f t="shared" si="2"/>
        <v>0</v>
      </c>
      <c r="I79" s="87">
        <f t="shared" si="3"/>
        <v>2.2571325598959809E-2</v>
      </c>
      <c r="J79" s="87">
        <f t="shared" si="4"/>
        <v>1.636605767677313E-3</v>
      </c>
      <c r="K79" s="120">
        <f t="shared" si="6"/>
        <v>1.0910705117848753E-3</v>
      </c>
      <c r="O79" s="116">
        <f>Amnt_Deposited!B74</f>
        <v>2060</v>
      </c>
      <c r="P79" s="119">
        <f>Amnt_Deposited!D74</f>
        <v>0</v>
      </c>
      <c r="Q79" s="319">
        <f>MCF!R78</f>
        <v>1</v>
      </c>
      <c r="R79" s="87">
        <f t="shared" si="13"/>
        <v>0</v>
      </c>
      <c r="S79" s="87">
        <f t="shared" si="7"/>
        <v>0</v>
      </c>
      <c r="T79" s="87">
        <f t="shared" si="8"/>
        <v>0</v>
      </c>
      <c r="U79" s="87">
        <f t="shared" si="9"/>
        <v>4.6634970245784745E-2</v>
      </c>
      <c r="V79" s="87">
        <f t="shared" si="10"/>
        <v>3.3814168753663505E-3</v>
      </c>
      <c r="W79" s="120">
        <f t="shared" si="11"/>
        <v>2.2542779169109003E-3</v>
      </c>
    </row>
    <row r="80" spans="2:23">
      <c r="B80" s="116">
        <f>Amnt_Deposited!B75</f>
        <v>2061</v>
      </c>
      <c r="C80" s="119">
        <f>Amnt_Deposited!D75</f>
        <v>0</v>
      </c>
      <c r="D80" s="453">
        <f>Dry_Matter_Content!D67</f>
        <v>0.44</v>
      </c>
      <c r="E80" s="319">
        <f>MCF!R79</f>
        <v>1</v>
      </c>
      <c r="F80" s="87">
        <f t="shared" si="12"/>
        <v>0</v>
      </c>
      <c r="G80" s="87">
        <f t="shared" si="1"/>
        <v>0</v>
      </c>
      <c r="H80" s="87">
        <f t="shared" si="2"/>
        <v>0</v>
      </c>
      <c r="I80" s="87">
        <f t="shared" si="3"/>
        <v>2.1045364495555052E-2</v>
      </c>
      <c r="J80" s="87">
        <f t="shared" si="4"/>
        <v>1.5259611034047567E-3</v>
      </c>
      <c r="K80" s="120">
        <f t="shared" si="6"/>
        <v>1.0173074022698377E-3</v>
      </c>
      <c r="O80" s="116">
        <f>Amnt_Deposited!B75</f>
        <v>2061</v>
      </c>
      <c r="P80" s="119">
        <f>Amnt_Deposited!D75</f>
        <v>0</v>
      </c>
      <c r="Q80" s="319">
        <f>MCF!R79</f>
        <v>1</v>
      </c>
      <c r="R80" s="87">
        <f t="shared" si="13"/>
        <v>0</v>
      </c>
      <c r="S80" s="87">
        <f t="shared" si="7"/>
        <v>0</v>
      </c>
      <c r="T80" s="87">
        <f t="shared" si="8"/>
        <v>0</v>
      </c>
      <c r="U80" s="87">
        <f t="shared" si="9"/>
        <v>4.348215804866748E-2</v>
      </c>
      <c r="V80" s="87">
        <f t="shared" si="10"/>
        <v>3.152812197117267E-3</v>
      </c>
      <c r="W80" s="120">
        <f t="shared" si="11"/>
        <v>2.1018747980781779E-3</v>
      </c>
    </row>
    <row r="81" spans="2:23">
      <c r="B81" s="116">
        <f>Amnt_Deposited!B76</f>
        <v>2062</v>
      </c>
      <c r="C81" s="119">
        <f>Amnt_Deposited!D76</f>
        <v>0</v>
      </c>
      <c r="D81" s="453">
        <f>Dry_Matter_Content!D68</f>
        <v>0.44</v>
      </c>
      <c r="E81" s="319">
        <f>MCF!R80</f>
        <v>1</v>
      </c>
      <c r="F81" s="87">
        <f t="shared" si="12"/>
        <v>0</v>
      </c>
      <c r="G81" s="87">
        <f t="shared" si="1"/>
        <v>0</v>
      </c>
      <c r="H81" s="87">
        <f t="shared" si="2"/>
        <v>0</v>
      </c>
      <c r="I81" s="87">
        <f t="shared" si="3"/>
        <v>1.9622567793323595E-2</v>
      </c>
      <c r="J81" s="87">
        <f t="shared" si="4"/>
        <v>1.4227967022314568E-3</v>
      </c>
      <c r="K81" s="120">
        <f t="shared" si="6"/>
        <v>9.4853113482097119E-4</v>
      </c>
      <c r="O81" s="116">
        <f>Amnt_Deposited!B76</f>
        <v>2062</v>
      </c>
      <c r="P81" s="119">
        <f>Amnt_Deposited!D76</f>
        <v>0</v>
      </c>
      <c r="Q81" s="319">
        <f>MCF!R80</f>
        <v>1</v>
      </c>
      <c r="R81" s="87">
        <f t="shared" si="13"/>
        <v>0</v>
      </c>
      <c r="S81" s="87">
        <f t="shared" si="7"/>
        <v>0</v>
      </c>
      <c r="T81" s="87">
        <f t="shared" si="8"/>
        <v>0</v>
      </c>
      <c r="U81" s="87">
        <f t="shared" si="9"/>
        <v>4.0542495440751246E-2</v>
      </c>
      <c r="V81" s="87">
        <f t="shared" si="10"/>
        <v>2.9396626079162343E-3</v>
      </c>
      <c r="W81" s="120">
        <f t="shared" si="11"/>
        <v>1.9597750719441559E-3</v>
      </c>
    </row>
    <row r="82" spans="2:23">
      <c r="B82" s="116">
        <f>Amnt_Deposited!B77</f>
        <v>2063</v>
      </c>
      <c r="C82" s="119">
        <f>Amnt_Deposited!D77</f>
        <v>0</v>
      </c>
      <c r="D82" s="453">
        <f>Dry_Matter_Content!D69</f>
        <v>0.44</v>
      </c>
      <c r="E82" s="319">
        <f>MCF!R81</f>
        <v>1</v>
      </c>
      <c r="F82" s="87">
        <f t="shared" si="12"/>
        <v>0</v>
      </c>
      <c r="G82" s="87">
        <f t="shared" si="1"/>
        <v>0</v>
      </c>
      <c r="H82" s="87">
        <f t="shared" si="2"/>
        <v>0</v>
      </c>
      <c r="I82" s="87">
        <f t="shared" si="3"/>
        <v>1.8295960941180422E-2</v>
      </c>
      <c r="J82" s="87">
        <f t="shared" si="4"/>
        <v>1.3266068521431741E-3</v>
      </c>
      <c r="K82" s="120">
        <f t="shared" si="6"/>
        <v>8.8440456809544936E-4</v>
      </c>
      <c r="O82" s="116">
        <f>Amnt_Deposited!B77</f>
        <v>2063</v>
      </c>
      <c r="P82" s="119">
        <f>Amnt_Deposited!D77</f>
        <v>0</v>
      </c>
      <c r="Q82" s="319">
        <f>MCF!R81</f>
        <v>1</v>
      </c>
      <c r="R82" s="87">
        <f t="shared" si="13"/>
        <v>0</v>
      </c>
      <c r="S82" s="87">
        <f t="shared" si="7"/>
        <v>0</v>
      </c>
      <c r="T82" s="87">
        <f t="shared" si="8"/>
        <v>0</v>
      </c>
      <c r="U82" s="87">
        <f t="shared" si="9"/>
        <v>3.7801572192521546E-2</v>
      </c>
      <c r="V82" s="87">
        <f t="shared" si="10"/>
        <v>2.7409232482297E-3</v>
      </c>
      <c r="W82" s="120">
        <f t="shared" si="11"/>
        <v>1.8272821654864665E-3</v>
      </c>
    </row>
    <row r="83" spans="2:23">
      <c r="B83" s="116">
        <f>Amnt_Deposited!B78</f>
        <v>2064</v>
      </c>
      <c r="C83" s="119">
        <f>Amnt_Deposited!D78</f>
        <v>0</v>
      </c>
      <c r="D83" s="453">
        <f>Dry_Matter_Content!D70</f>
        <v>0.44</v>
      </c>
      <c r="E83" s="319">
        <f>MCF!R82</f>
        <v>1</v>
      </c>
      <c r="F83" s="87">
        <f t="shared" ref="F83:F99" si="14">C83*D83*$K$6*DOCF*E83</f>
        <v>0</v>
      </c>
      <c r="G83" s="87">
        <f t="shared" ref="G83:G99" si="15">F83*$K$12</f>
        <v>0</v>
      </c>
      <c r="H83" s="87">
        <f t="shared" ref="H83:H99" si="16">F83*(1-$K$12)</f>
        <v>0</v>
      </c>
      <c r="I83" s="87">
        <f t="shared" ref="I83:I99" si="17">G83+I82*$K$10</f>
        <v>1.7059040910797241E-2</v>
      </c>
      <c r="J83" s="87">
        <f t="shared" ref="J83:J99" si="18">I82*(1-$K$10)+H83</f>
        <v>1.2369200303831798E-3</v>
      </c>
      <c r="K83" s="120">
        <f t="shared" si="6"/>
        <v>8.2461335358878648E-4</v>
      </c>
      <c r="O83" s="116">
        <f>Amnt_Deposited!B78</f>
        <v>2064</v>
      </c>
      <c r="P83" s="119">
        <f>Amnt_Deposited!D78</f>
        <v>0</v>
      </c>
      <c r="Q83" s="319">
        <f>MCF!R82</f>
        <v>1</v>
      </c>
      <c r="R83" s="87">
        <f t="shared" ref="R83:R99" si="19">P83*$W$6*DOCF*Q83</f>
        <v>0</v>
      </c>
      <c r="S83" s="87">
        <f t="shared" si="7"/>
        <v>0</v>
      </c>
      <c r="T83" s="87">
        <f t="shared" si="8"/>
        <v>0</v>
      </c>
      <c r="U83" s="87">
        <f t="shared" si="9"/>
        <v>3.5245952295035639E-2</v>
      </c>
      <c r="V83" s="87">
        <f t="shared" si="10"/>
        <v>2.5556198974859092E-3</v>
      </c>
      <c r="W83" s="120">
        <f t="shared" si="11"/>
        <v>1.7037465983239393E-3</v>
      </c>
    </row>
    <row r="84" spans="2:23">
      <c r="B84" s="116">
        <f>Amnt_Deposited!B79</f>
        <v>2065</v>
      </c>
      <c r="C84" s="119">
        <f>Amnt_Deposited!D79</f>
        <v>0</v>
      </c>
      <c r="D84" s="453">
        <f>Dry_Matter_Content!D71</f>
        <v>0.44</v>
      </c>
      <c r="E84" s="319">
        <f>MCF!R83</f>
        <v>1</v>
      </c>
      <c r="F84" s="87">
        <f t="shared" si="14"/>
        <v>0</v>
      </c>
      <c r="G84" s="87">
        <f t="shared" si="15"/>
        <v>0</v>
      </c>
      <c r="H84" s="87">
        <f t="shared" si="16"/>
        <v>0</v>
      </c>
      <c r="I84" s="87">
        <f t="shared" si="17"/>
        <v>1.5905744318750085E-2</v>
      </c>
      <c r="J84" s="87">
        <f t="shared" si="18"/>
        <v>1.1532965920471544E-3</v>
      </c>
      <c r="K84" s="120">
        <f t="shared" si="6"/>
        <v>7.6886439469810294E-4</v>
      </c>
      <c r="O84" s="116">
        <f>Amnt_Deposited!B79</f>
        <v>2065</v>
      </c>
      <c r="P84" s="119">
        <f>Amnt_Deposited!D79</f>
        <v>0</v>
      </c>
      <c r="Q84" s="319">
        <f>MCF!R83</f>
        <v>1</v>
      </c>
      <c r="R84" s="87">
        <f t="shared" si="19"/>
        <v>0</v>
      </c>
      <c r="S84" s="87">
        <f t="shared" si="7"/>
        <v>0</v>
      </c>
      <c r="T84" s="87">
        <f t="shared" si="8"/>
        <v>0</v>
      </c>
      <c r="U84" s="87">
        <f t="shared" si="9"/>
        <v>3.2863108096591105E-2</v>
      </c>
      <c r="V84" s="87">
        <f t="shared" si="10"/>
        <v>2.382844198444535E-3</v>
      </c>
      <c r="W84" s="120">
        <f t="shared" si="11"/>
        <v>1.5885627989630233E-3</v>
      </c>
    </row>
    <row r="85" spans="2:23">
      <c r="B85" s="116">
        <f>Amnt_Deposited!B80</f>
        <v>2066</v>
      </c>
      <c r="C85" s="119">
        <f>Amnt_Deposited!D80</f>
        <v>0</v>
      </c>
      <c r="D85" s="453">
        <f>Dry_Matter_Content!D72</f>
        <v>0.44</v>
      </c>
      <c r="E85" s="319">
        <f>MCF!R84</f>
        <v>1</v>
      </c>
      <c r="F85" s="87">
        <f t="shared" si="14"/>
        <v>0</v>
      </c>
      <c r="G85" s="87">
        <f t="shared" si="15"/>
        <v>0</v>
      </c>
      <c r="H85" s="87">
        <f t="shared" si="16"/>
        <v>0</v>
      </c>
      <c r="I85" s="87">
        <f t="shared" si="17"/>
        <v>1.4830417703806727E-2</v>
      </c>
      <c r="J85" s="87">
        <f t="shared" si="18"/>
        <v>1.0753266149433583E-3</v>
      </c>
      <c r="K85" s="120">
        <f t="shared" ref="K85:K99" si="20">J85*CH4_fraction*conv</f>
        <v>7.1688440996223884E-4</v>
      </c>
      <c r="O85" s="116">
        <f>Amnt_Deposited!B80</f>
        <v>2066</v>
      </c>
      <c r="P85" s="119">
        <f>Amnt_Deposited!D80</f>
        <v>0</v>
      </c>
      <c r="Q85" s="319">
        <f>MCF!R84</f>
        <v>1</v>
      </c>
      <c r="R85" s="87">
        <f t="shared" si="19"/>
        <v>0</v>
      </c>
      <c r="S85" s="87">
        <f t="shared" ref="S85:S98" si="21">R85*$W$12</f>
        <v>0</v>
      </c>
      <c r="T85" s="87">
        <f t="shared" ref="T85:T98" si="22">R85*(1-$W$12)</f>
        <v>0</v>
      </c>
      <c r="U85" s="87">
        <f t="shared" ref="U85:U98" si="23">S85+U84*$W$10</f>
        <v>3.0641358892162678E-2</v>
      </c>
      <c r="V85" s="87">
        <f t="shared" ref="V85:V98" si="24">U84*(1-$W$10)+T85</f>
        <v>2.2217492044284276E-3</v>
      </c>
      <c r="W85" s="120">
        <f t="shared" ref="W85:W99" si="25">V85*CH4_fraction*conv</f>
        <v>1.4811661362856183E-3</v>
      </c>
    </row>
    <row r="86" spans="2:23">
      <c r="B86" s="116">
        <f>Amnt_Deposited!B81</f>
        <v>2067</v>
      </c>
      <c r="C86" s="119">
        <f>Amnt_Deposited!D81</f>
        <v>0</v>
      </c>
      <c r="D86" s="453">
        <f>Dry_Matter_Content!D73</f>
        <v>0.44</v>
      </c>
      <c r="E86" s="319">
        <f>MCF!R85</f>
        <v>1</v>
      </c>
      <c r="F86" s="87">
        <f t="shared" si="14"/>
        <v>0</v>
      </c>
      <c r="G86" s="87">
        <f t="shared" si="15"/>
        <v>0</v>
      </c>
      <c r="H86" s="87">
        <f t="shared" si="16"/>
        <v>0</v>
      </c>
      <c r="I86" s="87">
        <f t="shared" si="17"/>
        <v>1.3827789813653155E-2</v>
      </c>
      <c r="J86" s="87">
        <f t="shared" si="18"/>
        <v>1.0026278901535707E-3</v>
      </c>
      <c r="K86" s="120">
        <f t="shared" si="20"/>
        <v>6.6841859343571381E-4</v>
      </c>
      <c r="O86" s="116">
        <f>Amnt_Deposited!B81</f>
        <v>2067</v>
      </c>
      <c r="P86" s="119">
        <f>Amnt_Deposited!D81</f>
        <v>0</v>
      </c>
      <c r="Q86" s="319">
        <f>MCF!R85</f>
        <v>1</v>
      </c>
      <c r="R86" s="87">
        <f t="shared" si="19"/>
        <v>0</v>
      </c>
      <c r="S86" s="87">
        <f t="shared" si="21"/>
        <v>0</v>
      </c>
      <c r="T86" s="87">
        <f t="shared" si="22"/>
        <v>0</v>
      </c>
      <c r="U86" s="87">
        <f t="shared" si="23"/>
        <v>2.8569813664572653E-2</v>
      </c>
      <c r="V86" s="87">
        <f t="shared" si="24"/>
        <v>2.0715452275900234E-3</v>
      </c>
      <c r="W86" s="120">
        <f t="shared" si="25"/>
        <v>1.3810301517266821E-3</v>
      </c>
    </row>
    <row r="87" spans="2:23">
      <c r="B87" s="116">
        <f>Amnt_Deposited!B82</f>
        <v>2068</v>
      </c>
      <c r="C87" s="119">
        <f>Amnt_Deposited!D82</f>
        <v>0</v>
      </c>
      <c r="D87" s="453">
        <f>Dry_Matter_Content!D74</f>
        <v>0.44</v>
      </c>
      <c r="E87" s="319">
        <f>MCF!R86</f>
        <v>1</v>
      </c>
      <c r="F87" s="87">
        <f t="shared" si="14"/>
        <v>0</v>
      </c>
      <c r="G87" s="87">
        <f t="shared" si="15"/>
        <v>0</v>
      </c>
      <c r="H87" s="87">
        <f t="shared" si="16"/>
        <v>0</v>
      </c>
      <c r="I87" s="87">
        <f t="shared" si="17"/>
        <v>1.2892945765208627E-2</v>
      </c>
      <c r="J87" s="87">
        <f t="shared" si="18"/>
        <v>9.348440484445292E-4</v>
      </c>
      <c r="K87" s="120">
        <f t="shared" si="20"/>
        <v>6.2322936562968613E-4</v>
      </c>
      <c r="O87" s="116">
        <f>Amnt_Deposited!B82</f>
        <v>2068</v>
      </c>
      <c r="P87" s="119">
        <f>Amnt_Deposited!D82</f>
        <v>0</v>
      </c>
      <c r="Q87" s="319">
        <f>MCF!R86</f>
        <v>1</v>
      </c>
      <c r="R87" s="87">
        <f t="shared" si="19"/>
        <v>0</v>
      </c>
      <c r="S87" s="87">
        <f t="shared" si="21"/>
        <v>0</v>
      </c>
      <c r="T87" s="87">
        <f t="shared" si="22"/>
        <v>0</v>
      </c>
      <c r="U87" s="87">
        <f t="shared" si="23"/>
        <v>2.6638317696712054E-2</v>
      </c>
      <c r="V87" s="87">
        <f t="shared" si="24"/>
        <v>1.9314959678605988E-3</v>
      </c>
      <c r="W87" s="120">
        <f t="shared" si="25"/>
        <v>1.2876639785737326E-3</v>
      </c>
    </row>
    <row r="88" spans="2:23">
      <c r="B88" s="116">
        <f>Amnt_Deposited!B83</f>
        <v>2069</v>
      </c>
      <c r="C88" s="119">
        <f>Amnt_Deposited!D83</f>
        <v>0</v>
      </c>
      <c r="D88" s="453">
        <f>Dry_Matter_Content!D75</f>
        <v>0.44</v>
      </c>
      <c r="E88" s="319">
        <f>MCF!R87</f>
        <v>1</v>
      </c>
      <c r="F88" s="87">
        <f t="shared" si="14"/>
        <v>0</v>
      </c>
      <c r="G88" s="87">
        <f t="shared" si="15"/>
        <v>0</v>
      </c>
      <c r="H88" s="87">
        <f t="shared" si="16"/>
        <v>0</v>
      </c>
      <c r="I88" s="87">
        <f t="shared" si="17"/>
        <v>1.2021302951863091E-2</v>
      </c>
      <c r="J88" s="87">
        <f t="shared" si="18"/>
        <v>8.7164281334553594E-4</v>
      </c>
      <c r="K88" s="120">
        <f t="shared" si="20"/>
        <v>5.8109520889702392E-4</v>
      </c>
      <c r="O88" s="116">
        <f>Amnt_Deposited!B83</f>
        <v>2069</v>
      </c>
      <c r="P88" s="119">
        <f>Amnt_Deposited!D83</f>
        <v>0</v>
      </c>
      <c r="Q88" s="319">
        <f>MCF!R87</f>
        <v>1</v>
      </c>
      <c r="R88" s="87">
        <f t="shared" si="19"/>
        <v>0</v>
      </c>
      <c r="S88" s="87">
        <f t="shared" si="21"/>
        <v>0</v>
      </c>
      <c r="T88" s="87">
        <f t="shared" si="22"/>
        <v>0</v>
      </c>
      <c r="U88" s="87">
        <f t="shared" si="23"/>
        <v>2.4837402793105572E-2</v>
      </c>
      <c r="V88" s="87">
        <f t="shared" si="24"/>
        <v>1.8009149036064803E-3</v>
      </c>
      <c r="W88" s="120">
        <f t="shared" si="25"/>
        <v>1.2006099357376534E-3</v>
      </c>
    </row>
    <row r="89" spans="2:23">
      <c r="B89" s="116">
        <f>Amnt_Deposited!B84</f>
        <v>2070</v>
      </c>
      <c r="C89" s="119">
        <f>Amnt_Deposited!D84</f>
        <v>0</v>
      </c>
      <c r="D89" s="453">
        <f>Dry_Matter_Content!D76</f>
        <v>0.44</v>
      </c>
      <c r="E89" s="319">
        <f>MCF!R88</f>
        <v>1</v>
      </c>
      <c r="F89" s="87">
        <f t="shared" si="14"/>
        <v>0</v>
      </c>
      <c r="G89" s="87">
        <f t="shared" si="15"/>
        <v>0</v>
      </c>
      <c r="H89" s="87">
        <f t="shared" si="16"/>
        <v>0</v>
      </c>
      <c r="I89" s="87">
        <f t="shared" si="17"/>
        <v>1.120858857953428E-2</v>
      </c>
      <c r="J89" s="87">
        <f t="shared" si="18"/>
        <v>8.1271437232881174E-4</v>
      </c>
      <c r="K89" s="120">
        <f t="shared" si="20"/>
        <v>5.4180958155254113E-4</v>
      </c>
      <c r="O89" s="116">
        <f>Amnt_Deposited!B84</f>
        <v>2070</v>
      </c>
      <c r="P89" s="119">
        <f>Amnt_Deposited!D84</f>
        <v>0</v>
      </c>
      <c r="Q89" s="319">
        <f>MCF!R88</f>
        <v>1</v>
      </c>
      <c r="R89" s="87">
        <f t="shared" si="19"/>
        <v>0</v>
      </c>
      <c r="S89" s="87">
        <f t="shared" si="21"/>
        <v>0</v>
      </c>
      <c r="T89" s="87">
        <f t="shared" si="22"/>
        <v>0</v>
      </c>
      <c r="U89" s="87">
        <f t="shared" si="23"/>
        <v>2.3158240866806373E-2</v>
      </c>
      <c r="V89" s="87">
        <f t="shared" si="24"/>
        <v>1.6791619262991988E-3</v>
      </c>
      <c r="W89" s="120">
        <f t="shared" si="25"/>
        <v>1.1194412841994657E-3</v>
      </c>
    </row>
    <row r="90" spans="2:23">
      <c r="B90" s="116">
        <f>Amnt_Deposited!B85</f>
        <v>2071</v>
      </c>
      <c r="C90" s="119">
        <f>Amnt_Deposited!D85</f>
        <v>0</v>
      </c>
      <c r="D90" s="453">
        <f>Dry_Matter_Content!D77</f>
        <v>0.44</v>
      </c>
      <c r="E90" s="319">
        <f>MCF!R89</f>
        <v>1</v>
      </c>
      <c r="F90" s="87">
        <f t="shared" si="14"/>
        <v>0</v>
      </c>
      <c r="G90" s="87">
        <f t="shared" si="15"/>
        <v>0</v>
      </c>
      <c r="H90" s="87">
        <f t="shared" si="16"/>
        <v>0</v>
      </c>
      <c r="I90" s="87">
        <f t="shared" si="17"/>
        <v>1.0450818721426154E-2</v>
      </c>
      <c r="J90" s="87">
        <f t="shared" si="18"/>
        <v>7.5776985810812594E-4</v>
      </c>
      <c r="K90" s="120">
        <f t="shared" si="20"/>
        <v>5.0517990540541722E-4</v>
      </c>
      <c r="O90" s="116">
        <f>Amnt_Deposited!B85</f>
        <v>2071</v>
      </c>
      <c r="P90" s="119">
        <f>Amnt_Deposited!D85</f>
        <v>0</v>
      </c>
      <c r="Q90" s="319">
        <f>MCF!R89</f>
        <v>1</v>
      </c>
      <c r="R90" s="87">
        <f t="shared" si="19"/>
        <v>0</v>
      </c>
      <c r="S90" s="87">
        <f t="shared" si="21"/>
        <v>0</v>
      </c>
      <c r="T90" s="87">
        <f t="shared" si="22"/>
        <v>0</v>
      </c>
      <c r="U90" s="87">
        <f t="shared" si="23"/>
        <v>2.1592600664103633E-2</v>
      </c>
      <c r="V90" s="87">
        <f t="shared" si="24"/>
        <v>1.5656402027027403E-3</v>
      </c>
      <c r="W90" s="120">
        <f t="shared" si="25"/>
        <v>1.0437601351351601E-3</v>
      </c>
    </row>
    <row r="91" spans="2:23">
      <c r="B91" s="116">
        <f>Amnt_Deposited!B86</f>
        <v>2072</v>
      </c>
      <c r="C91" s="119">
        <f>Amnt_Deposited!D86</f>
        <v>0</v>
      </c>
      <c r="D91" s="453">
        <f>Dry_Matter_Content!D78</f>
        <v>0.44</v>
      </c>
      <c r="E91" s="319">
        <f>MCF!R90</f>
        <v>1</v>
      </c>
      <c r="F91" s="87">
        <f t="shared" si="14"/>
        <v>0</v>
      </c>
      <c r="G91" s="87">
        <f t="shared" si="15"/>
        <v>0</v>
      </c>
      <c r="H91" s="87">
        <f t="shared" si="16"/>
        <v>0</v>
      </c>
      <c r="I91" s="87">
        <f t="shared" si="17"/>
        <v>9.7442787888151298E-3</v>
      </c>
      <c r="J91" s="87">
        <f t="shared" si="18"/>
        <v>7.0653993261102395E-4</v>
      </c>
      <c r="K91" s="120">
        <f t="shared" si="20"/>
        <v>4.7102662174068263E-4</v>
      </c>
      <c r="O91" s="116">
        <f>Amnt_Deposited!B86</f>
        <v>2072</v>
      </c>
      <c r="P91" s="119">
        <f>Amnt_Deposited!D86</f>
        <v>0</v>
      </c>
      <c r="Q91" s="319">
        <f>MCF!R90</f>
        <v>1</v>
      </c>
      <c r="R91" s="87">
        <f t="shared" si="19"/>
        <v>0</v>
      </c>
      <c r="S91" s="87">
        <f t="shared" si="21"/>
        <v>0</v>
      </c>
      <c r="T91" s="87">
        <f t="shared" si="22"/>
        <v>0</v>
      </c>
      <c r="U91" s="87">
        <f t="shared" si="23"/>
        <v>2.0132807414907302E-2</v>
      </c>
      <c r="V91" s="87">
        <f t="shared" si="24"/>
        <v>1.4597932491963311E-3</v>
      </c>
      <c r="W91" s="120">
        <f t="shared" si="25"/>
        <v>9.7319549946422068E-4</v>
      </c>
    </row>
    <row r="92" spans="2:23">
      <c r="B92" s="116">
        <f>Amnt_Deposited!B87</f>
        <v>2073</v>
      </c>
      <c r="C92" s="119">
        <f>Amnt_Deposited!D87</f>
        <v>0</v>
      </c>
      <c r="D92" s="453">
        <f>Dry_Matter_Content!D79</f>
        <v>0.44</v>
      </c>
      <c r="E92" s="319">
        <f>MCF!R91</f>
        <v>1</v>
      </c>
      <c r="F92" s="87">
        <f t="shared" si="14"/>
        <v>0</v>
      </c>
      <c r="G92" s="87">
        <f t="shared" si="15"/>
        <v>0</v>
      </c>
      <c r="H92" s="87">
        <f t="shared" si="16"/>
        <v>0</v>
      </c>
      <c r="I92" s="87">
        <f t="shared" si="17"/>
        <v>9.0855053221318462E-3</v>
      </c>
      <c r="J92" s="87">
        <f t="shared" si="18"/>
        <v>6.587734666832839E-4</v>
      </c>
      <c r="K92" s="120">
        <f t="shared" si="20"/>
        <v>4.3918231112218925E-4</v>
      </c>
      <c r="O92" s="116">
        <f>Amnt_Deposited!B87</f>
        <v>2073</v>
      </c>
      <c r="P92" s="119">
        <f>Amnt_Deposited!D87</f>
        <v>0</v>
      </c>
      <c r="Q92" s="319">
        <f>MCF!R91</f>
        <v>1</v>
      </c>
      <c r="R92" s="87">
        <f t="shared" si="19"/>
        <v>0</v>
      </c>
      <c r="S92" s="87">
        <f t="shared" si="21"/>
        <v>0</v>
      </c>
      <c r="T92" s="87">
        <f t="shared" si="22"/>
        <v>0</v>
      </c>
      <c r="U92" s="87">
        <f t="shared" si="23"/>
        <v>1.8771705211016218E-2</v>
      </c>
      <c r="V92" s="87">
        <f t="shared" si="24"/>
        <v>1.3611022038910829E-3</v>
      </c>
      <c r="W92" s="120">
        <f t="shared" si="25"/>
        <v>9.0740146926072192E-4</v>
      </c>
    </row>
    <row r="93" spans="2:23">
      <c r="B93" s="116">
        <f>Amnt_Deposited!B88</f>
        <v>2074</v>
      </c>
      <c r="C93" s="119">
        <f>Amnt_Deposited!D88</f>
        <v>0</v>
      </c>
      <c r="D93" s="453">
        <f>Dry_Matter_Content!D80</f>
        <v>0.44</v>
      </c>
      <c r="E93" s="319">
        <f>MCF!R92</f>
        <v>1</v>
      </c>
      <c r="F93" s="87">
        <f t="shared" si="14"/>
        <v>0</v>
      </c>
      <c r="G93" s="87">
        <f t="shared" si="15"/>
        <v>0</v>
      </c>
      <c r="H93" s="87">
        <f t="shared" si="16"/>
        <v>0</v>
      </c>
      <c r="I93" s="87">
        <f t="shared" si="17"/>
        <v>8.4712690130783353E-3</v>
      </c>
      <c r="J93" s="87">
        <f t="shared" si="18"/>
        <v>6.1423630905351107E-4</v>
      </c>
      <c r="K93" s="120">
        <f t="shared" si="20"/>
        <v>4.0949087270234072E-4</v>
      </c>
      <c r="O93" s="116">
        <f>Amnt_Deposited!B88</f>
        <v>2074</v>
      </c>
      <c r="P93" s="119">
        <f>Amnt_Deposited!D88</f>
        <v>0</v>
      </c>
      <c r="Q93" s="319">
        <f>MCF!R92</f>
        <v>1</v>
      </c>
      <c r="R93" s="87">
        <f t="shared" si="19"/>
        <v>0</v>
      </c>
      <c r="S93" s="87">
        <f t="shared" si="21"/>
        <v>0</v>
      </c>
      <c r="T93" s="87">
        <f t="shared" si="22"/>
        <v>0</v>
      </c>
      <c r="U93" s="87">
        <f t="shared" si="23"/>
        <v>1.7502621927847805E-2</v>
      </c>
      <c r="V93" s="87">
        <f t="shared" si="24"/>
        <v>1.2690832831684117E-3</v>
      </c>
      <c r="W93" s="120">
        <f t="shared" si="25"/>
        <v>8.4605552211227449E-4</v>
      </c>
    </row>
    <row r="94" spans="2:23">
      <c r="B94" s="116">
        <f>Amnt_Deposited!B89</f>
        <v>2075</v>
      </c>
      <c r="C94" s="119">
        <f>Amnt_Deposited!D89</f>
        <v>0</v>
      </c>
      <c r="D94" s="453">
        <f>Dry_Matter_Content!D81</f>
        <v>0.44</v>
      </c>
      <c r="E94" s="319">
        <f>MCF!R93</f>
        <v>1</v>
      </c>
      <c r="F94" s="87">
        <f t="shared" si="14"/>
        <v>0</v>
      </c>
      <c r="G94" s="87">
        <f t="shared" si="15"/>
        <v>0</v>
      </c>
      <c r="H94" s="87">
        <f t="shared" si="16"/>
        <v>0</v>
      </c>
      <c r="I94" s="87">
        <f t="shared" si="17"/>
        <v>7.8985588745550013E-3</v>
      </c>
      <c r="J94" s="87">
        <f t="shared" si="18"/>
        <v>5.7271013852333379E-4</v>
      </c>
      <c r="K94" s="120">
        <f t="shared" si="20"/>
        <v>3.8180675901555586E-4</v>
      </c>
      <c r="O94" s="116">
        <f>Amnt_Deposited!B89</f>
        <v>2075</v>
      </c>
      <c r="P94" s="119">
        <f>Amnt_Deposited!D89</f>
        <v>0</v>
      </c>
      <c r="Q94" s="319">
        <f>MCF!R93</f>
        <v>1</v>
      </c>
      <c r="R94" s="87">
        <f t="shared" si="19"/>
        <v>0</v>
      </c>
      <c r="S94" s="87">
        <f t="shared" si="21"/>
        <v>0</v>
      </c>
      <c r="T94" s="87">
        <f t="shared" si="22"/>
        <v>0</v>
      </c>
      <c r="U94" s="87">
        <f t="shared" si="23"/>
        <v>1.6319336517675628E-2</v>
      </c>
      <c r="V94" s="87">
        <f t="shared" si="24"/>
        <v>1.1832854101721775E-3</v>
      </c>
      <c r="W94" s="120">
        <f t="shared" si="25"/>
        <v>7.8885694011478495E-4</v>
      </c>
    </row>
    <row r="95" spans="2:23">
      <c r="B95" s="116">
        <f>Amnt_Deposited!B90</f>
        <v>2076</v>
      </c>
      <c r="C95" s="119">
        <f>Amnt_Deposited!D90</f>
        <v>0</v>
      </c>
      <c r="D95" s="453">
        <f>Dry_Matter_Content!D82</f>
        <v>0.44</v>
      </c>
      <c r="E95" s="319">
        <f>MCF!R94</f>
        <v>1</v>
      </c>
      <c r="F95" s="87">
        <f t="shared" si="14"/>
        <v>0</v>
      </c>
      <c r="G95" s="87">
        <f t="shared" si="15"/>
        <v>0</v>
      </c>
      <c r="H95" s="87">
        <f t="shared" si="16"/>
        <v>0</v>
      </c>
      <c r="I95" s="87">
        <f t="shared" si="17"/>
        <v>7.3645674807983653E-3</v>
      </c>
      <c r="J95" s="87">
        <f t="shared" si="18"/>
        <v>5.3399139375663596E-4</v>
      </c>
      <c r="K95" s="120">
        <f t="shared" si="20"/>
        <v>3.5599426250442395E-4</v>
      </c>
      <c r="O95" s="116">
        <f>Amnt_Deposited!B90</f>
        <v>2076</v>
      </c>
      <c r="P95" s="119">
        <f>Amnt_Deposited!D90</f>
        <v>0</v>
      </c>
      <c r="Q95" s="319">
        <f>MCF!R94</f>
        <v>1</v>
      </c>
      <c r="R95" s="87">
        <f t="shared" si="19"/>
        <v>0</v>
      </c>
      <c r="S95" s="87">
        <f t="shared" si="21"/>
        <v>0</v>
      </c>
      <c r="T95" s="87">
        <f t="shared" si="22"/>
        <v>0</v>
      </c>
      <c r="U95" s="87">
        <f t="shared" si="23"/>
        <v>1.5216048514046215E-2</v>
      </c>
      <c r="V95" s="87">
        <f t="shared" si="24"/>
        <v>1.1032880036294134E-3</v>
      </c>
      <c r="W95" s="120">
        <f t="shared" si="25"/>
        <v>7.3552533575294227E-4</v>
      </c>
    </row>
    <row r="96" spans="2:23">
      <c r="B96" s="116">
        <f>Amnt_Deposited!B91</f>
        <v>2077</v>
      </c>
      <c r="C96" s="119">
        <f>Amnt_Deposited!D91</f>
        <v>0</v>
      </c>
      <c r="D96" s="453">
        <f>Dry_Matter_Content!D83</f>
        <v>0.44</v>
      </c>
      <c r="E96" s="319">
        <f>MCF!R95</f>
        <v>1</v>
      </c>
      <c r="F96" s="87">
        <f t="shared" si="14"/>
        <v>0</v>
      </c>
      <c r="G96" s="87">
        <f t="shared" si="15"/>
        <v>0</v>
      </c>
      <c r="H96" s="87">
        <f t="shared" si="16"/>
        <v>0</v>
      </c>
      <c r="I96" s="87">
        <f t="shared" si="17"/>
        <v>6.8666772053767146E-3</v>
      </c>
      <c r="J96" s="87">
        <f t="shared" si="18"/>
        <v>4.9789027542165116E-4</v>
      </c>
      <c r="K96" s="120">
        <f t="shared" si="20"/>
        <v>3.3192685028110076E-4</v>
      </c>
      <c r="O96" s="116">
        <f>Amnt_Deposited!B91</f>
        <v>2077</v>
      </c>
      <c r="P96" s="119">
        <f>Amnt_Deposited!D91</f>
        <v>0</v>
      </c>
      <c r="Q96" s="319">
        <f>MCF!R95</f>
        <v>1</v>
      </c>
      <c r="R96" s="87">
        <f t="shared" si="19"/>
        <v>0</v>
      </c>
      <c r="S96" s="87">
        <f t="shared" si="21"/>
        <v>0</v>
      </c>
      <c r="T96" s="87">
        <f t="shared" si="22"/>
        <v>0</v>
      </c>
      <c r="U96" s="87">
        <f t="shared" si="23"/>
        <v>1.4187349597885777E-2</v>
      </c>
      <c r="V96" s="87">
        <f t="shared" si="24"/>
        <v>1.0286989161604366E-3</v>
      </c>
      <c r="W96" s="120">
        <f t="shared" si="25"/>
        <v>6.8579927744029097E-4</v>
      </c>
    </row>
    <row r="97" spans="2:23">
      <c r="B97" s="116">
        <f>Amnt_Deposited!B92</f>
        <v>2078</v>
      </c>
      <c r="C97" s="119">
        <f>Amnt_Deposited!D92</f>
        <v>0</v>
      </c>
      <c r="D97" s="453">
        <f>Dry_Matter_Content!D84</f>
        <v>0.44</v>
      </c>
      <c r="E97" s="319">
        <f>MCF!R96</f>
        <v>1</v>
      </c>
      <c r="F97" s="87">
        <f t="shared" si="14"/>
        <v>0</v>
      </c>
      <c r="G97" s="87">
        <f t="shared" si="15"/>
        <v>0</v>
      </c>
      <c r="H97" s="87">
        <f t="shared" si="16"/>
        <v>0</v>
      </c>
      <c r="I97" s="87">
        <f t="shared" si="17"/>
        <v>6.4024473895822965E-3</v>
      </c>
      <c r="J97" s="87">
        <f t="shared" si="18"/>
        <v>4.64229815794418E-4</v>
      </c>
      <c r="K97" s="120">
        <f t="shared" si="20"/>
        <v>3.0948654386294533E-4</v>
      </c>
      <c r="O97" s="116">
        <f>Amnt_Deposited!B92</f>
        <v>2078</v>
      </c>
      <c r="P97" s="119">
        <f>Amnt_Deposited!D92</f>
        <v>0</v>
      </c>
      <c r="Q97" s="319">
        <f>MCF!R96</f>
        <v>1</v>
      </c>
      <c r="R97" s="87">
        <f t="shared" si="19"/>
        <v>0</v>
      </c>
      <c r="S97" s="87">
        <f t="shared" si="21"/>
        <v>0</v>
      </c>
      <c r="T97" s="87">
        <f t="shared" si="22"/>
        <v>0</v>
      </c>
      <c r="U97" s="87">
        <f t="shared" si="23"/>
        <v>1.3228197085913839E-2</v>
      </c>
      <c r="V97" s="87">
        <f t="shared" si="24"/>
        <v>9.5915251197193827E-4</v>
      </c>
      <c r="W97" s="120">
        <f t="shared" si="25"/>
        <v>6.3943500798129211E-4</v>
      </c>
    </row>
    <row r="98" spans="2:23">
      <c r="B98" s="116">
        <f>Amnt_Deposited!B93</f>
        <v>2079</v>
      </c>
      <c r="C98" s="119">
        <f>Amnt_Deposited!D93</f>
        <v>0</v>
      </c>
      <c r="D98" s="453">
        <f>Dry_Matter_Content!D85</f>
        <v>0.44</v>
      </c>
      <c r="E98" s="319">
        <f>MCF!R97</f>
        <v>1</v>
      </c>
      <c r="F98" s="87">
        <f t="shared" si="14"/>
        <v>0</v>
      </c>
      <c r="G98" s="87">
        <f t="shared" si="15"/>
        <v>0</v>
      </c>
      <c r="H98" s="87">
        <f t="shared" si="16"/>
        <v>0</v>
      </c>
      <c r="I98" s="87">
        <f t="shared" si="17"/>
        <v>5.9696023783195043E-3</v>
      </c>
      <c r="J98" s="87">
        <f t="shared" si="18"/>
        <v>4.3284501126279208E-4</v>
      </c>
      <c r="K98" s="120">
        <f t="shared" si="20"/>
        <v>2.8856334084186139E-4</v>
      </c>
      <c r="O98" s="116">
        <f>Amnt_Deposited!B93</f>
        <v>2079</v>
      </c>
      <c r="P98" s="119">
        <f>Amnt_Deposited!D93</f>
        <v>0</v>
      </c>
      <c r="Q98" s="319">
        <f>MCF!R97</f>
        <v>1</v>
      </c>
      <c r="R98" s="87">
        <f t="shared" si="19"/>
        <v>0</v>
      </c>
      <c r="S98" s="87">
        <f t="shared" si="21"/>
        <v>0</v>
      </c>
      <c r="T98" s="87">
        <f t="shared" si="22"/>
        <v>0</v>
      </c>
      <c r="U98" s="87">
        <f t="shared" si="23"/>
        <v>1.2333889211403938E-2</v>
      </c>
      <c r="V98" s="87">
        <f t="shared" si="24"/>
        <v>8.9430787450990124E-4</v>
      </c>
      <c r="W98" s="120">
        <f t="shared" si="25"/>
        <v>5.9620524967326745E-4</v>
      </c>
    </row>
    <row r="99" spans="2:23" ht="13.5" thickBot="1">
      <c r="B99" s="117">
        <f>Amnt_Deposited!B94</f>
        <v>2080</v>
      </c>
      <c r="C99" s="121">
        <f>Amnt_Deposited!D94</f>
        <v>0</v>
      </c>
      <c r="D99" s="454">
        <f>Dry_Matter_Content!D86</f>
        <v>0.44</v>
      </c>
      <c r="E99" s="320">
        <f>MCF!R98</f>
        <v>1</v>
      </c>
      <c r="F99" s="88">
        <f t="shared" si="14"/>
        <v>0</v>
      </c>
      <c r="G99" s="88">
        <f t="shared" si="15"/>
        <v>0</v>
      </c>
      <c r="H99" s="88">
        <f t="shared" si="16"/>
        <v>0</v>
      </c>
      <c r="I99" s="88">
        <f t="shared" si="17"/>
        <v>5.5660203648409566E-3</v>
      </c>
      <c r="J99" s="88">
        <f t="shared" si="18"/>
        <v>4.0358201347854791E-4</v>
      </c>
      <c r="K99" s="122">
        <f t="shared" si="20"/>
        <v>2.6905467565236524E-4</v>
      </c>
      <c r="O99" s="117">
        <f>Amnt_Deposited!B94</f>
        <v>2080</v>
      </c>
      <c r="P99" s="121">
        <f>Amnt_Deposited!D94</f>
        <v>0</v>
      </c>
      <c r="Q99" s="320">
        <f>MCF!R98</f>
        <v>1</v>
      </c>
      <c r="R99" s="88">
        <f t="shared" si="19"/>
        <v>0</v>
      </c>
      <c r="S99" s="88">
        <f>R99*$W$12</f>
        <v>0</v>
      </c>
      <c r="T99" s="88">
        <f>R99*(1-$W$12)</f>
        <v>0</v>
      </c>
      <c r="U99" s="88">
        <f>S99+U98*$W$10</f>
        <v>1.1500042076117682E-2</v>
      </c>
      <c r="V99" s="88">
        <f>U98*(1-$W$10)+T99</f>
        <v>8.3384713528625624E-4</v>
      </c>
      <c r="W99" s="122">
        <f t="shared" si="25"/>
        <v>5.5589809019083742E-4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Dry_Matter_Content!E6</f>
        <v>0.44</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Dry_Matter_Content!E7</f>
        <v>0.44</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Amnt_Deposited!E15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0.99855187422099989</v>
      </c>
      <c r="D21" s="453">
        <f>Dry_Matter_Content!E8</f>
        <v>0.44</v>
      </c>
      <c r="E21" s="319">
        <f>MCF!R20</f>
        <v>1</v>
      </c>
      <c r="F21" s="87">
        <f t="shared" si="0"/>
        <v>0.131808847397172</v>
      </c>
      <c r="G21" s="87">
        <f t="shared" si="1"/>
        <v>0.131808847397172</v>
      </c>
      <c r="H21" s="87">
        <f t="shared" si="2"/>
        <v>0</v>
      </c>
      <c r="I21" s="87">
        <f t="shared" si="3"/>
        <v>0.131808847397172</v>
      </c>
      <c r="J21" s="87">
        <f t="shared" si="4"/>
        <v>0</v>
      </c>
      <c r="K21" s="120">
        <f t="shared" ref="K21:K84" si="6">J21*CH4_fraction*conv</f>
        <v>0</v>
      </c>
      <c r="O21" s="116">
        <f>Amnt_Deposited!B16</f>
        <v>2002</v>
      </c>
      <c r="P21" s="119">
        <f>Amnt_Deposited!E16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1.0156735318730001</v>
      </c>
      <c r="D22" s="453">
        <f>Dry_Matter_Content!E9</f>
        <v>0.44</v>
      </c>
      <c r="E22" s="319">
        <f>MCF!R21</f>
        <v>1</v>
      </c>
      <c r="F22" s="87">
        <f t="shared" si="0"/>
        <v>0.13406890620723599</v>
      </c>
      <c r="G22" s="87">
        <f t="shared" si="1"/>
        <v>0.13406890620723599</v>
      </c>
      <c r="H22" s="87">
        <f t="shared" si="2"/>
        <v>0</v>
      </c>
      <c r="I22" s="87">
        <f t="shared" si="3"/>
        <v>0.24527139327235184</v>
      </c>
      <c r="J22" s="87">
        <f t="shared" si="4"/>
        <v>2.0606360332056158E-2</v>
      </c>
      <c r="K22" s="120">
        <f t="shared" si="6"/>
        <v>1.3737573554704105E-2</v>
      </c>
      <c r="N22" s="290"/>
      <c r="O22" s="116">
        <f>Amnt_Deposited!B17</f>
        <v>2003</v>
      </c>
      <c r="P22" s="119">
        <f>Amnt_Deposited!E17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1.056422362193</v>
      </c>
      <c r="D23" s="453">
        <f>Dry_Matter_Content!E10</f>
        <v>0.44</v>
      </c>
      <c r="E23" s="319">
        <f>MCF!R22</f>
        <v>1</v>
      </c>
      <c r="F23" s="87">
        <f t="shared" si="0"/>
        <v>0.13944775180947599</v>
      </c>
      <c r="G23" s="87">
        <f t="shared" si="1"/>
        <v>0.13944775180947599</v>
      </c>
      <c r="H23" s="87">
        <f t="shared" si="2"/>
        <v>0</v>
      </c>
      <c r="I23" s="87">
        <f t="shared" si="3"/>
        <v>0.34637459683093419</v>
      </c>
      <c r="J23" s="87">
        <f t="shared" si="4"/>
        <v>3.8344548250893624E-2</v>
      </c>
      <c r="K23" s="120">
        <f t="shared" si="6"/>
        <v>2.5563032167262415E-2</v>
      </c>
      <c r="N23" s="290"/>
      <c r="O23" s="116">
        <f>Amnt_Deposited!B18</f>
        <v>2004</v>
      </c>
      <c r="P23" s="119">
        <f>Amnt_Deposited!E18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1.094400986943</v>
      </c>
      <c r="D24" s="453">
        <f>Dry_Matter_Content!E11</f>
        <v>0.44</v>
      </c>
      <c r="E24" s="319">
        <f>MCF!R23</f>
        <v>1</v>
      </c>
      <c r="F24" s="87">
        <f t="shared" si="0"/>
        <v>0.144460930276476</v>
      </c>
      <c r="G24" s="87">
        <f t="shared" si="1"/>
        <v>0.144460930276476</v>
      </c>
      <c r="H24" s="87">
        <f t="shared" si="2"/>
        <v>0</v>
      </c>
      <c r="I24" s="87">
        <f t="shared" si="3"/>
        <v>0.43668499098549246</v>
      </c>
      <c r="J24" s="87">
        <f t="shared" si="4"/>
        <v>5.4150536121917746E-2</v>
      </c>
      <c r="K24" s="120">
        <f t="shared" si="6"/>
        <v>3.6100357414611831E-2</v>
      </c>
      <c r="N24" s="290"/>
      <c r="O24" s="116">
        <f>Amnt_Deposited!B19</f>
        <v>2005</v>
      </c>
      <c r="P24" s="119">
        <f>Amnt_Deposited!E19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1.1063575516290001</v>
      </c>
      <c r="D25" s="453">
        <f>Dry_Matter_Content!E12</f>
        <v>0.44</v>
      </c>
      <c r="E25" s="319">
        <f>MCF!R24</f>
        <v>1</v>
      </c>
      <c r="F25" s="87">
        <f t="shared" si="0"/>
        <v>0.146039196815028</v>
      </c>
      <c r="G25" s="87">
        <f t="shared" si="1"/>
        <v>0.146039196815028</v>
      </c>
      <c r="H25" s="87">
        <f t="shared" si="2"/>
        <v>0</v>
      </c>
      <c r="I25" s="87">
        <f t="shared" si="3"/>
        <v>0.51445495964519694</v>
      </c>
      <c r="J25" s="87">
        <f t="shared" si="4"/>
        <v>6.8269228155323491E-2</v>
      </c>
      <c r="K25" s="120">
        <f t="shared" si="6"/>
        <v>4.5512818770215659E-2</v>
      </c>
      <c r="N25" s="290"/>
      <c r="O25" s="116">
        <f>Amnt_Deposited!B20</f>
        <v>2006</v>
      </c>
      <c r="P25" s="119">
        <f>Amnt_Deposited!E20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1.1179656065820001</v>
      </c>
      <c r="D26" s="453">
        <f>Dry_Matter_Content!E13</f>
        <v>0.44</v>
      </c>
      <c r="E26" s="319">
        <f>MCF!R25</f>
        <v>1</v>
      </c>
      <c r="F26" s="87">
        <f t="shared" si="0"/>
        <v>0.14757146006882402</v>
      </c>
      <c r="G26" s="87">
        <f t="shared" si="1"/>
        <v>0.14757146006882402</v>
      </c>
      <c r="H26" s="87">
        <f t="shared" si="2"/>
        <v>0</v>
      </c>
      <c r="I26" s="87">
        <f t="shared" si="3"/>
        <v>0.58159900924498908</v>
      </c>
      <c r="J26" s="87">
        <f t="shared" si="4"/>
        <v>8.0427410469031888E-2</v>
      </c>
      <c r="K26" s="120">
        <f t="shared" si="6"/>
        <v>5.3618273646021258E-2</v>
      </c>
      <c r="N26" s="290"/>
      <c r="O26" s="116">
        <f>Amnt_Deposited!B21</f>
        <v>2007</v>
      </c>
      <c r="P26" s="119">
        <f>Amnt_Deposited!E21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1.129117918038</v>
      </c>
      <c r="D27" s="453">
        <f>Dry_Matter_Content!E14</f>
        <v>0.44</v>
      </c>
      <c r="E27" s="319">
        <f>MCF!R26</f>
        <v>1</v>
      </c>
      <c r="F27" s="87">
        <f t="shared" si="0"/>
        <v>0.149043565181016</v>
      </c>
      <c r="G27" s="87">
        <f t="shared" si="1"/>
        <v>0.149043565181016</v>
      </c>
      <c r="H27" s="87">
        <f t="shared" si="2"/>
        <v>0</v>
      </c>
      <c r="I27" s="87">
        <f t="shared" si="3"/>
        <v>0.63971818664832814</v>
      </c>
      <c r="J27" s="87">
        <f t="shared" si="4"/>
        <v>9.0924387777676904E-2</v>
      </c>
      <c r="K27" s="120">
        <f t="shared" si="6"/>
        <v>6.0616258518451267E-2</v>
      </c>
      <c r="N27" s="290"/>
      <c r="O27" s="116">
        <f>Amnt_Deposited!B22</f>
        <v>2008</v>
      </c>
      <c r="P27" s="119">
        <f>Amnt_Deposited!E22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1.1396446992039999</v>
      </c>
      <c r="D28" s="453">
        <f>Dry_Matter_Content!E15</f>
        <v>0.44</v>
      </c>
      <c r="E28" s="319">
        <f>MCF!R27</f>
        <v>1</v>
      </c>
      <c r="F28" s="87">
        <f t="shared" si="0"/>
        <v>0.15043310029492798</v>
      </c>
      <c r="G28" s="87">
        <f t="shared" si="1"/>
        <v>0.15043310029492798</v>
      </c>
      <c r="H28" s="87">
        <f t="shared" si="2"/>
        <v>0</v>
      </c>
      <c r="I28" s="87">
        <f t="shared" si="3"/>
        <v>0.69014082690696088</v>
      </c>
      <c r="J28" s="87">
        <f t="shared" si="4"/>
        <v>0.10001046003629523</v>
      </c>
      <c r="K28" s="120">
        <f t="shared" si="6"/>
        <v>6.6673640024196817E-2</v>
      </c>
      <c r="N28" s="290"/>
      <c r="O28" s="116">
        <f>Amnt_Deposited!B23</f>
        <v>2009</v>
      </c>
      <c r="P28" s="119">
        <f>Amnt_Deposited!E23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1.277172001534</v>
      </c>
      <c r="D29" s="453">
        <f>Dry_Matter_Content!E16</f>
        <v>0.44</v>
      </c>
      <c r="E29" s="319">
        <f>MCF!R28</f>
        <v>1</v>
      </c>
      <c r="F29" s="87">
        <f t="shared" si="0"/>
        <v>0.168586704202488</v>
      </c>
      <c r="G29" s="87">
        <f t="shared" si="1"/>
        <v>0.168586704202488</v>
      </c>
      <c r="H29" s="87">
        <f t="shared" si="2"/>
        <v>0</v>
      </c>
      <c r="I29" s="87">
        <f t="shared" si="3"/>
        <v>0.75083423836062579</v>
      </c>
      <c r="J29" s="87">
        <f t="shared" si="4"/>
        <v>0.10789329274882314</v>
      </c>
      <c r="K29" s="120">
        <f t="shared" si="6"/>
        <v>7.1928861832548763E-2</v>
      </c>
      <c r="O29" s="116">
        <f>Amnt_Deposited!B24</f>
        <v>2010</v>
      </c>
      <c r="P29" s="119">
        <f>Amnt_Deposited!E24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1</v>
      </c>
      <c r="F30" s="87">
        <f t="shared" si="0"/>
        <v>0</v>
      </c>
      <c r="G30" s="87">
        <f t="shared" si="1"/>
        <v>0</v>
      </c>
      <c r="H30" s="87">
        <f t="shared" si="2"/>
        <v>0</v>
      </c>
      <c r="I30" s="87">
        <f t="shared" si="3"/>
        <v>0.63345243000080276</v>
      </c>
      <c r="J30" s="87">
        <f t="shared" si="4"/>
        <v>0.11738180835982298</v>
      </c>
      <c r="K30" s="120">
        <f t="shared" si="6"/>
        <v>7.8254538906548654E-2</v>
      </c>
      <c r="O30" s="116">
        <f>Amnt_Deposited!B25</f>
        <v>2011</v>
      </c>
      <c r="P30" s="119">
        <f>Amnt_Deposited!E25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1</v>
      </c>
      <c r="F31" s="87">
        <f t="shared" si="0"/>
        <v>0</v>
      </c>
      <c r="G31" s="87">
        <f t="shared" si="1"/>
        <v>0</v>
      </c>
      <c r="H31" s="87">
        <f t="shared" si="2"/>
        <v>0</v>
      </c>
      <c r="I31" s="87">
        <f t="shared" si="3"/>
        <v>0.53442152817916089</v>
      </c>
      <c r="J31" s="87">
        <f t="shared" si="4"/>
        <v>9.9030901821641912E-2</v>
      </c>
      <c r="K31" s="120">
        <f t="shared" si="6"/>
        <v>6.6020601214427932E-2</v>
      </c>
      <c r="O31" s="116">
        <f>Amnt_Deposited!B26</f>
        <v>2012</v>
      </c>
      <c r="P31" s="119">
        <f>Amnt_Deposited!E26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1</v>
      </c>
      <c r="F32" s="87">
        <f t="shared" si="0"/>
        <v>0</v>
      </c>
      <c r="G32" s="87">
        <f t="shared" si="1"/>
        <v>0</v>
      </c>
      <c r="H32" s="87">
        <f t="shared" si="2"/>
        <v>0</v>
      </c>
      <c r="I32" s="87">
        <f t="shared" si="3"/>
        <v>0.45087264055643089</v>
      </c>
      <c r="J32" s="87">
        <f t="shared" si="4"/>
        <v>8.3548887622730009E-2</v>
      </c>
      <c r="K32" s="120">
        <f t="shared" si="6"/>
        <v>5.5699258415153337E-2</v>
      </c>
      <c r="O32" s="116">
        <f>Amnt_Deposited!B27</f>
        <v>2013</v>
      </c>
      <c r="P32" s="119">
        <f>Amnt_Deposited!E27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1</v>
      </c>
      <c r="F33" s="87">
        <f t="shared" si="0"/>
        <v>0</v>
      </c>
      <c r="G33" s="87">
        <f t="shared" si="1"/>
        <v>0</v>
      </c>
      <c r="H33" s="87">
        <f t="shared" si="2"/>
        <v>0</v>
      </c>
      <c r="I33" s="87">
        <f t="shared" si="3"/>
        <v>0.38038538360336849</v>
      </c>
      <c r="J33" s="87">
        <f t="shared" si="4"/>
        <v>7.0487256953062391E-2</v>
      </c>
      <c r="K33" s="120">
        <f t="shared" si="6"/>
        <v>4.6991504635374923E-2</v>
      </c>
      <c r="O33" s="116">
        <f>Amnt_Deposited!B28</f>
        <v>2014</v>
      </c>
      <c r="P33" s="119">
        <f>Amnt_Deposited!E28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1</v>
      </c>
      <c r="F34" s="87">
        <f t="shared" si="0"/>
        <v>0</v>
      </c>
      <c r="G34" s="87">
        <f t="shared" si="1"/>
        <v>0</v>
      </c>
      <c r="H34" s="87">
        <f t="shared" si="2"/>
        <v>0</v>
      </c>
      <c r="I34" s="87">
        <f t="shared" si="3"/>
        <v>0.32091776489368096</v>
      </c>
      <c r="J34" s="87">
        <f t="shared" si="4"/>
        <v>5.9467618709687552E-2</v>
      </c>
      <c r="K34" s="120">
        <f t="shared" si="6"/>
        <v>3.9645079139791699E-2</v>
      </c>
      <c r="O34" s="116">
        <f>Amnt_Deposited!B29</f>
        <v>2015</v>
      </c>
      <c r="P34" s="119">
        <f>Amnt_Deposited!E29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1</v>
      </c>
      <c r="F35" s="87">
        <f t="shared" si="0"/>
        <v>0</v>
      </c>
      <c r="G35" s="87">
        <f t="shared" si="1"/>
        <v>0</v>
      </c>
      <c r="H35" s="87">
        <f t="shared" si="2"/>
        <v>0</v>
      </c>
      <c r="I35" s="87">
        <f t="shared" si="3"/>
        <v>0.27074702726154876</v>
      </c>
      <c r="J35" s="87">
        <f t="shared" si="4"/>
        <v>5.0170737632132228E-2</v>
      </c>
      <c r="K35" s="120">
        <f t="shared" si="6"/>
        <v>3.3447158421421486E-2</v>
      </c>
      <c r="O35" s="116">
        <f>Amnt_Deposited!B30</f>
        <v>2016</v>
      </c>
      <c r="P35" s="119">
        <f>Amnt_Deposited!E30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1</v>
      </c>
      <c r="F36" s="87">
        <f t="shared" si="0"/>
        <v>0</v>
      </c>
      <c r="G36" s="87">
        <f t="shared" si="1"/>
        <v>0</v>
      </c>
      <c r="H36" s="87">
        <f t="shared" si="2"/>
        <v>0</v>
      </c>
      <c r="I36" s="87">
        <f t="shared" si="3"/>
        <v>0.22841974109863064</v>
      </c>
      <c r="J36" s="87">
        <f t="shared" si="4"/>
        <v>4.2327286162918129E-2</v>
      </c>
      <c r="K36" s="120">
        <f t="shared" si="6"/>
        <v>2.8218190775278752E-2</v>
      </c>
      <c r="O36" s="116">
        <f>Amnt_Deposited!B31</f>
        <v>2017</v>
      </c>
      <c r="P36" s="119">
        <f>Amnt_Deposited!E31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1</v>
      </c>
      <c r="F37" s="87">
        <f t="shared" si="0"/>
        <v>0</v>
      </c>
      <c r="G37" s="87">
        <f t="shared" si="1"/>
        <v>0</v>
      </c>
      <c r="H37" s="87">
        <f t="shared" si="2"/>
        <v>0</v>
      </c>
      <c r="I37" s="87">
        <f t="shared" si="3"/>
        <v>0.19270969898096968</v>
      </c>
      <c r="J37" s="87">
        <f t="shared" si="4"/>
        <v>3.5710042117660969E-2</v>
      </c>
      <c r="K37" s="120">
        <f t="shared" si="6"/>
        <v>2.3806694745107312E-2</v>
      </c>
      <c r="O37" s="116">
        <f>Amnt_Deposited!B32</f>
        <v>2018</v>
      </c>
      <c r="P37" s="119">
        <f>Amnt_Deposited!E32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1</v>
      </c>
      <c r="F38" s="87">
        <f t="shared" si="0"/>
        <v>0</v>
      </c>
      <c r="G38" s="87">
        <f t="shared" si="1"/>
        <v>0</v>
      </c>
      <c r="H38" s="87">
        <f t="shared" si="2"/>
        <v>0</v>
      </c>
      <c r="I38" s="87">
        <f t="shared" si="3"/>
        <v>0.16258239284712409</v>
      </c>
      <c r="J38" s="87">
        <f t="shared" si="4"/>
        <v>3.0127306133845583E-2</v>
      </c>
      <c r="K38" s="120">
        <f t="shared" si="6"/>
        <v>2.0084870755897054E-2</v>
      </c>
      <c r="O38" s="116">
        <f>Amnt_Deposited!B33</f>
        <v>2019</v>
      </c>
      <c r="P38" s="119">
        <f>Amnt_Deposited!E33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1</v>
      </c>
      <c r="F39" s="87">
        <f t="shared" si="0"/>
        <v>0</v>
      </c>
      <c r="G39" s="87">
        <f t="shared" si="1"/>
        <v>0</v>
      </c>
      <c r="H39" s="87">
        <f t="shared" si="2"/>
        <v>0</v>
      </c>
      <c r="I39" s="87">
        <f t="shared" si="3"/>
        <v>0.13716504464317014</v>
      </c>
      <c r="J39" s="87">
        <f t="shared" si="4"/>
        <v>2.5417348203953936E-2</v>
      </c>
      <c r="K39" s="120">
        <f t="shared" si="6"/>
        <v>1.6944898802635958E-2</v>
      </c>
      <c r="O39" s="116">
        <f>Amnt_Deposited!B34</f>
        <v>2020</v>
      </c>
      <c r="P39" s="119">
        <f>Amnt_Deposited!E34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1</v>
      </c>
      <c r="F40" s="87">
        <f t="shared" si="0"/>
        <v>0</v>
      </c>
      <c r="G40" s="87">
        <f t="shared" si="1"/>
        <v>0</v>
      </c>
      <c r="H40" s="87">
        <f t="shared" si="2"/>
        <v>0</v>
      </c>
      <c r="I40" s="87">
        <f t="shared" si="3"/>
        <v>0.11572132223231492</v>
      </c>
      <c r="J40" s="87">
        <f t="shared" si="4"/>
        <v>2.144372241085522E-2</v>
      </c>
      <c r="K40" s="120">
        <f t="shared" si="6"/>
        <v>1.4295814940570147E-2</v>
      </c>
      <c r="O40" s="116">
        <f>Amnt_Deposited!B35</f>
        <v>2021</v>
      </c>
      <c r="P40" s="119">
        <f>Amnt_Deposited!E35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1</v>
      </c>
      <c r="F41" s="87">
        <f t="shared" si="0"/>
        <v>0</v>
      </c>
      <c r="G41" s="87">
        <f t="shared" si="1"/>
        <v>0</v>
      </c>
      <c r="H41" s="87">
        <f t="shared" si="2"/>
        <v>0</v>
      </c>
      <c r="I41" s="87">
        <f t="shared" si="3"/>
        <v>9.7630008097416981E-2</v>
      </c>
      <c r="J41" s="87">
        <f t="shared" si="4"/>
        <v>1.8091314134897934E-2</v>
      </c>
      <c r="K41" s="120">
        <f t="shared" si="6"/>
        <v>1.2060876089931956E-2</v>
      </c>
      <c r="O41" s="116">
        <f>Amnt_Deposited!B36</f>
        <v>2022</v>
      </c>
      <c r="P41" s="119">
        <f>Amnt_Deposited!E36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1</v>
      </c>
      <c r="F42" s="87">
        <f t="shared" si="0"/>
        <v>0</v>
      </c>
      <c r="G42" s="87">
        <f t="shared" si="1"/>
        <v>0</v>
      </c>
      <c r="H42" s="87">
        <f t="shared" si="2"/>
        <v>0</v>
      </c>
      <c r="I42" s="87">
        <f t="shared" si="3"/>
        <v>8.2367002875810752E-2</v>
      </c>
      <c r="J42" s="87">
        <f t="shared" si="4"/>
        <v>1.5263005221606228E-2</v>
      </c>
      <c r="K42" s="120">
        <f t="shared" si="6"/>
        <v>1.0175336814404152E-2</v>
      </c>
      <c r="O42" s="116">
        <f>Amnt_Deposited!B37</f>
        <v>2023</v>
      </c>
      <c r="P42" s="119">
        <f>Amnt_Deposited!E37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1</v>
      </c>
      <c r="F43" s="87">
        <f t="shared" si="0"/>
        <v>0</v>
      </c>
      <c r="G43" s="87">
        <f t="shared" si="1"/>
        <v>0</v>
      </c>
      <c r="H43" s="87">
        <f t="shared" si="2"/>
        <v>0</v>
      </c>
      <c r="I43" s="87">
        <f t="shared" si="3"/>
        <v>6.9490142374814684E-2</v>
      </c>
      <c r="J43" s="87">
        <f t="shared" si="4"/>
        <v>1.2876860500996064E-2</v>
      </c>
      <c r="K43" s="120">
        <f t="shared" si="6"/>
        <v>8.5845736673307096E-3</v>
      </c>
      <c r="O43" s="116">
        <f>Amnt_Deposited!B38</f>
        <v>2024</v>
      </c>
      <c r="P43" s="119">
        <f>Amnt_Deposited!E38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1</v>
      </c>
      <c r="F44" s="87">
        <f t="shared" si="0"/>
        <v>0</v>
      </c>
      <c r="G44" s="87">
        <f t="shared" si="1"/>
        <v>0</v>
      </c>
      <c r="H44" s="87">
        <f t="shared" si="2"/>
        <v>0</v>
      </c>
      <c r="I44" s="87">
        <f t="shared" si="3"/>
        <v>5.8626388221904621E-2</v>
      </c>
      <c r="J44" s="87">
        <f t="shared" si="4"/>
        <v>1.0863754152910063E-2</v>
      </c>
      <c r="K44" s="120">
        <f t="shared" si="6"/>
        <v>7.2425027686067083E-3</v>
      </c>
      <c r="O44" s="116">
        <f>Amnt_Deposited!B39</f>
        <v>2025</v>
      </c>
      <c r="P44" s="119">
        <f>Amnt_Deposited!E39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1</v>
      </c>
      <c r="F45" s="87">
        <f t="shared" si="0"/>
        <v>0</v>
      </c>
      <c r="G45" s="87">
        <f t="shared" si="1"/>
        <v>0</v>
      </c>
      <c r="H45" s="87">
        <f t="shared" si="2"/>
        <v>0</v>
      </c>
      <c r="I45" s="87">
        <f t="shared" si="3"/>
        <v>4.946102106694155E-2</v>
      </c>
      <c r="J45" s="87">
        <f t="shared" si="4"/>
        <v>9.1653671549630691E-3</v>
      </c>
      <c r="K45" s="120">
        <f t="shared" si="6"/>
        <v>6.1102447699753794E-3</v>
      </c>
      <c r="O45" s="116">
        <f>Amnt_Deposited!B40</f>
        <v>2026</v>
      </c>
      <c r="P45" s="119">
        <f>Amnt_Deposited!E40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1</v>
      </c>
      <c r="F46" s="87">
        <f t="shared" si="0"/>
        <v>0</v>
      </c>
      <c r="G46" s="87">
        <f t="shared" si="1"/>
        <v>0</v>
      </c>
      <c r="H46" s="87">
        <f t="shared" si="2"/>
        <v>0</v>
      </c>
      <c r="I46" s="87">
        <f t="shared" si="3"/>
        <v>4.1728523267111114E-2</v>
      </c>
      <c r="J46" s="87">
        <f t="shared" si="4"/>
        <v>7.7324977998304368E-3</v>
      </c>
      <c r="K46" s="120">
        <f t="shared" si="6"/>
        <v>5.1549985332202909E-3</v>
      </c>
      <c r="O46" s="116">
        <f>Amnt_Deposited!B41</f>
        <v>2027</v>
      </c>
      <c r="P46" s="119">
        <f>Amnt_Deposited!E41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1</v>
      </c>
      <c r="F47" s="87">
        <f t="shared" si="0"/>
        <v>0</v>
      </c>
      <c r="G47" s="87">
        <f t="shared" si="1"/>
        <v>0</v>
      </c>
      <c r="H47" s="87">
        <f t="shared" si="2"/>
        <v>0</v>
      </c>
      <c r="I47" s="87">
        <f t="shared" si="3"/>
        <v>3.5204886928985227E-2</v>
      </c>
      <c r="J47" s="87">
        <f t="shared" si="4"/>
        <v>6.523636338125886E-3</v>
      </c>
      <c r="K47" s="120">
        <f t="shared" si="6"/>
        <v>4.349090892083924E-3</v>
      </c>
      <c r="O47" s="116">
        <f>Amnt_Deposited!B42</f>
        <v>2028</v>
      </c>
      <c r="P47" s="119">
        <f>Amnt_Deposited!E42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1</v>
      </c>
      <c r="F48" s="87">
        <f t="shared" si="0"/>
        <v>0</v>
      </c>
      <c r="G48" s="87">
        <f t="shared" si="1"/>
        <v>0</v>
      </c>
      <c r="H48" s="87">
        <f t="shared" si="2"/>
        <v>0</v>
      </c>
      <c r="I48" s="87">
        <f t="shared" si="3"/>
        <v>2.9701124474238748E-2</v>
      </c>
      <c r="J48" s="87">
        <f t="shared" si="4"/>
        <v>5.5037624547464798E-3</v>
      </c>
      <c r="K48" s="120">
        <f t="shared" si="6"/>
        <v>3.6691749698309862E-3</v>
      </c>
      <c r="O48" s="116">
        <f>Amnt_Deposited!B43</f>
        <v>2029</v>
      </c>
      <c r="P48" s="119">
        <f>Amnt_Deposited!E43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1</v>
      </c>
      <c r="F49" s="87">
        <f t="shared" si="0"/>
        <v>0</v>
      </c>
      <c r="G49" s="87">
        <f t="shared" si="1"/>
        <v>0</v>
      </c>
      <c r="H49" s="87">
        <f t="shared" si="2"/>
        <v>0</v>
      </c>
      <c r="I49" s="87">
        <f t="shared" si="3"/>
        <v>2.5057793732264997E-2</v>
      </c>
      <c r="J49" s="87">
        <f t="shared" si="4"/>
        <v>4.6433307419737509E-3</v>
      </c>
      <c r="K49" s="120">
        <f t="shared" si="6"/>
        <v>3.0955538279825003E-3</v>
      </c>
      <c r="O49" s="116">
        <f>Amnt_Deposited!B44</f>
        <v>2030</v>
      </c>
      <c r="P49" s="119">
        <f>Amnt_Deposited!E44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1</v>
      </c>
      <c r="F50" s="87">
        <f t="shared" si="0"/>
        <v>0</v>
      </c>
      <c r="G50" s="87">
        <f t="shared" si="1"/>
        <v>0</v>
      </c>
      <c r="H50" s="87">
        <f t="shared" si="2"/>
        <v>0</v>
      </c>
      <c r="I50" s="87">
        <f t="shared" si="3"/>
        <v>2.1140378953441362E-2</v>
      </c>
      <c r="J50" s="87">
        <f t="shared" si="4"/>
        <v>3.9174147788236351E-3</v>
      </c>
      <c r="K50" s="120">
        <f t="shared" si="6"/>
        <v>2.6116098525490899E-3</v>
      </c>
      <c r="O50" s="116">
        <f>Amnt_Deposited!B45</f>
        <v>2031</v>
      </c>
      <c r="P50" s="119">
        <f>Amnt_Deposited!E45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1</v>
      </c>
      <c r="F51" s="87">
        <f t="shared" si="0"/>
        <v>0</v>
      </c>
      <c r="G51" s="87">
        <f t="shared" si="1"/>
        <v>0</v>
      </c>
      <c r="H51" s="87">
        <f t="shared" si="2"/>
        <v>0</v>
      </c>
      <c r="I51" s="87">
        <f t="shared" si="3"/>
        <v>1.7835393932533156E-2</v>
      </c>
      <c r="J51" s="87">
        <f t="shared" si="4"/>
        <v>3.3049850209082052E-3</v>
      </c>
      <c r="K51" s="120">
        <f t="shared" si="6"/>
        <v>2.2033233472721365E-3</v>
      </c>
      <c r="O51" s="116">
        <f>Amnt_Deposited!B46</f>
        <v>2032</v>
      </c>
      <c r="P51" s="119">
        <f>Amnt_Deposited!E46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1</v>
      </c>
      <c r="F52" s="87">
        <f t="shared" si="0"/>
        <v>0</v>
      </c>
      <c r="G52" s="87">
        <f t="shared" si="1"/>
        <v>0</v>
      </c>
      <c r="H52" s="87">
        <f t="shared" si="2"/>
        <v>0</v>
      </c>
      <c r="I52" s="87">
        <f t="shared" si="3"/>
        <v>1.5047094351014841E-2</v>
      </c>
      <c r="J52" s="87">
        <f t="shared" si="4"/>
        <v>2.7882995815183163E-3</v>
      </c>
      <c r="K52" s="120">
        <f t="shared" si="6"/>
        <v>1.8588663876788775E-3</v>
      </c>
      <c r="O52" s="116">
        <f>Amnt_Deposited!B47</f>
        <v>2033</v>
      </c>
      <c r="P52" s="119">
        <f>Amnt_Deposited!E47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1</v>
      </c>
      <c r="F53" s="87">
        <f t="shared" si="0"/>
        <v>0</v>
      </c>
      <c r="G53" s="87">
        <f t="shared" si="1"/>
        <v>0</v>
      </c>
      <c r="H53" s="87">
        <f t="shared" si="2"/>
        <v>0</v>
      </c>
      <c r="I53" s="87">
        <f t="shared" si="3"/>
        <v>1.2694704095957417E-2</v>
      </c>
      <c r="J53" s="87">
        <f t="shared" si="4"/>
        <v>2.3523902550574237E-3</v>
      </c>
      <c r="K53" s="120">
        <f t="shared" si="6"/>
        <v>1.5682601700382824E-3</v>
      </c>
      <c r="O53" s="116">
        <f>Amnt_Deposited!B48</f>
        <v>2034</v>
      </c>
      <c r="P53" s="119">
        <f>Amnt_Deposited!E48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1</v>
      </c>
      <c r="F54" s="87">
        <f t="shared" si="0"/>
        <v>0</v>
      </c>
      <c r="G54" s="87">
        <f t="shared" si="1"/>
        <v>0</v>
      </c>
      <c r="H54" s="87">
        <f t="shared" si="2"/>
        <v>0</v>
      </c>
      <c r="I54" s="87">
        <f t="shared" si="3"/>
        <v>1.0710075202861274E-2</v>
      </c>
      <c r="J54" s="87">
        <f t="shared" si="4"/>
        <v>1.9846288930961417E-3</v>
      </c>
      <c r="K54" s="120">
        <f t="shared" si="6"/>
        <v>1.323085928730761E-3</v>
      </c>
      <c r="O54" s="116">
        <f>Amnt_Deposited!B49</f>
        <v>2035</v>
      </c>
      <c r="P54" s="119">
        <f>Amnt_Deposited!E49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1</v>
      </c>
      <c r="F55" s="87">
        <f t="shared" si="0"/>
        <v>0</v>
      </c>
      <c r="G55" s="87">
        <f t="shared" si="1"/>
        <v>0</v>
      </c>
      <c r="H55" s="87">
        <f t="shared" si="2"/>
        <v>0</v>
      </c>
      <c r="I55" s="87">
        <f t="shared" si="3"/>
        <v>9.0357136317554335E-3</v>
      </c>
      <c r="J55" s="87">
        <f t="shared" si="4"/>
        <v>1.6743615711058402E-3</v>
      </c>
      <c r="K55" s="120">
        <f t="shared" si="6"/>
        <v>1.1162410474038933E-3</v>
      </c>
      <c r="O55" s="116">
        <f>Amnt_Deposited!B50</f>
        <v>2036</v>
      </c>
      <c r="P55" s="119">
        <f>Amnt_Deposited!E50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1</v>
      </c>
      <c r="F56" s="87">
        <f t="shared" si="0"/>
        <v>0</v>
      </c>
      <c r="G56" s="87">
        <f t="shared" si="1"/>
        <v>0</v>
      </c>
      <c r="H56" s="87">
        <f t="shared" si="2"/>
        <v>0</v>
      </c>
      <c r="I56" s="87">
        <f t="shared" si="3"/>
        <v>7.6231136839523921E-3</v>
      </c>
      <c r="J56" s="87">
        <f t="shared" si="4"/>
        <v>1.4125999478030416E-3</v>
      </c>
      <c r="K56" s="120">
        <f t="shared" si="6"/>
        <v>9.4173329853536108E-4</v>
      </c>
      <c r="O56" s="116">
        <f>Amnt_Deposited!B51</f>
        <v>2037</v>
      </c>
      <c r="P56" s="119">
        <f>Amnt_Deposited!E51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1</v>
      </c>
      <c r="F57" s="87">
        <f t="shared" si="0"/>
        <v>0</v>
      </c>
      <c r="G57" s="87">
        <f t="shared" si="1"/>
        <v>0</v>
      </c>
      <c r="H57" s="87">
        <f t="shared" si="2"/>
        <v>0</v>
      </c>
      <c r="I57" s="87">
        <f t="shared" si="3"/>
        <v>6.4313528080650779E-3</v>
      </c>
      <c r="J57" s="87">
        <f t="shared" si="4"/>
        <v>1.1917608758873143E-3</v>
      </c>
      <c r="K57" s="120">
        <f t="shared" si="6"/>
        <v>7.9450725059154281E-4</v>
      </c>
      <c r="O57" s="116">
        <f>Amnt_Deposited!B52</f>
        <v>2038</v>
      </c>
      <c r="P57" s="119">
        <f>Amnt_Deposited!E52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1</v>
      </c>
      <c r="F58" s="87">
        <f t="shared" si="0"/>
        <v>0</v>
      </c>
      <c r="G58" s="87">
        <f t="shared" si="1"/>
        <v>0</v>
      </c>
      <c r="H58" s="87">
        <f t="shared" si="2"/>
        <v>0</v>
      </c>
      <c r="I58" s="87">
        <f t="shared" si="3"/>
        <v>5.4259060872828609E-3</v>
      </c>
      <c r="J58" s="87">
        <f t="shared" si="4"/>
        <v>1.0054467207822166E-3</v>
      </c>
      <c r="K58" s="120">
        <f t="shared" si="6"/>
        <v>6.7029781385481105E-4</v>
      </c>
      <c r="O58" s="116">
        <f>Amnt_Deposited!B53</f>
        <v>2039</v>
      </c>
      <c r="P58" s="119">
        <f>Amnt_Deposited!E53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1</v>
      </c>
      <c r="F59" s="87">
        <f t="shared" si="0"/>
        <v>0</v>
      </c>
      <c r="G59" s="87">
        <f t="shared" si="1"/>
        <v>0</v>
      </c>
      <c r="H59" s="87">
        <f t="shared" si="2"/>
        <v>0</v>
      </c>
      <c r="I59" s="87">
        <f t="shared" si="3"/>
        <v>4.5776460639966971E-3</v>
      </c>
      <c r="J59" s="87">
        <f t="shared" si="4"/>
        <v>8.4826002328616411E-4</v>
      </c>
      <c r="K59" s="120">
        <f t="shared" si="6"/>
        <v>5.65506682190776E-4</v>
      </c>
      <c r="O59" s="116">
        <f>Amnt_Deposited!B54</f>
        <v>2040</v>
      </c>
      <c r="P59" s="119">
        <f>Amnt_Deposited!E54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1</v>
      </c>
      <c r="F60" s="87">
        <f t="shared" si="0"/>
        <v>0</v>
      </c>
      <c r="G60" s="87">
        <f t="shared" si="1"/>
        <v>0</v>
      </c>
      <c r="H60" s="87">
        <f t="shared" si="2"/>
        <v>0</v>
      </c>
      <c r="I60" s="87">
        <f t="shared" si="3"/>
        <v>3.8619989270249314E-3</v>
      </c>
      <c r="J60" s="87">
        <f t="shared" si="4"/>
        <v>7.1564713697176588E-4</v>
      </c>
      <c r="K60" s="120">
        <f t="shared" si="6"/>
        <v>4.7709809131451055E-4</v>
      </c>
      <c r="O60" s="116">
        <f>Amnt_Deposited!B55</f>
        <v>2041</v>
      </c>
      <c r="P60" s="119">
        <f>Amnt_Deposited!E55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1</v>
      </c>
      <c r="F61" s="87">
        <f t="shared" si="0"/>
        <v>0</v>
      </c>
      <c r="G61" s="87">
        <f t="shared" si="1"/>
        <v>0</v>
      </c>
      <c r="H61" s="87">
        <f t="shared" si="2"/>
        <v>0</v>
      </c>
      <c r="I61" s="87">
        <f t="shared" si="3"/>
        <v>3.2582326164639192E-3</v>
      </c>
      <c r="J61" s="87">
        <f t="shared" si="4"/>
        <v>6.0376631056101196E-4</v>
      </c>
      <c r="K61" s="120">
        <f t="shared" si="6"/>
        <v>4.0251087370734131E-4</v>
      </c>
      <c r="O61" s="116">
        <f>Amnt_Deposited!B56</f>
        <v>2042</v>
      </c>
      <c r="P61" s="119">
        <f>Amnt_Deposited!E56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1</v>
      </c>
      <c r="F62" s="87">
        <f t="shared" si="0"/>
        <v>0</v>
      </c>
      <c r="G62" s="87">
        <f t="shared" si="1"/>
        <v>0</v>
      </c>
      <c r="H62" s="87">
        <f t="shared" si="2"/>
        <v>0</v>
      </c>
      <c r="I62" s="87">
        <f t="shared" si="3"/>
        <v>2.7488562227973878E-3</v>
      </c>
      <c r="J62" s="87">
        <f t="shared" si="4"/>
        <v>5.0937639366653142E-4</v>
      </c>
      <c r="K62" s="120">
        <f t="shared" si="6"/>
        <v>3.3958426244435426E-4</v>
      </c>
      <c r="O62" s="116">
        <f>Amnt_Deposited!B57</f>
        <v>2043</v>
      </c>
      <c r="P62" s="119">
        <f>Amnt_Deposited!E57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1</v>
      </c>
      <c r="F63" s="87">
        <f t="shared" si="0"/>
        <v>0</v>
      </c>
      <c r="G63" s="87">
        <f t="shared" si="1"/>
        <v>0</v>
      </c>
      <c r="H63" s="87">
        <f t="shared" si="2"/>
        <v>0</v>
      </c>
      <c r="I63" s="87">
        <f t="shared" si="3"/>
        <v>2.3191132810561864E-3</v>
      </c>
      <c r="J63" s="87">
        <f t="shared" si="4"/>
        <v>4.2974294174120156E-4</v>
      </c>
      <c r="K63" s="120">
        <f t="shared" si="6"/>
        <v>2.8649529449413437E-4</v>
      </c>
      <c r="O63" s="116">
        <f>Amnt_Deposited!B58</f>
        <v>2044</v>
      </c>
      <c r="P63" s="119">
        <f>Amnt_Deposited!E58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1</v>
      </c>
      <c r="F64" s="87">
        <f t="shared" si="0"/>
        <v>0</v>
      </c>
      <c r="G64" s="87">
        <f t="shared" si="1"/>
        <v>0</v>
      </c>
      <c r="H64" s="87">
        <f t="shared" si="2"/>
        <v>0</v>
      </c>
      <c r="I64" s="87">
        <f t="shared" si="3"/>
        <v>1.956554280928505E-3</v>
      </c>
      <c r="J64" s="87">
        <f t="shared" si="4"/>
        <v>3.6255900012768127E-4</v>
      </c>
      <c r="K64" s="120">
        <f t="shared" si="6"/>
        <v>2.4170600008512083E-4</v>
      </c>
      <c r="O64" s="116">
        <f>Amnt_Deposited!B59</f>
        <v>2045</v>
      </c>
      <c r="P64" s="119">
        <f>Amnt_Deposited!E59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1</v>
      </c>
      <c r="F65" s="87">
        <f t="shared" si="0"/>
        <v>0</v>
      </c>
      <c r="G65" s="87">
        <f t="shared" si="1"/>
        <v>0</v>
      </c>
      <c r="H65" s="87">
        <f t="shared" si="2"/>
        <v>0</v>
      </c>
      <c r="I65" s="87">
        <f t="shared" si="3"/>
        <v>1.6506760085804166E-3</v>
      </c>
      <c r="J65" s="87">
        <f t="shared" si="4"/>
        <v>3.058782723480884E-4</v>
      </c>
      <c r="K65" s="120">
        <f t="shared" si="6"/>
        <v>2.0391884823205893E-4</v>
      </c>
      <c r="O65" s="116">
        <f>Amnt_Deposited!B60</f>
        <v>2046</v>
      </c>
      <c r="P65" s="119">
        <f>Amnt_Deposited!E60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1</v>
      </c>
      <c r="F66" s="87">
        <f t="shared" si="0"/>
        <v>0</v>
      </c>
      <c r="G66" s="87">
        <f t="shared" si="1"/>
        <v>0</v>
      </c>
      <c r="H66" s="87">
        <f t="shared" si="2"/>
        <v>0</v>
      </c>
      <c r="I66" s="87">
        <f t="shared" si="3"/>
        <v>1.3926172720390478E-3</v>
      </c>
      <c r="J66" s="87">
        <f t="shared" si="4"/>
        <v>2.5805873654136872E-4</v>
      </c>
      <c r="K66" s="120">
        <f t="shared" si="6"/>
        <v>1.7203915769424582E-4</v>
      </c>
      <c r="O66" s="116">
        <f>Amnt_Deposited!B61</f>
        <v>2047</v>
      </c>
      <c r="P66" s="119">
        <f>Amnt_Deposited!E61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1</v>
      </c>
      <c r="F67" s="87">
        <f t="shared" si="0"/>
        <v>0</v>
      </c>
      <c r="G67" s="87">
        <f t="shared" si="1"/>
        <v>0</v>
      </c>
      <c r="H67" s="87">
        <f t="shared" si="2"/>
        <v>0</v>
      </c>
      <c r="I67" s="87">
        <f t="shared" si="3"/>
        <v>1.1749021954037795E-3</v>
      </c>
      <c r="J67" s="87">
        <f t="shared" si="4"/>
        <v>2.1771507663526836E-4</v>
      </c>
      <c r="K67" s="120">
        <f t="shared" si="6"/>
        <v>1.4514338442351223E-4</v>
      </c>
      <c r="O67" s="116">
        <f>Amnt_Deposited!B62</f>
        <v>2048</v>
      </c>
      <c r="P67" s="119">
        <f>Amnt_Deposited!E62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1</v>
      </c>
      <c r="F68" s="87">
        <f t="shared" si="0"/>
        <v>0</v>
      </c>
      <c r="G68" s="87">
        <f t="shared" si="1"/>
        <v>0</v>
      </c>
      <c r="H68" s="87">
        <f t="shared" si="2"/>
        <v>0</v>
      </c>
      <c r="I68" s="87">
        <f t="shared" si="3"/>
        <v>9.9122364520401831E-4</v>
      </c>
      <c r="J68" s="87">
        <f t="shared" si="4"/>
        <v>1.8367855019976132E-4</v>
      </c>
      <c r="K68" s="120">
        <f t="shared" si="6"/>
        <v>1.2245236679984088E-4</v>
      </c>
      <c r="O68" s="116">
        <f>Amnt_Deposited!B63</f>
        <v>2049</v>
      </c>
      <c r="P68" s="119">
        <f>Amnt_Deposited!E63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1</v>
      </c>
      <c r="F69" s="87">
        <f t="shared" si="0"/>
        <v>0</v>
      </c>
      <c r="G69" s="87">
        <f t="shared" si="1"/>
        <v>0</v>
      </c>
      <c r="H69" s="87">
        <f t="shared" si="2"/>
        <v>0</v>
      </c>
      <c r="I69" s="87">
        <f t="shared" si="3"/>
        <v>8.3626051483704704E-4</v>
      </c>
      <c r="J69" s="87">
        <f t="shared" si="4"/>
        <v>1.549631303669713E-4</v>
      </c>
      <c r="K69" s="120">
        <f t="shared" si="6"/>
        <v>1.0330875357798087E-4</v>
      </c>
      <c r="O69" s="116">
        <f>Amnt_Deposited!B64</f>
        <v>2050</v>
      </c>
      <c r="P69" s="119">
        <f>Amnt_Deposited!E64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1</v>
      </c>
      <c r="F70" s="87">
        <f t="shared" si="0"/>
        <v>0</v>
      </c>
      <c r="G70" s="87">
        <f t="shared" si="1"/>
        <v>0</v>
      </c>
      <c r="H70" s="87">
        <f t="shared" si="2"/>
        <v>0</v>
      </c>
      <c r="I70" s="87">
        <f t="shared" si="3"/>
        <v>7.0552357387679472E-4</v>
      </c>
      <c r="J70" s="87">
        <f t="shared" si="4"/>
        <v>1.3073694096025235E-4</v>
      </c>
      <c r="K70" s="120">
        <f t="shared" si="6"/>
        <v>8.7157960640168222E-5</v>
      </c>
      <c r="O70" s="116">
        <f>Amnt_Deposited!B65</f>
        <v>2051</v>
      </c>
      <c r="P70" s="119">
        <f>Amnt_Deposited!E65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1</v>
      </c>
      <c r="F71" s="87">
        <f t="shared" si="0"/>
        <v>0</v>
      </c>
      <c r="G71" s="87">
        <f t="shared" si="1"/>
        <v>0</v>
      </c>
      <c r="H71" s="87">
        <f t="shared" si="2"/>
        <v>0</v>
      </c>
      <c r="I71" s="87">
        <f t="shared" si="3"/>
        <v>5.9522541655919123E-4</v>
      </c>
      <c r="J71" s="87">
        <f t="shared" si="4"/>
        <v>1.1029815731760353E-4</v>
      </c>
      <c r="K71" s="120">
        <f t="shared" si="6"/>
        <v>7.3532104878402349E-5</v>
      </c>
      <c r="O71" s="116">
        <f>Amnt_Deposited!B66</f>
        <v>2052</v>
      </c>
      <c r="P71" s="119">
        <f>Amnt_Deposited!E66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1</v>
      </c>
      <c r="F72" s="87">
        <f t="shared" si="0"/>
        <v>0</v>
      </c>
      <c r="G72" s="87">
        <f t="shared" si="1"/>
        <v>0</v>
      </c>
      <c r="H72" s="87">
        <f t="shared" si="2"/>
        <v>0</v>
      </c>
      <c r="I72" s="87">
        <f t="shared" si="3"/>
        <v>5.0217074189491619E-4</v>
      </c>
      <c r="J72" s="87">
        <f t="shared" si="4"/>
        <v>9.305467466427507E-5</v>
      </c>
      <c r="K72" s="120">
        <f t="shared" si="6"/>
        <v>6.203644977618338E-5</v>
      </c>
      <c r="O72" s="116">
        <f>Amnt_Deposited!B67</f>
        <v>2053</v>
      </c>
      <c r="P72" s="119">
        <f>Amnt_Deposited!E67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1</v>
      </c>
      <c r="F73" s="87">
        <f t="shared" si="0"/>
        <v>0</v>
      </c>
      <c r="G73" s="87">
        <f t="shared" si="1"/>
        <v>0</v>
      </c>
      <c r="H73" s="87">
        <f t="shared" si="2"/>
        <v>0</v>
      </c>
      <c r="I73" s="87">
        <f t="shared" si="3"/>
        <v>4.236637868608444E-4</v>
      </c>
      <c r="J73" s="87">
        <f t="shared" si="4"/>
        <v>7.8506955034071788E-5</v>
      </c>
      <c r="K73" s="120">
        <f t="shared" si="6"/>
        <v>5.2337970022714521E-5</v>
      </c>
      <c r="O73" s="116">
        <f>Amnt_Deposited!B68</f>
        <v>2054</v>
      </c>
      <c r="P73" s="119">
        <f>Amnt_Deposited!E68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1</v>
      </c>
      <c r="F74" s="87">
        <f t="shared" si="0"/>
        <v>0</v>
      </c>
      <c r="G74" s="87">
        <f t="shared" si="1"/>
        <v>0</v>
      </c>
      <c r="H74" s="87">
        <f t="shared" si="2"/>
        <v>0</v>
      </c>
      <c r="I74" s="87">
        <f t="shared" si="3"/>
        <v>3.5743023104048367E-4</v>
      </c>
      <c r="J74" s="87">
        <f t="shared" si="4"/>
        <v>6.6233555820360712E-5</v>
      </c>
      <c r="K74" s="120">
        <f t="shared" si="6"/>
        <v>4.415570388024047E-5</v>
      </c>
      <c r="O74" s="116">
        <f>Amnt_Deposited!B69</f>
        <v>2055</v>
      </c>
      <c r="P74" s="119">
        <f>Amnt_Deposited!E69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1</v>
      </c>
      <c r="F75" s="87">
        <f t="shared" si="0"/>
        <v>0</v>
      </c>
      <c r="G75" s="87">
        <f t="shared" si="1"/>
        <v>0</v>
      </c>
      <c r="H75" s="87">
        <f t="shared" si="2"/>
        <v>0</v>
      </c>
      <c r="I75" s="87">
        <f t="shared" si="3"/>
        <v>3.0155131031677271E-4</v>
      </c>
      <c r="J75" s="87">
        <f t="shared" si="4"/>
        <v>5.587892072371096E-5</v>
      </c>
      <c r="K75" s="120">
        <f t="shared" si="6"/>
        <v>3.7252613815807307E-5</v>
      </c>
      <c r="O75" s="116">
        <f>Amnt_Deposited!B70</f>
        <v>2056</v>
      </c>
      <c r="P75" s="119">
        <f>Amnt_Deposited!E70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1</v>
      </c>
      <c r="F76" s="87">
        <f t="shared" si="0"/>
        <v>0</v>
      </c>
      <c r="G76" s="87">
        <f t="shared" si="1"/>
        <v>0</v>
      </c>
      <c r="H76" s="87">
        <f t="shared" si="2"/>
        <v>0</v>
      </c>
      <c r="I76" s="87">
        <f t="shared" si="3"/>
        <v>2.5440823091279927E-4</v>
      </c>
      <c r="J76" s="87">
        <f t="shared" si="4"/>
        <v>4.7143079403973474E-5</v>
      </c>
      <c r="K76" s="120">
        <f t="shared" si="6"/>
        <v>3.1428719602648978E-5</v>
      </c>
      <c r="O76" s="116">
        <f>Amnt_Deposited!B71</f>
        <v>2057</v>
      </c>
      <c r="P76" s="119">
        <f>Amnt_Deposited!E71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1</v>
      </c>
      <c r="F77" s="87">
        <f t="shared" si="0"/>
        <v>0</v>
      </c>
      <c r="G77" s="87">
        <f t="shared" si="1"/>
        <v>0</v>
      </c>
      <c r="H77" s="87">
        <f t="shared" si="2"/>
        <v>0</v>
      </c>
      <c r="I77" s="87">
        <f t="shared" si="3"/>
        <v>2.1463527347365723E-4</v>
      </c>
      <c r="J77" s="87">
        <f t="shared" si="4"/>
        <v>3.9772957439142039E-5</v>
      </c>
      <c r="K77" s="120">
        <f t="shared" si="6"/>
        <v>2.6515304959428023E-5</v>
      </c>
      <c r="O77" s="116">
        <f>Amnt_Deposited!B72</f>
        <v>2058</v>
      </c>
      <c r="P77" s="119">
        <f>Amnt_Deposited!E72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1</v>
      </c>
      <c r="F78" s="87">
        <f t="shared" si="0"/>
        <v>0</v>
      </c>
      <c r="G78" s="87">
        <f t="shared" si="1"/>
        <v>0</v>
      </c>
      <c r="H78" s="87">
        <f t="shared" si="2"/>
        <v>0</v>
      </c>
      <c r="I78" s="87">
        <f t="shared" si="3"/>
        <v>1.8108022863026768E-4</v>
      </c>
      <c r="J78" s="87">
        <f t="shared" si="4"/>
        <v>3.355504484338954E-5</v>
      </c>
      <c r="K78" s="120">
        <f t="shared" si="6"/>
        <v>2.2370029895593025E-5</v>
      </c>
      <c r="O78" s="116">
        <f>Amnt_Deposited!B73</f>
        <v>2059</v>
      </c>
      <c r="P78" s="119">
        <f>Amnt_Deposited!E73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1</v>
      </c>
      <c r="F79" s="87">
        <f t="shared" si="0"/>
        <v>0</v>
      </c>
      <c r="G79" s="87">
        <f t="shared" si="1"/>
        <v>0</v>
      </c>
      <c r="H79" s="87">
        <f t="shared" si="2"/>
        <v>0</v>
      </c>
      <c r="I79" s="87">
        <f t="shared" si="3"/>
        <v>1.5277101787658601E-4</v>
      </c>
      <c r="J79" s="87">
        <f t="shared" si="4"/>
        <v>2.8309210753681667E-5</v>
      </c>
      <c r="K79" s="120">
        <f t="shared" si="6"/>
        <v>1.8872807169121111E-5</v>
      </c>
      <c r="O79" s="116">
        <f>Amnt_Deposited!B74</f>
        <v>2060</v>
      </c>
      <c r="P79" s="119">
        <f>Amnt_Deposited!E74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1</v>
      </c>
      <c r="F80" s="87">
        <f t="shared" si="0"/>
        <v>0</v>
      </c>
      <c r="G80" s="87">
        <f t="shared" si="1"/>
        <v>0</v>
      </c>
      <c r="H80" s="87">
        <f t="shared" si="2"/>
        <v>0</v>
      </c>
      <c r="I80" s="87">
        <f t="shared" si="3"/>
        <v>1.288875327780928E-4</v>
      </c>
      <c r="J80" s="87">
        <f t="shared" si="4"/>
        <v>2.388348509849322E-5</v>
      </c>
      <c r="K80" s="120">
        <f t="shared" si="6"/>
        <v>1.5922323398995478E-5</v>
      </c>
      <c r="O80" s="116">
        <f>Amnt_Deposited!B75</f>
        <v>2061</v>
      </c>
      <c r="P80" s="119">
        <f>Amnt_Deposited!E75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1</v>
      </c>
      <c r="F81" s="87">
        <f t="shared" si="0"/>
        <v>0</v>
      </c>
      <c r="G81" s="87">
        <f t="shared" si="1"/>
        <v>0</v>
      </c>
      <c r="H81" s="87">
        <f t="shared" si="2"/>
        <v>0</v>
      </c>
      <c r="I81" s="87">
        <f t="shared" si="3"/>
        <v>1.0873787670279006E-4</v>
      </c>
      <c r="J81" s="87">
        <f t="shared" si="4"/>
        <v>2.0149656075302744E-5</v>
      </c>
      <c r="K81" s="120">
        <f t="shared" si="6"/>
        <v>1.343310405020183E-5</v>
      </c>
      <c r="O81" s="116">
        <f>Amnt_Deposited!B76</f>
        <v>2062</v>
      </c>
      <c r="P81" s="119">
        <f>Amnt_Deposited!E76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1</v>
      </c>
      <c r="F82" s="87">
        <f t="shared" si="0"/>
        <v>0</v>
      </c>
      <c r="G82" s="87">
        <f t="shared" si="1"/>
        <v>0</v>
      </c>
      <c r="H82" s="87">
        <f t="shared" si="2"/>
        <v>0</v>
      </c>
      <c r="I82" s="87">
        <f t="shared" si="3"/>
        <v>9.1738320805539558E-5</v>
      </c>
      <c r="J82" s="87">
        <f t="shared" si="4"/>
        <v>1.6999555897250501E-5</v>
      </c>
      <c r="K82" s="120">
        <f t="shared" si="6"/>
        <v>1.1333037264833666E-5</v>
      </c>
      <c r="O82" s="116">
        <f>Amnt_Deposited!B77</f>
        <v>2063</v>
      </c>
      <c r="P82" s="119">
        <f>Amnt_Deposited!E77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1</v>
      </c>
      <c r="F83" s="87">
        <f t="shared" ref="F83:F99" si="12">C83*D83*$K$6*DOCF*E83</f>
        <v>0</v>
      </c>
      <c r="G83" s="87">
        <f t="shared" ref="G83:G99" si="13">F83*$K$12</f>
        <v>0</v>
      </c>
      <c r="H83" s="87">
        <f t="shared" ref="H83:H99" si="14">F83*(1-$K$12)</f>
        <v>0</v>
      </c>
      <c r="I83" s="87">
        <f t="shared" ref="I83:I99" si="15">G83+I82*$K$10</f>
        <v>7.7396393597265744E-5</v>
      </c>
      <c r="J83" s="87">
        <f t="shared" ref="J83:J99" si="16">I82*(1-$K$10)+H83</f>
        <v>1.4341927208273816E-5</v>
      </c>
      <c r="K83" s="120">
        <f t="shared" si="6"/>
        <v>9.561284805515877E-6</v>
      </c>
      <c r="O83" s="116">
        <f>Amnt_Deposited!B78</f>
        <v>2064</v>
      </c>
      <c r="P83" s="119">
        <f>Amnt_Deposited!E78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1</v>
      </c>
      <c r="F84" s="87">
        <f t="shared" si="12"/>
        <v>0</v>
      </c>
      <c r="G84" s="87">
        <f t="shared" si="13"/>
        <v>0</v>
      </c>
      <c r="H84" s="87">
        <f t="shared" si="14"/>
        <v>0</v>
      </c>
      <c r="I84" s="87">
        <f t="shared" si="15"/>
        <v>6.5296614209458731E-5</v>
      </c>
      <c r="J84" s="87">
        <f t="shared" si="16"/>
        <v>1.2099779387807015E-5</v>
      </c>
      <c r="K84" s="120">
        <f t="shared" si="6"/>
        <v>8.066519591871343E-6</v>
      </c>
      <c r="O84" s="116">
        <f>Amnt_Deposited!B79</f>
        <v>2065</v>
      </c>
      <c r="P84" s="119">
        <f>Amnt_Deposited!E79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1</v>
      </c>
      <c r="F85" s="87">
        <f t="shared" si="12"/>
        <v>0</v>
      </c>
      <c r="G85" s="87">
        <f t="shared" si="13"/>
        <v>0</v>
      </c>
      <c r="H85" s="87">
        <f t="shared" si="14"/>
        <v>0</v>
      </c>
      <c r="I85" s="87">
        <f t="shared" si="15"/>
        <v>5.5088456051387821E-5</v>
      </c>
      <c r="J85" s="87">
        <f t="shared" si="16"/>
        <v>1.0208158158070909E-5</v>
      </c>
      <c r="K85" s="120">
        <f t="shared" ref="K85:K99" si="18">J85*CH4_fraction*conv</f>
        <v>6.8054387720472718E-6</v>
      </c>
      <c r="O85" s="116">
        <f>Amnt_Deposited!B80</f>
        <v>2066</v>
      </c>
      <c r="P85" s="119">
        <f>Amnt_Deposited!E80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1</v>
      </c>
      <c r="F86" s="87">
        <f t="shared" si="12"/>
        <v>0</v>
      </c>
      <c r="G86" s="87">
        <f t="shared" si="13"/>
        <v>0</v>
      </c>
      <c r="H86" s="87">
        <f t="shared" si="14"/>
        <v>0</v>
      </c>
      <c r="I86" s="87">
        <f t="shared" si="15"/>
        <v>4.6476192171172049E-5</v>
      </c>
      <c r="J86" s="87">
        <f t="shared" si="16"/>
        <v>8.6122638802157706E-6</v>
      </c>
      <c r="K86" s="120">
        <f t="shared" si="18"/>
        <v>5.7415092534771798E-6</v>
      </c>
      <c r="O86" s="116">
        <f>Amnt_Deposited!B81</f>
        <v>2067</v>
      </c>
      <c r="P86" s="119">
        <f>Amnt_Deposited!E81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1</v>
      </c>
      <c r="F87" s="87">
        <f t="shared" si="12"/>
        <v>0</v>
      </c>
      <c r="G87" s="87">
        <f t="shared" si="13"/>
        <v>0</v>
      </c>
      <c r="H87" s="87">
        <f t="shared" si="14"/>
        <v>0</v>
      </c>
      <c r="I87" s="87">
        <f t="shared" si="15"/>
        <v>3.9210328144190151E-5</v>
      </c>
      <c r="J87" s="87">
        <f t="shared" si="16"/>
        <v>7.2658640269818983E-6</v>
      </c>
      <c r="K87" s="120">
        <f t="shared" si="18"/>
        <v>4.8439093513212652E-6</v>
      </c>
      <c r="O87" s="116">
        <f>Amnt_Deposited!B82</f>
        <v>2068</v>
      </c>
      <c r="P87" s="119">
        <f>Amnt_Deposited!E82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1</v>
      </c>
      <c r="F88" s="87">
        <f t="shared" si="12"/>
        <v>0</v>
      </c>
      <c r="G88" s="87">
        <f t="shared" si="13"/>
        <v>0</v>
      </c>
      <c r="H88" s="87">
        <f t="shared" si="14"/>
        <v>0</v>
      </c>
      <c r="I88" s="87">
        <f t="shared" si="15"/>
        <v>3.3080374302452207E-5</v>
      </c>
      <c r="J88" s="87">
        <f t="shared" si="16"/>
        <v>6.1299538417379448E-6</v>
      </c>
      <c r="K88" s="120">
        <f t="shared" si="18"/>
        <v>4.0866358944919626E-6</v>
      </c>
      <c r="O88" s="116">
        <f>Amnt_Deposited!B83</f>
        <v>2069</v>
      </c>
      <c r="P88" s="119">
        <f>Amnt_Deposited!E83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1</v>
      </c>
      <c r="F89" s="87">
        <f t="shared" si="12"/>
        <v>0</v>
      </c>
      <c r="G89" s="87">
        <f t="shared" si="13"/>
        <v>0</v>
      </c>
      <c r="H89" s="87">
        <f t="shared" si="14"/>
        <v>0</v>
      </c>
      <c r="I89" s="87">
        <f t="shared" si="15"/>
        <v>2.7908747918818066E-5</v>
      </c>
      <c r="J89" s="87">
        <f t="shared" si="16"/>
        <v>5.1716263836341416E-6</v>
      </c>
      <c r="K89" s="120">
        <f t="shared" si="18"/>
        <v>3.4477509224227608E-6</v>
      </c>
      <c r="O89" s="116">
        <f>Amnt_Deposited!B84</f>
        <v>2070</v>
      </c>
      <c r="P89" s="119">
        <f>Amnt_Deposited!E84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1</v>
      </c>
      <c r="F90" s="87">
        <f t="shared" si="12"/>
        <v>0</v>
      </c>
      <c r="G90" s="87">
        <f t="shared" si="13"/>
        <v>0</v>
      </c>
      <c r="H90" s="87">
        <f t="shared" si="14"/>
        <v>0</v>
      </c>
      <c r="I90" s="87">
        <f t="shared" si="15"/>
        <v>2.3545628694364349E-5</v>
      </c>
      <c r="J90" s="87">
        <f t="shared" si="16"/>
        <v>4.3631192244537166E-6</v>
      </c>
      <c r="K90" s="120">
        <f t="shared" si="18"/>
        <v>2.9087461496358111E-6</v>
      </c>
      <c r="O90" s="116">
        <f>Amnt_Deposited!B85</f>
        <v>2071</v>
      </c>
      <c r="P90" s="119">
        <f>Amnt_Deposited!E85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1</v>
      </c>
      <c r="F91" s="87">
        <f t="shared" si="12"/>
        <v>0</v>
      </c>
      <c r="G91" s="87">
        <f t="shared" si="13"/>
        <v>0</v>
      </c>
      <c r="H91" s="87">
        <f t="shared" si="14"/>
        <v>0</v>
      </c>
      <c r="I91" s="87">
        <f t="shared" si="15"/>
        <v>1.9864618514077447E-5</v>
      </c>
      <c r="J91" s="87">
        <f t="shared" si="16"/>
        <v>3.6810101802869011E-6</v>
      </c>
      <c r="K91" s="120">
        <f t="shared" si="18"/>
        <v>2.4540067868579338E-6</v>
      </c>
      <c r="O91" s="116">
        <f>Amnt_Deposited!B86</f>
        <v>2072</v>
      </c>
      <c r="P91" s="119">
        <f>Amnt_Deposited!E86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1</v>
      </c>
      <c r="F92" s="87">
        <f t="shared" si="12"/>
        <v>0</v>
      </c>
      <c r="G92" s="87">
        <f t="shared" si="13"/>
        <v>0</v>
      </c>
      <c r="H92" s="87">
        <f t="shared" si="14"/>
        <v>0</v>
      </c>
      <c r="I92" s="87">
        <f t="shared" si="15"/>
        <v>1.6759079735436278E-5</v>
      </c>
      <c r="J92" s="87">
        <f t="shared" si="16"/>
        <v>3.1055387786411697E-6</v>
      </c>
      <c r="K92" s="120">
        <f t="shared" si="18"/>
        <v>2.0703591857607798E-6</v>
      </c>
      <c r="O92" s="116">
        <f>Amnt_Deposited!B87</f>
        <v>2073</v>
      </c>
      <c r="P92" s="119">
        <f>Amnt_Deposited!E87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1</v>
      </c>
      <c r="F93" s="87">
        <f t="shared" si="12"/>
        <v>0</v>
      </c>
      <c r="G93" s="87">
        <f t="shared" si="13"/>
        <v>0</v>
      </c>
      <c r="H93" s="87">
        <f t="shared" si="14"/>
        <v>0</v>
      </c>
      <c r="I93" s="87">
        <f t="shared" si="15"/>
        <v>1.4139045931321017E-5</v>
      </c>
      <c r="J93" s="87">
        <f t="shared" si="16"/>
        <v>2.6200338041152597E-6</v>
      </c>
      <c r="K93" s="120">
        <f t="shared" si="18"/>
        <v>1.7466892027435064E-6</v>
      </c>
      <c r="O93" s="116">
        <f>Amnt_Deposited!B88</f>
        <v>2074</v>
      </c>
      <c r="P93" s="119">
        <f>Amnt_Deposited!E88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1</v>
      </c>
      <c r="F94" s="87">
        <f t="shared" si="12"/>
        <v>0</v>
      </c>
      <c r="G94" s="87">
        <f t="shared" si="13"/>
        <v>0</v>
      </c>
      <c r="H94" s="87">
        <f t="shared" si="14"/>
        <v>0</v>
      </c>
      <c r="I94" s="87">
        <f t="shared" si="15"/>
        <v>1.1928615592495792E-5</v>
      </c>
      <c r="J94" s="87">
        <f t="shared" si="16"/>
        <v>2.2104303388252259E-6</v>
      </c>
      <c r="K94" s="120">
        <f t="shared" si="18"/>
        <v>1.4736202258834839E-6</v>
      </c>
      <c r="O94" s="116">
        <f>Amnt_Deposited!B89</f>
        <v>2075</v>
      </c>
      <c r="P94" s="119">
        <f>Amnt_Deposited!E89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1</v>
      </c>
      <c r="F95" s="87">
        <f t="shared" si="12"/>
        <v>0</v>
      </c>
      <c r="G95" s="87">
        <f t="shared" si="13"/>
        <v>0</v>
      </c>
      <c r="H95" s="87">
        <f t="shared" si="14"/>
        <v>0</v>
      </c>
      <c r="I95" s="87">
        <f t="shared" si="15"/>
        <v>1.0063753286091725E-5</v>
      </c>
      <c r="J95" s="87">
        <f t="shared" si="16"/>
        <v>1.8648623064040667E-6</v>
      </c>
      <c r="K95" s="120">
        <f t="shared" si="18"/>
        <v>1.243241537602711E-6</v>
      </c>
      <c r="O95" s="116">
        <f>Amnt_Deposited!B90</f>
        <v>2076</v>
      </c>
      <c r="P95" s="119">
        <f>Amnt_Deposited!E90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1</v>
      </c>
      <c r="F96" s="87">
        <f t="shared" si="12"/>
        <v>0</v>
      </c>
      <c r="G96" s="87">
        <f t="shared" si="13"/>
        <v>0</v>
      </c>
      <c r="H96" s="87">
        <f t="shared" si="14"/>
        <v>0</v>
      </c>
      <c r="I96" s="87">
        <f t="shared" si="15"/>
        <v>8.4904345703818296E-6</v>
      </c>
      <c r="J96" s="87">
        <f t="shared" si="16"/>
        <v>1.573318715709896E-6</v>
      </c>
      <c r="K96" s="120">
        <f t="shared" si="18"/>
        <v>1.0488791438065974E-6</v>
      </c>
      <c r="O96" s="116">
        <f>Amnt_Deposited!B91</f>
        <v>2077</v>
      </c>
      <c r="P96" s="119">
        <f>Amnt_Deposited!E91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1</v>
      </c>
      <c r="F97" s="87">
        <f t="shared" si="12"/>
        <v>0</v>
      </c>
      <c r="G97" s="87">
        <f t="shared" si="13"/>
        <v>0</v>
      </c>
      <c r="H97" s="87">
        <f t="shared" si="14"/>
        <v>0</v>
      </c>
      <c r="I97" s="87">
        <f t="shared" si="15"/>
        <v>7.1630809246447826E-6</v>
      </c>
      <c r="J97" s="87">
        <f t="shared" si="16"/>
        <v>1.3273536457370475E-6</v>
      </c>
      <c r="K97" s="120">
        <f t="shared" si="18"/>
        <v>8.8490243049136499E-7</v>
      </c>
      <c r="O97" s="116">
        <f>Amnt_Deposited!B92</f>
        <v>2078</v>
      </c>
      <c r="P97" s="119">
        <f>Amnt_Deposited!E92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1</v>
      </c>
      <c r="F98" s="87">
        <f t="shared" si="12"/>
        <v>0</v>
      </c>
      <c r="G98" s="87">
        <f t="shared" si="13"/>
        <v>0</v>
      </c>
      <c r="H98" s="87">
        <f t="shared" si="14"/>
        <v>0</v>
      </c>
      <c r="I98" s="87">
        <f t="shared" si="15"/>
        <v>6.0432393545554955E-6</v>
      </c>
      <c r="J98" s="87">
        <f t="shared" si="16"/>
        <v>1.1198415700892875E-6</v>
      </c>
      <c r="K98" s="120">
        <f t="shared" si="18"/>
        <v>7.4656104672619165E-7</v>
      </c>
      <c r="O98" s="116">
        <f>Amnt_Deposited!B93</f>
        <v>2079</v>
      </c>
      <c r="P98" s="119">
        <f>Amnt_Deposited!E93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1</v>
      </c>
      <c r="F99" s="88">
        <f t="shared" si="12"/>
        <v>0</v>
      </c>
      <c r="G99" s="88">
        <f t="shared" si="13"/>
        <v>0</v>
      </c>
      <c r="H99" s="88">
        <f t="shared" si="14"/>
        <v>0</v>
      </c>
      <c r="I99" s="88">
        <f t="shared" si="15"/>
        <v>5.0984684217091107E-6</v>
      </c>
      <c r="J99" s="88">
        <f t="shared" si="16"/>
        <v>9.4477093284638513E-7</v>
      </c>
      <c r="K99" s="122">
        <f t="shared" si="18"/>
        <v>6.2984728856425672E-7</v>
      </c>
      <c r="O99" s="117">
        <f>Amnt_Deposited!B94</f>
        <v>2080</v>
      </c>
      <c r="P99" s="119">
        <f>Amnt_Deposited!E94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1</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1</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1</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1</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1</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1</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1</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1</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1</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1</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1</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1</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1</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1</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1</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1</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1</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1</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1</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1</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1</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1</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1</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1</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1</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1</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1</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1</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1</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1</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1</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1</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1</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1</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1</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1</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1</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1</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1</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1</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1</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1</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1</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1</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1</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1</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1</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1</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1</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1</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1</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1</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1</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1</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1</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1</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1</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1</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1</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1</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1</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1</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1</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1</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1</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1</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1</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1</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1</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1</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1</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1</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1</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1</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1</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1</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1</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1</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1</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1</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1</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1</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1</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1</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1</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1</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1</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1</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1</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1</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1</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1</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1</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1</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1</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1</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1</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1</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451">
        <f>Dry_Matter_Content!H6</f>
        <v>0.73</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453">
        <f>Dry_Matter_Content!H7</f>
        <v>0.73</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Amnt_Deposited!H15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6.2943736818599993E-2</v>
      </c>
      <c r="D21" s="453">
        <f>Dry_Matter_Content!H8</f>
        <v>0.73</v>
      </c>
      <c r="E21" s="319">
        <f>MCF!R20</f>
        <v>1</v>
      </c>
      <c r="F21" s="87">
        <f t="shared" si="0"/>
        <v>6.8923391816366995E-3</v>
      </c>
      <c r="G21" s="87">
        <f t="shared" si="1"/>
        <v>6.8923391816366995E-3</v>
      </c>
      <c r="H21" s="87">
        <f t="shared" si="2"/>
        <v>0</v>
      </c>
      <c r="I21" s="87">
        <f t="shared" si="3"/>
        <v>6.8923391816366995E-3</v>
      </c>
      <c r="J21" s="87">
        <f t="shared" si="4"/>
        <v>0</v>
      </c>
      <c r="K21" s="120">
        <f t="shared" ref="K21:K84" si="6">J21*CH4_fraction*conv</f>
        <v>0</v>
      </c>
      <c r="O21" s="116">
        <f>Amnt_Deposited!B16</f>
        <v>2002</v>
      </c>
      <c r="P21" s="119">
        <f>Amnt_Deposited!H16</f>
        <v>6.2943736818599993E-2</v>
      </c>
      <c r="Q21" s="319">
        <f>MCF!R20</f>
        <v>1</v>
      </c>
      <c r="R21" s="87">
        <f t="shared" si="5"/>
        <v>7.5532484182319988E-3</v>
      </c>
      <c r="S21" s="87">
        <f t="shared" ref="S21:S84" si="7">R21*$W$12</f>
        <v>7.5532484182319988E-3</v>
      </c>
      <c r="T21" s="87">
        <f t="shared" ref="T21:T84" si="8">R21*(1-$W$12)</f>
        <v>0</v>
      </c>
      <c r="U21" s="87">
        <f t="shared" ref="U21:U84" si="9">S21+U20*$W$10</f>
        <v>7.5532484182319988E-3</v>
      </c>
      <c r="V21" s="87">
        <f t="shared" ref="V21:V84" si="10">U20*(1-$W$10)+T21</f>
        <v>0</v>
      </c>
      <c r="W21" s="120">
        <f t="shared" ref="W21:W84" si="11">V21*CH4_fraction*conv</f>
        <v>0</v>
      </c>
    </row>
    <row r="22" spans="2:23">
      <c r="B22" s="116">
        <f>Amnt_Deposited!B17</f>
        <v>2003</v>
      </c>
      <c r="C22" s="119">
        <f>Amnt_Deposited!H17</f>
        <v>6.4023000841800001E-2</v>
      </c>
      <c r="D22" s="453">
        <f>Dry_Matter_Content!H9</f>
        <v>0.73</v>
      </c>
      <c r="E22" s="319">
        <f>MCF!R21</f>
        <v>1</v>
      </c>
      <c r="F22" s="87">
        <f t="shared" si="0"/>
        <v>7.0105185921771002E-3</v>
      </c>
      <c r="G22" s="87">
        <f t="shared" si="1"/>
        <v>7.0105185921771002E-3</v>
      </c>
      <c r="H22" s="87">
        <f t="shared" si="2"/>
        <v>0</v>
      </c>
      <c r="I22" s="87">
        <f t="shared" si="3"/>
        <v>1.343689304983078E-2</v>
      </c>
      <c r="J22" s="87">
        <f t="shared" si="4"/>
        <v>4.6596472398301983E-4</v>
      </c>
      <c r="K22" s="120">
        <f t="shared" si="6"/>
        <v>3.1064314932201318E-4</v>
      </c>
      <c r="N22" s="290"/>
      <c r="O22" s="116">
        <f>Amnt_Deposited!B17</f>
        <v>2003</v>
      </c>
      <c r="P22" s="119">
        <f>Amnt_Deposited!H17</f>
        <v>6.4023000841800001E-2</v>
      </c>
      <c r="Q22" s="319">
        <f>MCF!R21</f>
        <v>1</v>
      </c>
      <c r="R22" s="87">
        <f t="shared" si="5"/>
        <v>7.6827601010159997E-3</v>
      </c>
      <c r="S22" s="87">
        <f t="shared" si="7"/>
        <v>7.6827601010159997E-3</v>
      </c>
      <c r="T22" s="87">
        <f t="shared" si="8"/>
        <v>0</v>
      </c>
      <c r="U22" s="87">
        <f t="shared" si="9"/>
        <v>1.4725362246389893E-2</v>
      </c>
      <c r="V22" s="87">
        <f t="shared" si="10"/>
        <v>5.1064627285810386E-4</v>
      </c>
      <c r="W22" s="120">
        <f t="shared" si="11"/>
        <v>3.4043084857206924E-4</v>
      </c>
    </row>
    <row r="23" spans="2:23">
      <c r="B23" s="116">
        <f>Amnt_Deposited!B18</f>
        <v>2004</v>
      </c>
      <c r="C23" s="119">
        <f>Amnt_Deposited!H18</f>
        <v>6.6591604153799985E-2</v>
      </c>
      <c r="D23" s="453">
        <f>Dry_Matter_Content!H10</f>
        <v>0.73</v>
      </c>
      <c r="E23" s="319">
        <f>MCF!R22</f>
        <v>1</v>
      </c>
      <c r="F23" s="87">
        <f t="shared" si="0"/>
        <v>7.2917806548410983E-3</v>
      </c>
      <c r="G23" s="87">
        <f t="shared" si="1"/>
        <v>7.2917806548410983E-3</v>
      </c>
      <c r="H23" s="87">
        <f t="shared" si="2"/>
        <v>0</v>
      </c>
      <c r="I23" s="87">
        <f t="shared" si="3"/>
        <v>1.9820256693240508E-2</v>
      </c>
      <c r="J23" s="87">
        <f t="shared" si="4"/>
        <v>9.084170114313717E-4</v>
      </c>
      <c r="K23" s="120">
        <f t="shared" si="6"/>
        <v>6.0561134095424773E-4</v>
      </c>
      <c r="N23" s="290"/>
      <c r="O23" s="116">
        <f>Amnt_Deposited!B18</f>
        <v>2004</v>
      </c>
      <c r="P23" s="119">
        <f>Amnt_Deposited!H18</f>
        <v>6.6591604153799985E-2</v>
      </c>
      <c r="Q23" s="319">
        <f>MCF!R22</f>
        <v>1</v>
      </c>
      <c r="R23" s="87">
        <f t="shared" si="5"/>
        <v>7.9909924984559975E-3</v>
      </c>
      <c r="S23" s="87">
        <f t="shared" si="7"/>
        <v>7.9909924984559975E-3</v>
      </c>
      <c r="T23" s="87">
        <f t="shared" si="8"/>
        <v>0</v>
      </c>
      <c r="U23" s="87">
        <f t="shared" si="9"/>
        <v>2.1720829252866308E-2</v>
      </c>
      <c r="V23" s="87">
        <f t="shared" si="10"/>
        <v>9.9552549197958525E-4</v>
      </c>
      <c r="W23" s="120">
        <f t="shared" si="11"/>
        <v>6.6368366131972346E-4</v>
      </c>
    </row>
    <row r="24" spans="2:23">
      <c r="B24" s="116">
        <f>Amnt_Deposited!B19</f>
        <v>2005</v>
      </c>
      <c r="C24" s="119">
        <f>Amnt_Deposited!H19</f>
        <v>6.8985587503799989E-2</v>
      </c>
      <c r="D24" s="453">
        <f>Dry_Matter_Content!H11</f>
        <v>0.73</v>
      </c>
      <c r="E24" s="319">
        <f>MCF!R23</f>
        <v>1</v>
      </c>
      <c r="F24" s="87">
        <f t="shared" si="0"/>
        <v>7.5539218316660987E-3</v>
      </c>
      <c r="G24" s="87">
        <f t="shared" si="1"/>
        <v>7.5539218316660987E-3</v>
      </c>
      <c r="H24" s="87">
        <f t="shared" si="2"/>
        <v>0</v>
      </c>
      <c r="I24" s="87">
        <f t="shared" si="3"/>
        <v>2.6034206681393054E-2</v>
      </c>
      <c r="J24" s="87">
        <f t="shared" si="4"/>
        <v>1.3399718435135519E-3</v>
      </c>
      <c r="K24" s="120">
        <f t="shared" si="6"/>
        <v>8.9331456234236785E-4</v>
      </c>
      <c r="N24" s="290"/>
      <c r="O24" s="116">
        <f>Amnt_Deposited!B19</f>
        <v>2005</v>
      </c>
      <c r="P24" s="119">
        <f>Amnt_Deposited!H19</f>
        <v>6.8985587503799989E-2</v>
      </c>
      <c r="Q24" s="319">
        <f>MCF!R23</f>
        <v>1</v>
      </c>
      <c r="R24" s="87">
        <f t="shared" si="5"/>
        <v>8.2782705004559986E-3</v>
      </c>
      <c r="S24" s="87">
        <f t="shared" si="7"/>
        <v>8.2782705004559986E-3</v>
      </c>
      <c r="T24" s="87">
        <f t="shared" si="8"/>
        <v>0</v>
      </c>
      <c r="U24" s="87">
        <f t="shared" si="9"/>
        <v>2.8530637459060877E-2</v>
      </c>
      <c r="V24" s="87">
        <f t="shared" si="10"/>
        <v>1.4684622942614267E-3</v>
      </c>
      <c r="W24" s="120">
        <f t="shared" si="11"/>
        <v>9.7897486284095111E-4</v>
      </c>
    </row>
    <row r="25" spans="2:23">
      <c r="B25" s="116">
        <f>Amnt_Deposited!B20</f>
        <v>2006</v>
      </c>
      <c r="C25" s="119">
        <f>Amnt_Deposited!H20</f>
        <v>6.9739269791399994E-2</v>
      </c>
      <c r="D25" s="453">
        <f>Dry_Matter_Content!H12</f>
        <v>0.73</v>
      </c>
      <c r="E25" s="319">
        <f>MCF!R24</f>
        <v>1</v>
      </c>
      <c r="F25" s="87">
        <f t="shared" si="0"/>
        <v>7.6364500421582989E-3</v>
      </c>
      <c r="G25" s="87">
        <f t="shared" si="1"/>
        <v>7.6364500421582989E-3</v>
      </c>
      <c r="H25" s="87">
        <f t="shared" si="2"/>
        <v>0</v>
      </c>
      <c r="I25" s="87">
        <f t="shared" si="3"/>
        <v>3.1910583458043332E-2</v>
      </c>
      <c r="J25" s="87">
        <f t="shared" si="4"/>
        <v>1.7600732655080236E-3</v>
      </c>
      <c r="K25" s="120">
        <f t="shared" si="6"/>
        <v>1.1733821770053489E-3</v>
      </c>
      <c r="N25" s="290"/>
      <c r="O25" s="116">
        <f>Amnt_Deposited!B20</f>
        <v>2006</v>
      </c>
      <c r="P25" s="119">
        <f>Amnt_Deposited!H20</f>
        <v>6.9739269791399994E-2</v>
      </c>
      <c r="Q25" s="319">
        <f>MCF!R24</f>
        <v>1</v>
      </c>
      <c r="R25" s="87">
        <f t="shared" si="5"/>
        <v>8.3687123749679997E-3</v>
      </c>
      <c r="S25" s="87">
        <f t="shared" si="7"/>
        <v>8.3687123749679997E-3</v>
      </c>
      <c r="T25" s="87">
        <f t="shared" si="8"/>
        <v>0</v>
      </c>
      <c r="U25" s="87">
        <f t="shared" si="9"/>
        <v>3.4970502419773508E-2</v>
      </c>
      <c r="V25" s="87">
        <f t="shared" si="10"/>
        <v>1.9288474142553681E-3</v>
      </c>
      <c r="W25" s="120">
        <f t="shared" si="11"/>
        <v>1.2858982761702453E-3</v>
      </c>
    </row>
    <row r="26" spans="2:23">
      <c r="B26" s="116">
        <f>Amnt_Deposited!B21</f>
        <v>2007</v>
      </c>
      <c r="C26" s="119">
        <f>Amnt_Deposited!H21</f>
        <v>7.0470983761199993E-2</v>
      </c>
      <c r="D26" s="453">
        <f>Dry_Matter_Content!H13</f>
        <v>0.73</v>
      </c>
      <c r="E26" s="319">
        <f>MCF!R25</f>
        <v>1</v>
      </c>
      <c r="F26" s="87">
        <f t="shared" si="0"/>
        <v>7.7165727218513986E-3</v>
      </c>
      <c r="G26" s="87">
        <f t="shared" si="1"/>
        <v>7.7165727218513986E-3</v>
      </c>
      <c r="H26" s="87">
        <f t="shared" si="2"/>
        <v>0</v>
      </c>
      <c r="I26" s="87">
        <f t="shared" si="3"/>
        <v>3.7469803527723985E-2</v>
      </c>
      <c r="J26" s="87">
        <f t="shared" si="4"/>
        <v>2.1573526521707453E-3</v>
      </c>
      <c r="K26" s="120">
        <f t="shared" si="6"/>
        <v>1.4382351014471636E-3</v>
      </c>
      <c r="N26" s="290"/>
      <c r="O26" s="116">
        <f>Amnt_Deposited!B21</f>
        <v>2007</v>
      </c>
      <c r="P26" s="119">
        <f>Amnt_Deposited!H21</f>
        <v>7.0470983761199993E-2</v>
      </c>
      <c r="Q26" s="319">
        <f>MCF!R25</f>
        <v>1</v>
      </c>
      <c r="R26" s="87">
        <f t="shared" si="5"/>
        <v>8.4565180513439982E-3</v>
      </c>
      <c r="S26" s="87">
        <f t="shared" si="7"/>
        <v>8.4565180513439982E-3</v>
      </c>
      <c r="T26" s="87">
        <f t="shared" si="8"/>
        <v>0</v>
      </c>
      <c r="U26" s="87">
        <f t="shared" si="9"/>
        <v>4.106279838654682E-2</v>
      </c>
      <c r="V26" s="87">
        <f t="shared" si="10"/>
        <v>2.3642220845706795E-3</v>
      </c>
      <c r="W26" s="120">
        <f t="shared" si="11"/>
        <v>1.5761480563804529E-3</v>
      </c>
    </row>
    <row r="27" spans="2:23">
      <c r="B27" s="116">
        <f>Amnt_Deposited!B22</f>
        <v>2008</v>
      </c>
      <c r="C27" s="119">
        <f>Amnt_Deposited!H22</f>
        <v>7.1173969930799996E-2</v>
      </c>
      <c r="D27" s="453">
        <f>Dry_Matter_Content!H14</f>
        <v>0.73</v>
      </c>
      <c r="E27" s="319">
        <f>MCF!R26</f>
        <v>1</v>
      </c>
      <c r="F27" s="87">
        <f t="shared" si="0"/>
        <v>7.7935497074225991E-3</v>
      </c>
      <c r="G27" s="87">
        <f t="shared" si="1"/>
        <v>7.7935497074225991E-3</v>
      </c>
      <c r="H27" s="87">
        <f t="shared" si="2"/>
        <v>0</v>
      </c>
      <c r="I27" s="87">
        <f t="shared" si="3"/>
        <v>4.2730162949762542E-2</v>
      </c>
      <c r="J27" s="87">
        <f t="shared" si="4"/>
        <v>2.5331902853840426E-3</v>
      </c>
      <c r="K27" s="120">
        <f t="shared" si="6"/>
        <v>1.6887935235893616E-3</v>
      </c>
      <c r="N27" s="290"/>
      <c r="O27" s="116">
        <f>Amnt_Deposited!B22</f>
        <v>2008</v>
      </c>
      <c r="P27" s="119">
        <f>Amnt_Deposited!H22</f>
        <v>7.1173969930799996E-2</v>
      </c>
      <c r="Q27" s="319">
        <f>MCF!R26</f>
        <v>1</v>
      </c>
      <c r="R27" s="87">
        <f t="shared" si="5"/>
        <v>8.5408763916959996E-3</v>
      </c>
      <c r="S27" s="87">
        <f t="shared" si="7"/>
        <v>8.5408763916959996E-3</v>
      </c>
      <c r="T27" s="87">
        <f t="shared" si="8"/>
        <v>0</v>
      </c>
      <c r="U27" s="87">
        <f t="shared" si="9"/>
        <v>4.6827575835356197E-2</v>
      </c>
      <c r="V27" s="87">
        <f t="shared" si="10"/>
        <v>2.7760989428866211E-3</v>
      </c>
      <c r="W27" s="120">
        <f t="shared" si="11"/>
        <v>1.8507326285910806E-3</v>
      </c>
    </row>
    <row r="28" spans="2:23">
      <c r="B28" s="116">
        <f>Amnt_Deposited!B23</f>
        <v>2009</v>
      </c>
      <c r="C28" s="119">
        <f>Amnt_Deposited!H23</f>
        <v>7.1837525786399986E-2</v>
      </c>
      <c r="D28" s="453">
        <f>Dry_Matter_Content!H15</f>
        <v>0.73</v>
      </c>
      <c r="E28" s="319">
        <f>MCF!R27</f>
        <v>1</v>
      </c>
      <c r="F28" s="87">
        <f t="shared" si="0"/>
        <v>7.866209073610797E-3</v>
      </c>
      <c r="G28" s="87">
        <f t="shared" si="1"/>
        <v>7.866209073610797E-3</v>
      </c>
      <c r="H28" s="87">
        <f t="shared" si="2"/>
        <v>0</v>
      </c>
      <c r="I28" s="87">
        <f t="shared" si="3"/>
        <v>4.7707548931543518E-2</v>
      </c>
      <c r="J28" s="87">
        <f t="shared" si="4"/>
        <v>2.8888230918298228E-3</v>
      </c>
      <c r="K28" s="120">
        <f t="shared" si="6"/>
        <v>1.9258820612198819E-3</v>
      </c>
      <c r="N28" s="290"/>
      <c r="O28" s="116">
        <f>Amnt_Deposited!B23</f>
        <v>2009</v>
      </c>
      <c r="P28" s="119">
        <f>Amnt_Deposited!H23</f>
        <v>7.1837525786399986E-2</v>
      </c>
      <c r="Q28" s="319">
        <f>MCF!R27</f>
        <v>1</v>
      </c>
      <c r="R28" s="87">
        <f t="shared" si="5"/>
        <v>8.6205030943679976E-3</v>
      </c>
      <c r="S28" s="87">
        <f t="shared" si="7"/>
        <v>8.6205030943679976E-3</v>
      </c>
      <c r="T28" s="87">
        <f t="shared" si="8"/>
        <v>0</v>
      </c>
      <c r="U28" s="87">
        <f t="shared" si="9"/>
        <v>5.2282245404431243E-2</v>
      </c>
      <c r="V28" s="87">
        <f t="shared" si="10"/>
        <v>3.1658335252929557E-3</v>
      </c>
      <c r="W28" s="120">
        <f t="shared" si="11"/>
        <v>2.110555683528637E-3</v>
      </c>
    </row>
    <row r="29" spans="2:23">
      <c r="B29" s="116">
        <f>Amnt_Deposited!B24</f>
        <v>2010</v>
      </c>
      <c r="C29" s="119">
        <f>Amnt_Deposited!H24</f>
        <v>8.0506561964399995E-2</v>
      </c>
      <c r="D29" s="453">
        <f>Dry_Matter_Content!H16</f>
        <v>0.73</v>
      </c>
      <c r="E29" s="319">
        <f>MCF!R28</f>
        <v>1</v>
      </c>
      <c r="F29" s="87">
        <f t="shared" si="0"/>
        <v>8.8154685351017979E-3</v>
      </c>
      <c r="G29" s="87">
        <f t="shared" si="1"/>
        <v>8.8154685351017979E-3</v>
      </c>
      <c r="H29" s="87">
        <f t="shared" si="2"/>
        <v>0</v>
      </c>
      <c r="I29" s="87">
        <f t="shared" si="3"/>
        <v>5.3297692321733599E-2</v>
      </c>
      <c r="J29" s="87">
        <f t="shared" si="4"/>
        <v>3.2253251449117161E-3</v>
      </c>
      <c r="K29" s="120">
        <f t="shared" si="6"/>
        <v>2.1502167632744774E-3</v>
      </c>
      <c r="O29" s="116">
        <f>Amnt_Deposited!B24</f>
        <v>2010</v>
      </c>
      <c r="P29" s="119">
        <f>Amnt_Deposited!H24</f>
        <v>8.0506561964399995E-2</v>
      </c>
      <c r="Q29" s="319">
        <f>MCF!R28</f>
        <v>1</v>
      </c>
      <c r="R29" s="87">
        <f t="shared" si="5"/>
        <v>9.6607874357279994E-3</v>
      </c>
      <c r="S29" s="87">
        <f t="shared" si="7"/>
        <v>9.6607874357279994E-3</v>
      </c>
      <c r="T29" s="87">
        <f t="shared" si="8"/>
        <v>0</v>
      </c>
      <c r="U29" s="87">
        <f t="shared" si="9"/>
        <v>5.8408429941625858E-2</v>
      </c>
      <c r="V29" s="87">
        <f t="shared" si="10"/>
        <v>3.534602898533387E-3</v>
      </c>
      <c r="W29" s="120">
        <f t="shared" si="11"/>
        <v>2.3564019323555913E-3</v>
      </c>
    </row>
    <row r="30" spans="2:23">
      <c r="B30" s="116">
        <f>Amnt_Deposited!B25</f>
        <v>2011</v>
      </c>
      <c r="C30" s="119">
        <f>Amnt_Deposited!H25</f>
        <v>0</v>
      </c>
      <c r="D30" s="453">
        <f>Dry_Matter_Content!H17</f>
        <v>0.73</v>
      </c>
      <c r="E30" s="319">
        <f>MCF!R29</f>
        <v>1</v>
      </c>
      <c r="F30" s="87">
        <f t="shared" si="0"/>
        <v>0</v>
      </c>
      <c r="G30" s="87">
        <f t="shared" si="1"/>
        <v>0</v>
      </c>
      <c r="H30" s="87">
        <f t="shared" si="2"/>
        <v>0</v>
      </c>
      <c r="I30" s="87">
        <f t="shared" si="3"/>
        <v>4.969443893603312E-2</v>
      </c>
      <c r="J30" s="87">
        <f t="shared" si="4"/>
        <v>3.6032533857004796E-3</v>
      </c>
      <c r="K30" s="120">
        <f t="shared" si="6"/>
        <v>2.4021689238003198E-3</v>
      </c>
      <c r="O30" s="116">
        <f>Amnt_Deposited!B25</f>
        <v>2011</v>
      </c>
      <c r="P30" s="119">
        <f>Amnt_Deposited!H25</f>
        <v>0</v>
      </c>
      <c r="Q30" s="319">
        <f>MCF!R29</f>
        <v>1</v>
      </c>
      <c r="R30" s="87">
        <f t="shared" si="5"/>
        <v>0</v>
      </c>
      <c r="S30" s="87">
        <f t="shared" si="7"/>
        <v>0</v>
      </c>
      <c r="T30" s="87">
        <f t="shared" si="8"/>
        <v>0</v>
      </c>
      <c r="U30" s="87">
        <f t="shared" si="9"/>
        <v>5.4459659107981499E-2</v>
      </c>
      <c r="V30" s="87">
        <f t="shared" si="10"/>
        <v>3.9487708336443609E-3</v>
      </c>
      <c r="W30" s="120">
        <f t="shared" si="11"/>
        <v>2.6325138890962406E-3</v>
      </c>
    </row>
    <row r="31" spans="2:23">
      <c r="B31" s="116">
        <f>Amnt_Deposited!B26</f>
        <v>2012</v>
      </c>
      <c r="C31" s="119">
        <f>Amnt_Deposited!H26</f>
        <v>0</v>
      </c>
      <c r="D31" s="453">
        <f>Dry_Matter_Content!H18</f>
        <v>0.73</v>
      </c>
      <c r="E31" s="319">
        <f>MCF!R30</f>
        <v>1</v>
      </c>
      <c r="F31" s="87">
        <f t="shared" si="0"/>
        <v>0</v>
      </c>
      <c r="G31" s="87">
        <f t="shared" si="1"/>
        <v>0</v>
      </c>
      <c r="H31" s="87">
        <f t="shared" si="2"/>
        <v>0</v>
      </c>
      <c r="I31" s="87">
        <f t="shared" si="3"/>
        <v>4.6334787747650812E-2</v>
      </c>
      <c r="J31" s="87">
        <f t="shared" si="4"/>
        <v>3.3596511883823114E-3</v>
      </c>
      <c r="K31" s="120">
        <f t="shared" si="6"/>
        <v>2.2397674589215407E-3</v>
      </c>
      <c r="O31" s="116">
        <f>Amnt_Deposited!B26</f>
        <v>2012</v>
      </c>
      <c r="P31" s="119">
        <f>Amnt_Deposited!H26</f>
        <v>0</v>
      </c>
      <c r="Q31" s="319">
        <f>MCF!R30</f>
        <v>1</v>
      </c>
      <c r="R31" s="87">
        <f t="shared" si="5"/>
        <v>0</v>
      </c>
      <c r="S31" s="87">
        <f t="shared" si="7"/>
        <v>0</v>
      </c>
      <c r="T31" s="87">
        <f t="shared" si="8"/>
        <v>0</v>
      </c>
      <c r="U31" s="87">
        <f t="shared" si="9"/>
        <v>5.0777849586466639E-2</v>
      </c>
      <c r="V31" s="87">
        <f t="shared" si="10"/>
        <v>3.6818095215148615E-3</v>
      </c>
      <c r="W31" s="120">
        <f t="shared" si="11"/>
        <v>2.4545396810099077E-3</v>
      </c>
    </row>
    <row r="32" spans="2:23">
      <c r="B32" s="116">
        <f>Amnt_Deposited!B27</f>
        <v>2013</v>
      </c>
      <c r="C32" s="119">
        <f>Amnt_Deposited!H27</f>
        <v>0</v>
      </c>
      <c r="D32" s="453">
        <f>Dry_Matter_Content!H19</f>
        <v>0.73</v>
      </c>
      <c r="E32" s="319">
        <f>MCF!R31</f>
        <v>1</v>
      </c>
      <c r="F32" s="87">
        <f t="shared" si="0"/>
        <v>0</v>
      </c>
      <c r="G32" s="87">
        <f t="shared" si="1"/>
        <v>0</v>
      </c>
      <c r="H32" s="87">
        <f t="shared" si="2"/>
        <v>0</v>
      </c>
      <c r="I32" s="87">
        <f t="shared" si="3"/>
        <v>4.3202269742563471E-2</v>
      </c>
      <c r="J32" s="87">
        <f t="shared" si="4"/>
        <v>3.1325180050873419E-3</v>
      </c>
      <c r="K32" s="120">
        <f t="shared" si="6"/>
        <v>2.0883453367248946E-3</v>
      </c>
      <c r="O32" s="116">
        <f>Amnt_Deposited!B27</f>
        <v>2013</v>
      </c>
      <c r="P32" s="119">
        <f>Amnt_Deposited!H27</f>
        <v>0</v>
      </c>
      <c r="Q32" s="319">
        <f>MCF!R31</f>
        <v>1</v>
      </c>
      <c r="R32" s="87">
        <f t="shared" si="5"/>
        <v>0</v>
      </c>
      <c r="S32" s="87">
        <f t="shared" si="7"/>
        <v>0</v>
      </c>
      <c r="T32" s="87">
        <f t="shared" si="8"/>
        <v>0</v>
      </c>
      <c r="U32" s="87">
        <f t="shared" si="9"/>
        <v>4.7344953142535305E-2</v>
      </c>
      <c r="V32" s="87">
        <f t="shared" si="10"/>
        <v>3.4328964439313335E-3</v>
      </c>
      <c r="W32" s="120">
        <f t="shared" si="11"/>
        <v>2.2885976292875555E-3</v>
      </c>
    </row>
    <row r="33" spans="2:23">
      <c r="B33" s="116">
        <f>Amnt_Deposited!B28</f>
        <v>2014</v>
      </c>
      <c r="C33" s="119">
        <f>Amnt_Deposited!H28</f>
        <v>0</v>
      </c>
      <c r="D33" s="453">
        <f>Dry_Matter_Content!H20</f>
        <v>0.73</v>
      </c>
      <c r="E33" s="319">
        <f>MCF!R32</f>
        <v>1</v>
      </c>
      <c r="F33" s="87">
        <f t="shared" si="0"/>
        <v>0</v>
      </c>
      <c r="G33" s="87">
        <f t="shared" si="1"/>
        <v>0</v>
      </c>
      <c r="H33" s="87">
        <f t="shared" si="2"/>
        <v>0</v>
      </c>
      <c r="I33" s="87">
        <f t="shared" si="3"/>
        <v>4.0281529313875922E-2</v>
      </c>
      <c r="J33" s="87">
        <f t="shared" si="4"/>
        <v>2.9207404286875475E-3</v>
      </c>
      <c r="K33" s="120">
        <f t="shared" si="6"/>
        <v>1.9471602857916983E-3</v>
      </c>
      <c r="O33" s="116">
        <f>Amnt_Deposited!B28</f>
        <v>2014</v>
      </c>
      <c r="P33" s="119">
        <f>Amnt_Deposited!H28</f>
        <v>0</v>
      </c>
      <c r="Q33" s="319">
        <f>MCF!R32</f>
        <v>1</v>
      </c>
      <c r="R33" s="87">
        <f t="shared" si="5"/>
        <v>0</v>
      </c>
      <c r="S33" s="87">
        <f t="shared" si="7"/>
        <v>0</v>
      </c>
      <c r="T33" s="87">
        <f t="shared" si="8"/>
        <v>0</v>
      </c>
      <c r="U33" s="87">
        <f t="shared" si="9"/>
        <v>4.414414171383662E-2</v>
      </c>
      <c r="V33" s="87">
        <f t="shared" si="10"/>
        <v>3.200811428698682E-3</v>
      </c>
      <c r="W33" s="120">
        <f t="shared" si="11"/>
        <v>2.1338742857991214E-3</v>
      </c>
    </row>
    <row r="34" spans="2:23">
      <c r="B34" s="116">
        <f>Amnt_Deposited!B29</f>
        <v>2015</v>
      </c>
      <c r="C34" s="119">
        <f>Amnt_Deposited!H29</f>
        <v>0</v>
      </c>
      <c r="D34" s="453">
        <f>Dry_Matter_Content!H21</f>
        <v>0.73</v>
      </c>
      <c r="E34" s="319">
        <f>MCF!R33</f>
        <v>1</v>
      </c>
      <c r="F34" s="87">
        <f t="shared" si="0"/>
        <v>0</v>
      </c>
      <c r="G34" s="87">
        <f t="shared" si="1"/>
        <v>0</v>
      </c>
      <c r="H34" s="87">
        <f t="shared" si="2"/>
        <v>0</v>
      </c>
      <c r="I34" s="87">
        <f t="shared" si="3"/>
        <v>3.7558248988618204E-2</v>
      </c>
      <c r="J34" s="87">
        <f t="shared" si="4"/>
        <v>2.7232803252577194E-3</v>
      </c>
      <c r="K34" s="120">
        <f t="shared" si="6"/>
        <v>1.8155202168384796E-3</v>
      </c>
      <c r="O34" s="116">
        <f>Amnt_Deposited!B29</f>
        <v>2015</v>
      </c>
      <c r="P34" s="119">
        <f>Amnt_Deposited!H29</f>
        <v>0</v>
      </c>
      <c r="Q34" s="319">
        <f>MCF!R33</f>
        <v>1</v>
      </c>
      <c r="R34" s="87">
        <f t="shared" si="5"/>
        <v>0</v>
      </c>
      <c r="S34" s="87">
        <f t="shared" si="7"/>
        <v>0</v>
      </c>
      <c r="T34" s="87">
        <f t="shared" si="8"/>
        <v>0</v>
      </c>
      <c r="U34" s="87">
        <f t="shared" si="9"/>
        <v>4.1159724919033643E-2</v>
      </c>
      <c r="V34" s="87">
        <f t="shared" si="10"/>
        <v>2.9844167948029797E-3</v>
      </c>
      <c r="W34" s="120">
        <f t="shared" si="11"/>
        <v>1.9896111965353198E-3</v>
      </c>
    </row>
    <row r="35" spans="2:23">
      <c r="B35" s="116">
        <f>Amnt_Deposited!B30</f>
        <v>2016</v>
      </c>
      <c r="C35" s="119">
        <f>Amnt_Deposited!H30</f>
        <v>0</v>
      </c>
      <c r="D35" s="453">
        <f>Dry_Matter_Content!H22</f>
        <v>0.73</v>
      </c>
      <c r="E35" s="319">
        <f>MCF!R34</f>
        <v>1</v>
      </c>
      <c r="F35" s="87">
        <f t="shared" si="0"/>
        <v>0</v>
      </c>
      <c r="G35" s="87">
        <f t="shared" si="1"/>
        <v>0</v>
      </c>
      <c r="H35" s="87">
        <f t="shared" si="2"/>
        <v>0</v>
      </c>
      <c r="I35" s="87">
        <f t="shared" si="3"/>
        <v>3.5019079243476442E-2</v>
      </c>
      <c r="J35" s="87">
        <f t="shared" si="4"/>
        <v>2.5391697451417586E-3</v>
      </c>
      <c r="K35" s="120">
        <f t="shared" si="6"/>
        <v>1.6927798300945057E-3</v>
      </c>
      <c r="O35" s="116">
        <f>Amnt_Deposited!B30</f>
        <v>2016</v>
      </c>
      <c r="P35" s="119">
        <f>Amnt_Deposited!H30</f>
        <v>0</v>
      </c>
      <c r="Q35" s="319">
        <f>MCF!R34</f>
        <v>1</v>
      </c>
      <c r="R35" s="87">
        <f t="shared" si="5"/>
        <v>0</v>
      </c>
      <c r="S35" s="87">
        <f t="shared" si="7"/>
        <v>0</v>
      </c>
      <c r="T35" s="87">
        <f t="shared" si="8"/>
        <v>0</v>
      </c>
      <c r="U35" s="87">
        <f t="shared" si="9"/>
        <v>3.8377073143535827E-2</v>
      </c>
      <c r="V35" s="87">
        <f t="shared" si="10"/>
        <v>2.7826517754978171E-3</v>
      </c>
      <c r="W35" s="120">
        <f t="shared" si="11"/>
        <v>1.8551011836652114E-3</v>
      </c>
    </row>
    <row r="36" spans="2:23">
      <c r="B36" s="116">
        <f>Amnt_Deposited!B31</f>
        <v>2017</v>
      </c>
      <c r="C36" s="119">
        <f>Amnt_Deposited!H31</f>
        <v>0</v>
      </c>
      <c r="D36" s="453">
        <f>Dry_Matter_Content!H23</f>
        <v>0.73</v>
      </c>
      <c r="E36" s="319">
        <f>MCF!R35</f>
        <v>1</v>
      </c>
      <c r="F36" s="87">
        <f t="shared" si="0"/>
        <v>0</v>
      </c>
      <c r="G36" s="87">
        <f t="shared" si="1"/>
        <v>0</v>
      </c>
      <c r="H36" s="87">
        <f t="shared" si="2"/>
        <v>0</v>
      </c>
      <c r="I36" s="87">
        <f t="shared" si="3"/>
        <v>3.2651573065414108E-2</v>
      </c>
      <c r="J36" s="87">
        <f t="shared" si="4"/>
        <v>2.3675061780623371E-3</v>
      </c>
      <c r="K36" s="120">
        <f t="shared" si="6"/>
        <v>1.578337452041558E-3</v>
      </c>
      <c r="O36" s="116">
        <f>Amnt_Deposited!B31</f>
        <v>2017</v>
      </c>
      <c r="P36" s="119">
        <f>Amnt_Deposited!H31</f>
        <v>0</v>
      </c>
      <c r="Q36" s="319">
        <f>MCF!R35</f>
        <v>1</v>
      </c>
      <c r="R36" s="87">
        <f t="shared" si="5"/>
        <v>0</v>
      </c>
      <c r="S36" s="87">
        <f t="shared" si="7"/>
        <v>0</v>
      </c>
      <c r="T36" s="87">
        <f t="shared" si="8"/>
        <v>0</v>
      </c>
      <c r="U36" s="87">
        <f t="shared" si="9"/>
        <v>3.5782545825111346E-2</v>
      </c>
      <c r="V36" s="87">
        <f t="shared" si="10"/>
        <v>2.5945273184244787E-3</v>
      </c>
      <c r="W36" s="120">
        <f t="shared" si="11"/>
        <v>1.7296848789496524E-3</v>
      </c>
    </row>
    <row r="37" spans="2:23">
      <c r="B37" s="116">
        <f>Amnt_Deposited!B32</f>
        <v>2018</v>
      </c>
      <c r="C37" s="119">
        <f>Amnt_Deposited!H32</f>
        <v>0</v>
      </c>
      <c r="D37" s="453">
        <f>Dry_Matter_Content!H24</f>
        <v>0.73</v>
      </c>
      <c r="E37" s="319">
        <f>MCF!R36</f>
        <v>1</v>
      </c>
      <c r="F37" s="87">
        <f t="shared" si="0"/>
        <v>0</v>
      </c>
      <c r="G37" s="87">
        <f t="shared" si="1"/>
        <v>0</v>
      </c>
      <c r="H37" s="87">
        <f t="shared" si="2"/>
        <v>0</v>
      </c>
      <c r="I37" s="87">
        <f t="shared" si="3"/>
        <v>3.0444124936399634E-2</v>
      </c>
      <c r="J37" s="87">
        <f t="shared" si="4"/>
        <v>2.2074481290144748E-3</v>
      </c>
      <c r="K37" s="120">
        <f t="shared" si="6"/>
        <v>1.4716320860096498E-3</v>
      </c>
      <c r="O37" s="116">
        <f>Amnt_Deposited!B32</f>
        <v>2018</v>
      </c>
      <c r="P37" s="119">
        <f>Amnt_Deposited!H32</f>
        <v>0</v>
      </c>
      <c r="Q37" s="319">
        <f>MCF!R36</f>
        <v>1</v>
      </c>
      <c r="R37" s="87">
        <f t="shared" si="5"/>
        <v>0</v>
      </c>
      <c r="S37" s="87">
        <f t="shared" si="7"/>
        <v>0</v>
      </c>
      <c r="T37" s="87">
        <f t="shared" si="8"/>
        <v>0</v>
      </c>
      <c r="U37" s="87">
        <f t="shared" si="9"/>
        <v>3.3363424587835207E-2</v>
      </c>
      <c r="V37" s="87">
        <f t="shared" si="10"/>
        <v>2.4191212372761364E-3</v>
      </c>
      <c r="W37" s="120">
        <f t="shared" si="11"/>
        <v>1.6127474915174243E-3</v>
      </c>
    </row>
    <row r="38" spans="2:23">
      <c r="B38" s="116">
        <f>Amnt_Deposited!B33</f>
        <v>2019</v>
      </c>
      <c r="C38" s="119">
        <f>Amnt_Deposited!H33</f>
        <v>0</v>
      </c>
      <c r="D38" s="453">
        <f>Dry_Matter_Content!H25</f>
        <v>0.73</v>
      </c>
      <c r="E38" s="319">
        <f>MCF!R37</f>
        <v>1</v>
      </c>
      <c r="F38" s="87">
        <f t="shared" si="0"/>
        <v>0</v>
      </c>
      <c r="G38" s="87">
        <f t="shared" si="1"/>
        <v>0</v>
      </c>
      <c r="H38" s="87">
        <f t="shared" si="2"/>
        <v>0</v>
      </c>
      <c r="I38" s="87">
        <f t="shared" si="3"/>
        <v>2.838591394314359E-2</v>
      </c>
      <c r="J38" s="87">
        <f t="shared" si="4"/>
        <v>2.0582109932560447E-3</v>
      </c>
      <c r="K38" s="120">
        <f t="shared" si="6"/>
        <v>1.3721406621706963E-3</v>
      </c>
      <c r="O38" s="116">
        <f>Amnt_Deposited!B33</f>
        <v>2019</v>
      </c>
      <c r="P38" s="119">
        <f>Amnt_Deposited!H33</f>
        <v>0</v>
      </c>
      <c r="Q38" s="319">
        <f>MCF!R37</f>
        <v>1</v>
      </c>
      <c r="R38" s="87">
        <f t="shared" si="5"/>
        <v>0</v>
      </c>
      <c r="S38" s="87">
        <f t="shared" si="7"/>
        <v>0</v>
      </c>
      <c r="T38" s="87">
        <f t="shared" si="8"/>
        <v>0</v>
      </c>
      <c r="U38" s="87">
        <f t="shared" si="9"/>
        <v>3.1107850896595707E-2</v>
      </c>
      <c r="V38" s="87">
        <f t="shared" si="10"/>
        <v>2.2555736912395004E-3</v>
      </c>
      <c r="W38" s="120">
        <f t="shared" si="11"/>
        <v>1.5037157941596669E-3</v>
      </c>
    </row>
    <row r="39" spans="2:23">
      <c r="B39" s="116">
        <f>Amnt_Deposited!B34</f>
        <v>2020</v>
      </c>
      <c r="C39" s="119">
        <f>Amnt_Deposited!H34</f>
        <v>0</v>
      </c>
      <c r="D39" s="453">
        <f>Dry_Matter_Content!H26</f>
        <v>0.73</v>
      </c>
      <c r="E39" s="319">
        <f>MCF!R38</f>
        <v>1</v>
      </c>
      <c r="F39" s="87">
        <f t="shared" si="0"/>
        <v>0</v>
      </c>
      <c r="G39" s="87">
        <f t="shared" si="1"/>
        <v>0</v>
      </c>
      <c r="H39" s="87">
        <f t="shared" si="2"/>
        <v>0</v>
      </c>
      <c r="I39" s="87">
        <f t="shared" si="3"/>
        <v>2.6466850732969172E-2</v>
      </c>
      <c r="J39" s="87">
        <f t="shared" si="4"/>
        <v>1.9190632101744195E-3</v>
      </c>
      <c r="K39" s="120">
        <f t="shared" si="6"/>
        <v>1.279375473449613E-3</v>
      </c>
      <c r="O39" s="116">
        <f>Amnt_Deposited!B34</f>
        <v>2020</v>
      </c>
      <c r="P39" s="119">
        <f>Amnt_Deposited!H34</f>
        <v>0</v>
      </c>
      <c r="Q39" s="319">
        <f>MCF!R38</f>
        <v>1</v>
      </c>
      <c r="R39" s="87">
        <f t="shared" si="5"/>
        <v>0</v>
      </c>
      <c r="S39" s="87">
        <f t="shared" si="7"/>
        <v>0</v>
      </c>
      <c r="T39" s="87">
        <f t="shared" si="8"/>
        <v>0</v>
      </c>
      <c r="U39" s="87">
        <f t="shared" si="9"/>
        <v>2.9004767926541549E-2</v>
      </c>
      <c r="V39" s="87">
        <f t="shared" si="10"/>
        <v>2.1030829700541577E-3</v>
      </c>
      <c r="W39" s="120">
        <f t="shared" si="11"/>
        <v>1.4020553133694384E-3</v>
      </c>
    </row>
    <row r="40" spans="2:23">
      <c r="B40" s="116">
        <f>Amnt_Deposited!B35</f>
        <v>2021</v>
      </c>
      <c r="C40" s="119">
        <f>Amnt_Deposited!H35</f>
        <v>0</v>
      </c>
      <c r="D40" s="453">
        <f>Dry_Matter_Content!H27</f>
        <v>0.73</v>
      </c>
      <c r="E40" s="319">
        <f>MCF!R39</f>
        <v>1</v>
      </c>
      <c r="F40" s="87">
        <f t="shared" si="0"/>
        <v>0</v>
      </c>
      <c r="G40" s="87">
        <f t="shared" si="1"/>
        <v>0</v>
      </c>
      <c r="H40" s="87">
        <f t="shared" si="2"/>
        <v>0</v>
      </c>
      <c r="I40" s="87">
        <f t="shared" si="3"/>
        <v>2.4677528055793672E-2</v>
      </c>
      <c r="J40" s="87">
        <f t="shared" si="4"/>
        <v>1.7893226771754987E-3</v>
      </c>
      <c r="K40" s="120">
        <f t="shared" si="6"/>
        <v>1.1928817847836658E-3</v>
      </c>
      <c r="O40" s="116">
        <f>Amnt_Deposited!B35</f>
        <v>2021</v>
      </c>
      <c r="P40" s="119">
        <f>Amnt_Deposited!H35</f>
        <v>0</v>
      </c>
      <c r="Q40" s="319">
        <f>MCF!R39</f>
        <v>1</v>
      </c>
      <c r="R40" s="87">
        <f t="shared" si="5"/>
        <v>0</v>
      </c>
      <c r="S40" s="87">
        <f t="shared" si="7"/>
        <v>0</v>
      </c>
      <c r="T40" s="87">
        <f t="shared" si="8"/>
        <v>0</v>
      </c>
      <c r="U40" s="87">
        <f t="shared" si="9"/>
        <v>2.7043866362513606E-2</v>
      </c>
      <c r="V40" s="87">
        <f t="shared" si="10"/>
        <v>1.9609015640279434E-3</v>
      </c>
      <c r="W40" s="120">
        <f t="shared" si="11"/>
        <v>1.3072677093519621E-3</v>
      </c>
    </row>
    <row r="41" spans="2:23">
      <c r="B41" s="116">
        <f>Amnt_Deposited!B36</f>
        <v>2022</v>
      </c>
      <c r="C41" s="119">
        <f>Amnt_Deposited!H36</f>
        <v>0</v>
      </c>
      <c r="D41" s="453">
        <f>Dry_Matter_Content!H28</f>
        <v>0.73</v>
      </c>
      <c r="E41" s="319">
        <f>MCF!R40</f>
        <v>1</v>
      </c>
      <c r="F41" s="87">
        <f t="shared" si="0"/>
        <v>0</v>
      </c>
      <c r="G41" s="87">
        <f t="shared" si="1"/>
        <v>0</v>
      </c>
      <c r="H41" s="87">
        <f t="shared" si="2"/>
        <v>0</v>
      </c>
      <c r="I41" s="87">
        <f t="shared" si="3"/>
        <v>2.3009174649777673E-2</v>
      </c>
      <c r="J41" s="87">
        <f t="shared" si="4"/>
        <v>1.6683534060160012E-3</v>
      </c>
      <c r="K41" s="120">
        <f t="shared" si="6"/>
        <v>1.1122356040106675E-3</v>
      </c>
      <c r="O41" s="116">
        <f>Amnt_Deposited!B36</f>
        <v>2022</v>
      </c>
      <c r="P41" s="119">
        <f>Amnt_Deposited!H36</f>
        <v>0</v>
      </c>
      <c r="Q41" s="319">
        <f>MCF!R40</f>
        <v>1</v>
      </c>
      <c r="R41" s="87">
        <f t="shared" si="5"/>
        <v>0</v>
      </c>
      <c r="S41" s="87">
        <f t="shared" si="7"/>
        <v>0</v>
      </c>
      <c r="T41" s="87">
        <f t="shared" si="8"/>
        <v>0</v>
      </c>
      <c r="U41" s="87">
        <f t="shared" si="9"/>
        <v>2.5215533862770045E-2</v>
      </c>
      <c r="V41" s="87">
        <f t="shared" si="10"/>
        <v>1.8283324997435625E-3</v>
      </c>
      <c r="W41" s="120">
        <f t="shared" si="11"/>
        <v>1.2188883331623749E-3</v>
      </c>
    </row>
    <row r="42" spans="2:23">
      <c r="B42" s="116">
        <f>Amnt_Deposited!B37</f>
        <v>2023</v>
      </c>
      <c r="C42" s="119">
        <f>Amnt_Deposited!H37</f>
        <v>0</v>
      </c>
      <c r="D42" s="453">
        <f>Dry_Matter_Content!H29</f>
        <v>0.73</v>
      </c>
      <c r="E42" s="319">
        <f>MCF!R41</f>
        <v>1</v>
      </c>
      <c r="F42" s="87">
        <f t="shared" si="0"/>
        <v>0</v>
      </c>
      <c r="G42" s="87">
        <f t="shared" si="1"/>
        <v>0</v>
      </c>
      <c r="H42" s="87">
        <f t="shared" si="2"/>
        <v>0</v>
      </c>
      <c r="I42" s="87">
        <f t="shared" si="3"/>
        <v>2.1453612244589314E-2</v>
      </c>
      <c r="J42" s="87">
        <f t="shared" si="4"/>
        <v>1.5555624051883589E-3</v>
      </c>
      <c r="K42" s="120">
        <f t="shared" si="6"/>
        <v>1.0370416034589059E-3</v>
      </c>
      <c r="O42" s="116">
        <f>Amnt_Deposited!B37</f>
        <v>2023</v>
      </c>
      <c r="P42" s="119">
        <f>Amnt_Deposited!H37</f>
        <v>0</v>
      </c>
      <c r="Q42" s="319">
        <f>MCF!R41</f>
        <v>1</v>
      </c>
      <c r="R42" s="87">
        <f t="shared" si="5"/>
        <v>0</v>
      </c>
      <c r="S42" s="87">
        <f t="shared" si="7"/>
        <v>0</v>
      </c>
      <c r="T42" s="87">
        <f t="shared" si="8"/>
        <v>0</v>
      </c>
      <c r="U42" s="87">
        <f t="shared" si="9"/>
        <v>2.3510807939275954E-2</v>
      </c>
      <c r="V42" s="87">
        <f t="shared" si="10"/>
        <v>1.7047259234940913E-3</v>
      </c>
      <c r="W42" s="120">
        <f t="shared" si="11"/>
        <v>1.1364839489960608E-3</v>
      </c>
    </row>
    <row r="43" spans="2:23">
      <c r="B43" s="116">
        <f>Amnt_Deposited!B38</f>
        <v>2024</v>
      </c>
      <c r="C43" s="119">
        <f>Amnt_Deposited!H38</f>
        <v>0</v>
      </c>
      <c r="D43" s="453">
        <f>Dry_Matter_Content!H30</f>
        <v>0.73</v>
      </c>
      <c r="E43" s="319">
        <f>MCF!R42</f>
        <v>1</v>
      </c>
      <c r="F43" s="87">
        <f t="shared" si="0"/>
        <v>0</v>
      </c>
      <c r="G43" s="87">
        <f t="shared" si="1"/>
        <v>0</v>
      </c>
      <c r="H43" s="87">
        <f t="shared" si="2"/>
        <v>0</v>
      </c>
      <c r="I43" s="87">
        <f t="shared" si="3"/>
        <v>2.0003215471513656E-2</v>
      </c>
      <c r="J43" s="87">
        <f t="shared" si="4"/>
        <v>1.4503967730756585E-3</v>
      </c>
      <c r="K43" s="120">
        <f t="shared" si="6"/>
        <v>9.6693118205043894E-4</v>
      </c>
      <c r="O43" s="116">
        <f>Amnt_Deposited!B38</f>
        <v>2024</v>
      </c>
      <c r="P43" s="119">
        <f>Amnt_Deposited!H38</f>
        <v>0</v>
      </c>
      <c r="Q43" s="319">
        <f>MCF!R42</f>
        <v>1</v>
      </c>
      <c r="R43" s="87">
        <f t="shared" si="5"/>
        <v>0</v>
      </c>
      <c r="S43" s="87">
        <f t="shared" si="7"/>
        <v>0</v>
      </c>
      <c r="T43" s="87">
        <f t="shared" si="8"/>
        <v>0</v>
      </c>
      <c r="U43" s="87">
        <f t="shared" si="9"/>
        <v>2.1921332023576604E-2</v>
      </c>
      <c r="V43" s="87">
        <f t="shared" si="10"/>
        <v>1.5894759156993513E-3</v>
      </c>
      <c r="W43" s="120">
        <f t="shared" si="11"/>
        <v>1.0596506104662341E-3</v>
      </c>
    </row>
    <row r="44" spans="2:23">
      <c r="B44" s="116">
        <f>Amnt_Deposited!B39</f>
        <v>2025</v>
      </c>
      <c r="C44" s="119">
        <f>Amnt_Deposited!H39</f>
        <v>0</v>
      </c>
      <c r="D44" s="453">
        <f>Dry_Matter_Content!H31</f>
        <v>0.73</v>
      </c>
      <c r="E44" s="319">
        <f>MCF!R43</f>
        <v>1</v>
      </c>
      <c r="F44" s="87">
        <f t="shared" si="0"/>
        <v>0</v>
      </c>
      <c r="G44" s="87">
        <f t="shared" si="1"/>
        <v>0</v>
      </c>
      <c r="H44" s="87">
        <f t="shared" si="2"/>
        <v>0</v>
      </c>
      <c r="I44" s="87">
        <f t="shared" si="3"/>
        <v>1.865087448388638E-2</v>
      </c>
      <c r="J44" s="87">
        <f t="shared" si="4"/>
        <v>1.3523409876272741E-3</v>
      </c>
      <c r="K44" s="120">
        <f t="shared" si="6"/>
        <v>9.0156065841818264E-4</v>
      </c>
      <c r="O44" s="116">
        <f>Amnt_Deposited!B39</f>
        <v>2025</v>
      </c>
      <c r="P44" s="119">
        <f>Amnt_Deposited!H39</f>
        <v>0</v>
      </c>
      <c r="Q44" s="319">
        <f>MCF!R43</f>
        <v>1</v>
      </c>
      <c r="R44" s="87">
        <f t="shared" si="5"/>
        <v>0</v>
      </c>
      <c r="S44" s="87">
        <f t="shared" si="7"/>
        <v>0</v>
      </c>
      <c r="T44" s="87">
        <f t="shared" si="8"/>
        <v>0</v>
      </c>
      <c r="U44" s="87">
        <f t="shared" si="9"/>
        <v>2.0439314502889182E-2</v>
      </c>
      <c r="V44" s="87">
        <f t="shared" si="10"/>
        <v>1.4820175206874233E-3</v>
      </c>
      <c r="W44" s="120">
        <f t="shared" si="11"/>
        <v>9.8801168045828218E-4</v>
      </c>
    </row>
    <row r="45" spans="2:23">
      <c r="B45" s="116">
        <f>Amnt_Deposited!B40</f>
        <v>2026</v>
      </c>
      <c r="C45" s="119">
        <f>Amnt_Deposited!H40</f>
        <v>0</v>
      </c>
      <c r="D45" s="453">
        <f>Dry_Matter_Content!H32</f>
        <v>0.73</v>
      </c>
      <c r="E45" s="319">
        <f>MCF!R44</f>
        <v>1</v>
      </c>
      <c r="F45" s="87">
        <f t="shared" si="0"/>
        <v>0</v>
      </c>
      <c r="G45" s="87">
        <f t="shared" si="1"/>
        <v>0</v>
      </c>
      <c r="H45" s="87">
        <f t="shared" si="2"/>
        <v>0</v>
      </c>
      <c r="I45" s="87">
        <f t="shared" si="3"/>
        <v>1.7389960104617203E-2</v>
      </c>
      <c r="J45" s="87">
        <f t="shared" si="4"/>
        <v>1.2609143792691767E-3</v>
      </c>
      <c r="K45" s="120">
        <f t="shared" si="6"/>
        <v>8.4060958617945109E-4</v>
      </c>
      <c r="O45" s="116">
        <f>Amnt_Deposited!B40</f>
        <v>2026</v>
      </c>
      <c r="P45" s="119">
        <f>Amnt_Deposited!H40</f>
        <v>0</v>
      </c>
      <c r="Q45" s="319">
        <f>MCF!R44</f>
        <v>1</v>
      </c>
      <c r="R45" s="87">
        <f t="shared" si="5"/>
        <v>0</v>
      </c>
      <c r="S45" s="87">
        <f t="shared" si="7"/>
        <v>0</v>
      </c>
      <c r="T45" s="87">
        <f t="shared" si="8"/>
        <v>0</v>
      </c>
      <c r="U45" s="87">
        <f t="shared" si="9"/>
        <v>1.9057490525607894E-2</v>
      </c>
      <c r="V45" s="87">
        <f t="shared" si="10"/>
        <v>1.3818239772812894E-3</v>
      </c>
      <c r="W45" s="120">
        <f t="shared" si="11"/>
        <v>9.2121598485419296E-4</v>
      </c>
    </row>
    <row r="46" spans="2:23">
      <c r="B46" s="116">
        <f>Amnt_Deposited!B41</f>
        <v>2027</v>
      </c>
      <c r="C46" s="119">
        <f>Amnt_Deposited!H41</f>
        <v>0</v>
      </c>
      <c r="D46" s="453">
        <f>Dry_Matter_Content!H33</f>
        <v>0.73</v>
      </c>
      <c r="E46" s="319">
        <f>MCF!R45</f>
        <v>1</v>
      </c>
      <c r="F46" s="87">
        <f t="shared" si="0"/>
        <v>0</v>
      </c>
      <c r="G46" s="87">
        <f t="shared" si="1"/>
        <v>0</v>
      </c>
      <c r="H46" s="87">
        <f t="shared" si="2"/>
        <v>0</v>
      </c>
      <c r="I46" s="87">
        <f t="shared" si="3"/>
        <v>1.6214291329956079E-2</v>
      </c>
      <c r="J46" s="87">
        <f t="shared" si="4"/>
        <v>1.1756687746611253E-3</v>
      </c>
      <c r="K46" s="120">
        <f t="shared" si="6"/>
        <v>7.8377918310741689E-4</v>
      </c>
      <c r="O46" s="116">
        <f>Amnt_Deposited!B41</f>
        <v>2027</v>
      </c>
      <c r="P46" s="119">
        <f>Amnt_Deposited!H41</f>
        <v>0</v>
      </c>
      <c r="Q46" s="319">
        <f>MCF!R45</f>
        <v>1</v>
      </c>
      <c r="R46" s="87">
        <f t="shared" si="5"/>
        <v>0</v>
      </c>
      <c r="S46" s="87">
        <f t="shared" si="7"/>
        <v>0</v>
      </c>
      <c r="T46" s="87">
        <f t="shared" si="8"/>
        <v>0</v>
      </c>
      <c r="U46" s="87">
        <f t="shared" si="9"/>
        <v>1.7769086388992963E-2</v>
      </c>
      <c r="V46" s="87">
        <f t="shared" si="10"/>
        <v>1.2884041366149318E-3</v>
      </c>
      <c r="W46" s="120">
        <f t="shared" si="11"/>
        <v>8.589360910766211E-4</v>
      </c>
    </row>
    <row r="47" spans="2:23">
      <c r="B47" s="116">
        <f>Amnt_Deposited!B42</f>
        <v>2028</v>
      </c>
      <c r="C47" s="119">
        <f>Amnt_Deposited!H42</f>
        <v>0</v>
      </c>
      <c r="D47" s="453">
        <f>Dry_Matter_Content!H34</f>
        <v>0.73</v>
      </c>
      <c r="E47" s="319">
        <f>MCF!R46</f>
        <v>1</v>
      </c>
      <c r="F47" s="87">
        <f t="shared" si="0"/>
        <v>0</v>
      </c>
      <c r="G47" s="87">
        <f t="shared" si="1"/>
        <v>0</v>
      </c>
      <c r="H47" s="87">
        <f t="shared" si="2"/>
        <v>0</v>
      </c>
      <c r="I47" s="87">
        <f t="shared" si="3"/>
        <v>1.5118105030205647E-2</v>
      </c>
      <c r="J47" s="87">
        <f t="shared" si="4"/>
        <v>1.0961862997504322E-3</v>
      </c>
      <c r="K47" s="120">
        <f t="shared" si="6"/>
        <v>7.3079086650028812E-4</v>
      </c>
      <c r="O47" s="116">
        <f>Amnt_Deposited!B42</f>
        <v>2028</v>
      </c>
      <c r="P47" s="119">
        <f>Amnt_Deposited!H42</f>
        <v>0</v>
      </c>
      <c r="Q47" s="319">
        <f>MCF!R46</f>
        <v>1</v>
      </c>
      <c r="R47" s="87">
        <f t="shared" si="5"/>
        <v>0</v>
      </c>
      <c r="S47" s="87">
        <f t="shared" si="7"/>
        <v>0</v>
      </c>
      <c r="T47" s="87">
        <f t="shared" si="8"/>
        <v>0</v>
      </c>
      <c r="U47" s="87">
        <f t="shared" si="9"/>
        <v>1.6567786334471941E-2</v>
      </c>
      <c r="V47" s="87">
        <f t="shared" si="10"/>
        <v>1.2013000545210216E-3</v>
      </c>
      <c r="W47" s="120">
        <f t="shared" si="11"/>
        <v>8.0086670301401431E-4</v>
      </c>
    </row>
    <row r="48" spans="2:23">
      <c r="B48" s="116">
        <f>Amnt_Deposited!B43</f>
        <v>2029</v>
      </c>
      <c r="C48" s="119">
        <f>Amnt_Deposited!H43</f>
        <v>0</v>
      </c>
      <c r="D48" s="453">
        <f>Dry_Matter_Content!H35</f>
        <v>0.73</v>
      </c>
      <c r="E48" s="319">
        <f>MCF!R47</f>
        <v>1</v>
      </c>
      <c r="F48" s="87">
        <f t="shared" si="0"/>
        <v>0</v>
      </c>
      <c r="G48" s="87">
        <f t="shared" si="1"/>
        <v>0</v>
      </c>
      <c r="H48" s="87">
        <f t="shared" si="2"/>
        <v>0</v>
      </c>
      <c r="I48" s="87">
        <f t="shared" si="3"/>
        <v>1.4096027698852775E-2</v>
      </c>
      <c r="J48" s="87">
        <f t="shared" si="4"/>
        <v>1.0220773313528724E-3</v>
      </c>
      <c r="K48" s="120">
        <f t="shared" si="6"/>
        <v>6.813848875685815E-4</v>
      </c>
      <c r="O48" s="116">
        <f>Amnt_Deposited!B43</f>
        <v>2029</v>
      </c>
      <c r="P48" s="119">
        <f>Amnt_Deposited!H43</f>
        <v>0</v>
      </c>
      <c r="Q48" s="319">
        <f>MCF!R47</f>
        <v>1</v>
      </c>
      <c r="R48" s="87">
        <f t="shared" si="5"/>
        <v>0</v>
      </c>
      <c r="S48" s="87">
        <f t="shared" si="7"/>
        <v>0</v>
      </c>
      <c r="T48" s="87">
        <f t="shared" si="8"/>
        <v>0</v>
      </c>
      <c r="U48" s="87">
        <f t="shared" si="9"/>
        <v>1.5447701587783861E-2</v>
      </c>
      <c r="V48" s="87">
        <f t="shared" si="10"/>
        <v>1.1200847466880791E-3</v>
      </c>
      <c r="W48" s="120">
        <f t="shared" si="11"/>
        <v>7.4672316445871935E-4</v>
      </c>
    </row>
    <row r="49" spans="2:23">
      <c r="B49" s="116">
        <f>Amnt_Deposited!B44</f>
        <v>2030</v>
      </c>
      <c r="C49" s="119">
        <f>Amnt_Deposited!H44</f>
        <v>0</v>
      </c>
      <c r="D49" s="453">
        <f>Dry_Matter_Content!H36</f>
        <v>0.73</v>
      </c>
      <c r="E49" s="319">
        <f>MCF!R48</f>
        <v>1</v>
      </c>
      <c r="F49" s="87">
        <f t="shared" si="0"/>
        <v>0</v>
      </c>
      <c r="G49" s="87">
        <f t="shared" si="1"/>
        <v>0</v>
      </c>
      <c r="H49" s="87">
        <f t="shared" si="2"/>
        <v>0</v>
      </c>
      <c r="I49" s="87">
        <f t="shared" si="3"/>
        <v>1.3143049111633392E-2</v>
      </c>
      <c r="J49" s="87">
        <f t="shared" si="4"/>
        <v>9.5297858721938222E-4</v>
      </c>
      <c r="K49" s="120">
        <f t="shared" si="6"/>
        <v>6.3531905814625481E-4</v>
      </c>
      <c r="O49" s="116">
        <f>Amnt_Deposited!B44</f>
        <v>2030</v>
      </c>
      <c r="P49" s="119">
        <f>Amnt_Deposited!H44</f>
        <v>0</v>
      </c>
      <c r="Q49" s="319">
        <f>MCF!R48</f>
        <v>1</v>
      </c>
      <c r="R49" s="87">
        <f t="shared" si="5"/>
        <v>0</v>
      </c>
      <c r="S49" s="87">
        <f t="shared" si="7"/>
        <v>0</v>
      </c>
      <c r="T49" s="87">
        <f t="shared" si="8"/>
        <v>0</v>
      </c>
      <c r="U49" s="87">
        <f t="shared" si="9"/>
        <v>1.4403341492200976E-2</v>
      </c>
      <c r="V49" s="87">
        <f t="shared" si="10"/>
        <v>1.0443600955828845E-3</v>
      </c>
      <c r="W49" s="120">
        <f t="shared" si="11"/>
        <v>6.9624006372192302E-4</v>
      </c>
    </row>
    <row r="50" spans="2:23">
      <c r="B50" s="116">
        <f>Amnt_Deposited!B45</f>
        <v>2031</v>
      </c>
      <c r="C50" s="119">
        <f>Amnt_Deposited!H45</f>
        <v>0</v>
      </c>
      <c r="D50" s="453">
        <f>Dry_Matter_Content!H37</f>
        <v>0.73</v>
      </c>
      <c r="E50" s="319">
        <f>MCF!R49</f>
        <v>1</v>
      </c>
      <c r="F50" s="87">
        <f t="shared" si="0"/>
        <v>0</v>
      </c>
      <c r="G50" s="87">
        <f t="shared" si="1"/>
        <v>0</v>
      </c>
      <c r="H50" s="87">
        <f t="shared" si="2"/>
        <v>0</v>
      </c>
      <c r="I50" s="87">
        <f t="shared" si="3"/>
        <v>1.2254497766407338E-2</v>
      </c>
      <c r="J50" s="87">
        <f t="shared" si="4"/>
        <v>8.885513452260537E-4</v>
      </c>
      <c r="K50" s="120">
        <f t="shared" si="6"/>
        <v>5.923675634840358E-4</v>
      </c>
      <c r="O50" s="116">
        <f>Amnt_Deposited!B45</f>
        <v>2031</v>
      </c>
      <c r="P50" s="119">
        <f>Amnt_Deposited!H45</f>
        <v>0</v>
      </c>
      <c r="Q50" s="319">
        <f>MCF!R49</f>
        <v>1</v>
      </c>
      <c r="R50" s="87">
        <f t="shared" si="5"/>
        <v>0</v>
      </c>
      <c r="S50" s="87">
        <f t="shared" si="7"/>
        <v>0</v>
      </c>
      <c r="T50" s="87">
        <f t="shared" si="8"/>
        <v>0</v>
      </c>
      <c r="U50" s="87">
        <f t="shared" si="9"/>
        <v>1.342958659332311E-2</v>
      </c>
      <c r="V50" s="87">
        <f t="shared" si="10"/>
        <v>9.7375489887786696E-4</v>
      </c>
      <c r="W50" s="120">
        <f t="shared" si="11"/>
        <v>6.491699325852446E-4</v>
      </c>
    </row>
    <row r="51" spans="2:23">
      <c r="B51" s="116">
        <f>Amnt_Deposited!B46</f>
        <v>2032</v>
      </c>
      <c r="C51" s="119">
        <f>Amnt_Deposited!H46</f>
        <v>0</v>
      </c>
      <c r="D51" s="453">
        <f>Dry_Matter_Content!H38</f>
        <v>0.73</v>
      </c>
      <c r="E51" s="319">
        <f>MCF!R50</f>
        <v>1</v>
      </c>
      <c r="F51" s="87">
        <f t="shared" ref="F51:F82" si="12">C51*D51*$K$6*DOCF*E51</f>
        <v>0</v>
      </c>
      <c r="G51" s="87">
        <f t="shared" si="1"/>
        <v>0</v>
      </c>
      <c r="H51" s="87">
        <f t="shared" si="2"/>
        <v>0</v>
      </c>
      <c r="I51" s="87">
        <f t="shared" si="3"/>
        <v>1.1426017983449449E-2</v>
      </c>
      <c r="J51" s="87">
        <f t="shared" si="4"/>
        <v>8.2847978295788908E-4</v>
      </c>
      <c r="K51" s="120">
        <f t="shared" si="6"/>
        <v>5.5231985530525935E-4</v>
      </c>
      <c r="O51" s="116">
        <f>Amnt_Deposited!B46</f>
        <v>2032</v>
      </c>
      <c r="P51" s="119">
        <f>Amnt_Deposited!H46</f>
        <v>0</v>
      </c>
      <c r="Q51" s="319">
        <f>MCF!R50</f>
        <v>1</v>
      </c>
      <c r="R51" s="87">
        <f t="shared" ref="R51:R82" si="13">P51*$W$6*DOCF*Q51</f>
        <v>0</v>
      </c>
      <c r="S51" s="87">
        <f t="shared" si="7"/>
        <v>0</v>
      </c>
      <c r="T51" s="87">
        <f t="shared" si="8"/>
        <v>0</v>
      </c>
      <c r="U51" s="87">
        <f t="shared" si="9"/>
        <v>1.2521663543506246E-2</v>
      </c>
      <c r="V51" s="87">
        <f t="shared" si="10"/>
        <v>9.0792304981686476E-4</v>
      </c>
      <c r="W51" s="120">
        <f t="shared" si="11"/>
        <v>6.0528203321124317E-4</v>
      </c>
    </row>
    <row r="52" spans="2:23">
      <c r="B52" s="116">
        <f>Amnt_Deposited!B47</f>
        <v>2033</v>
      </c>
      <c r="C52" s="119">
        <f>Amnt_Deposited!H47</f>
        <v>0</v>
      </c>
      <c r="D52" s="453">
        <f>Dry_Matter_Content!H39</f>
        <v>0.73</v>
      </c>
      <c r="E52" s="319">
        <f>MCF!R51</f>
        <v>1</v>
      </c>
      <c r="F52" s="87">
        <f t="shared" si="12"/>
        <v>0</v>
      </c>
      <c r="G52" s="87">
        <f t="shared" si="1"/>
        <v>0</v>
      </c>
      <c r="H52" s="87">
        <f t="shared" si="2"/>
        <v>0</v>
      </c>
      <c r="I52" s="87">
        <f t="shared" si="3"/>
        <v>1.0653548553902492E-2</v>
      </c>
      <c r="J52" s="87">
        <f t="shared" si="4"/>
        <v>7.7246942954695716E-4</v>
      </c>
      <c r="K52" s="120">
        <f t="shared" si="6"/>
        <v>5.1497961969797137E-4</v>
      </c>
      <c r="O52" s="116">
        <f>Amnt_Deposited!B47</f>
        <v>2033</v>
      </c>
      <c r="P52" s="119">
        <f>Amnt_Deposited!H47</f>
        <v>0</v>
      </c>
      <c r="Q52" s="319">
        <f>MCF!R51</f>
        <v>1</v>
      </c>
      <c r="R52" s="87">
        <f t="shared" si="13"/>
        <v>0</v>
      </c>
      <c r="S52" s="87">
        <f t="shared" si="7"/>
        <v>0</v>
      </c>
      <c r="T52" s="87">
        <f t="shared" si="8"/>
        <v>0</v>
      </c>
      <c r="U52" s="87">
        <f t="shared" si="9"/>
        <v>1.167512170290684E-2</v>
      </c>
      <c r="V52" s="87">
        <f t="shared" si="10"/>
        <v>8.4654184059940521E-4</v>
      </c>
      <c r="W52" s="120">
        <f t="shared" si="11"/>
        <v>5.6436122706627007E-4</v>
      </c>
    </row>
    <row r="53" spans="2:23">
      <c r="B53" s="116">
        <f>Amnt_Deposited!B48</f>
        <v>2034</v>
      </c>
      <c r="C53" s="119">
        <f>Amnt_Deposited!H48</f>
        <v>0</v>
      </c>
      <c r="D53" s="453">
        <f>Dry_Matter_Content!H40</f>
        <v>0.73</v>
      </c>
      <c r="E53" s="319">
        <f>MCF!R52</f>
        <v>1</v>
      </c>
      <c r="F53" s="87">
        <f t="shared" si="12"/>
        <v>0</v>
      </c>
      <c r="G53" s="87">
        <f t="shared" si="1"/>
        <v>0</v>
      </c>
      <c r="H53" s="87">
        <f t="shared" si="2"/>
        <v>0</v>
      </c>
      <c r="I53" s="87">
        <f t="shared" si="3"/>
        <v>9.9333028317266352E-3</v>
      </c>
      <c r="J53" s="87">
        <f t="shared" si="4"/>
        <v>7.2024572217585623E-4</v>
      </c>
      <c r="K53" s="120">
        <f t="shared" si="6"/>
        <v>4.8016381478390411E-4</v>
      </c>
      <c r="O53" s="116">
        <f>Amnt_Deposited!B48</f>
        <v>2034</v>
      </c>
      <c r="P53" s="119">
        <f>Amnt_Deposited!H48</f>
        <v>0</v>
      </c>
      <c r="Q53" s="319">
        <f>MCF!R52</f>
        <v>1</v>
      </c>
      <c r="R53" s="87">
        <f t="shared" si="13"/>
        <v>0</v>
      </c>
      <c r="S53" s="87">
        <f t="shared" si="7"/>
        <v>0</v>
      </c>
      <c r="T53" s="87">
        <f t="shared" si="8"/>
        <v>0</v>
      </c>
      <c r="U53" s="87">
        <f t="shared" si="9"/>
        <v>1.0885811322440148E-2</v>
      </c>
      <c r="V53" s="87">
        <f t="shared" si="10"/>
        <v>7.8931038046669178E-4</v>
      </c>
      <c r="W53" s="120">
        <f t="shared" si="11"/>
        <v>5.2620692031112785E-4</v>
      </c>
    </row>
    <row r="54" spans="2:23">
      <c r="B54" s="116">
        <f>Amnt_Deposited!B49</f>
        <v>2035</v>
      </c>
      <c r="C54" s="119">
        <f>Amnt_Deposited!H49</f>
        <v>0</v>
      </c>
      <c r="D54" s="453">
        <f>Dry_Matter_Content!H41</f>
        <v>0.73</v>
      </c>
      <c r="E54" s="319">
        <f>MCF!R53</f>
        <v>1</v>
      </c>
      <c r="F54" s="87">
        <f t="shared" si="12"/>
        <v>0</v>
      </c>
      <c r="G54" s="87">
        <f t="shared" si="1"/>
        <v>0</v>
      </c>
      <c r="H54" s="87">
        <f t="shared" si="2"/>
        <v>0</v>
      </c>
      <c r="I54" s="87">
        <f t="shared" si="3"/>
        <v>9.2617501715561712E-3</v>
      </c>
      <c r="J54" s="87">
        <f t="shared" si="4"/>
        <v>6.7155266017046491E-4</v>
      </c>
      <c r="K54" s="120">
        <f t="shared" si="6"/>
        <v>4.4770177344697661E-4</v>
      </c>
      <c r="O54" s="116">
        <f>Amnt_Deposited!B49</f>
        <v>2035</v>
      </c>
      <c r="P54" s="119">
        <f>Amnt_Deposited!H49</f>
        <v>0</v>
      </c>
      <c r="Q54" s="319">
        <f>MCF!R53</f>
        <v>1</v>
      </c>
      <c r="R54" s="87">
        <f t="shared" si="13"/>
        <v>0</v>
      </c>
      <c r="S54" s="87">
        <f t="shared" si="7"/>
        <v>0</v>
      </c>
      <c r="T54" s="87">
        <f t="shared" si="8"/>
        <v>0</v>
      </c>
      <c r="U54" s="87">
        <f t="shared" si="9"/>
        <v>1.0149863201705392E-2</v>
      </c>
      <c r="V54" s="87">
        <f t="shared" si="10"/>
        <v>7.3594812073475601E-4</v>
      </c>
      <c r="W54" s="120">
        <f t="shared" si="11"/>
        <v>4.906320804898373E-4</v>
      </c>
    </row>
    <row r="55" spans="2:23">
      <c r="B55" s="116">
        <f>Amnt_Deposited!B50</f>
        <v>2036</v>
      </c>
      <c r="C55" s="119">
        <f>Amnt_Deposited!H50</f>
        <v>0</v>
      </c>
      <c r="D55" s="453">
        <f>Dry_Matter_Content!H42</f>
        <v>0.73</v>
      </c>
      <c r="E55" s="319">
        <f>MCF!R54</f>
        <v>1</v>
      </c>
      <c r="F55" s="87">
        <f t="shared" si="12"/>
        <v>0</v>
      </c>
      <c r="G55" s="87">
        <f t="shared" si="1"/>
        <v>0</v>
      </c>
      <c r="H55" s="87">
        <f t="shared" si="2"/>
        <v>0</v>
      </c>
      <c r="I55" s="87">
        <f t="shared" si="3"/>
        <v>8.6355986214718301E-3</v>
      </c>
      <c r="J55" s="87">
        <f t="shared" si="4"/>
        <v>6.2615155008434095E-4</v>
      </c>
      <c r="K55" s="120">
        <f t="shared" si="6"/>
        <v>4.1743436672289397E-4</v>
      </c>
      <c r="O55" s="116">
        <f>Amnt_Deposited!B50</f>
        <v>2036</v>
      </c>
      <c r="P55" s="119">
        <f>Amnt_Deposited!H50</f>
        <v>0</v>
      </c>
      <c r="Q55" s="319">
        <f>MCF!R54</f>
        <v>1</v>
      </c>
      <c r="R55" s="87">
        <f t="shared" si="13"/>
        <v>0</v>
      </c>
      <c r="S55" s="87">
        <f t="shared" si="7"/>
        <v>0</v>
      </c>
      <c r="T55" s="87">
        <f t="shared" si="8"/>
        <v>0</v>
      </c>
      <c r="U55" s="87">
        <f t="shared" si="9"/>
        <v>9.4636697221609084E-3</v>
      </c>
      <c r="V55" s="87">
        <f t="shared" si="10"/>
        <v>6.8619347954448321E-4</v>
      </c>
      <c r="W55" s="120">
        <f t="shared" si="11"/>
        <v>4.574623196963221E-4</v>
      </c>
    </row>
    <row r="56" spans="2:23">
      <c r="B56" s="116">
        <f>Amnt_Deposited!B51</f>
        <v>2037</v>
      </c>
      <c r="C56" s="119">
        <f>Amnt_Deposited!H51</f>
        <v>0</v>
      </c>
      <c r="D56" s="453">
        <f>Dry_Matter_Content!H43</f>
        <v>0.73</v>
      </c>
      <c r="E56" s="319">
        <f>MCF!R55</f>
        <v>1</v>
      </c>
      <c r="F56" s="87">
        <f t="shared" si="12"/>
        <v>0</v>
      </c>
      <c r="G56" s="87">
        <f t="shared" si="1"/>
        <v>0</v>
      </c>
      <c r="H56" s="87">
        <f t="shared" si="2"/>
        <v>0</v>
      </c>
      <c r="I56" s="87">
        <f t="shared" si="3"/>
        <v>8.0517787858486612E-3</v>
      </c>
      <c r="J56" s="87">
        <f t="shared" si="4"/>
        <v>5.8381983562316936E-4</v>
      </c>
      <c r="K56" s="120">
        <f t="shared" si="6"/>
        <v>3.8921322374877956E-4</v>
      </c>
      <c r="O56" s="116">
        <f>Amnt_Deposited!B51</f>
        <v>2037</v>
      </c>
      <c r="P56" s="119">
        <f>Amnt_Deposited!H51</f>
        <v>0</v>
      </c>
      <c r="Q56" s="319">
        <f>MCF!R55</f>
        <v>1</v>
      </c>
      <c r="R56" s="87">
        <f t="shared" si="13"/>
        <v>0</v>
      </c>
      <c r="S56" s="87">
        <f t="shared" si="7"/>
        <v>0</v>
      </c>
      <c r="T56" s="87">
        <f t="shared" si="8"/>
        <v>0</v>
      </c>
      <c r="U56" s="87">
        <f t="shared" si="9"/>
        <v>8.8238671625738736E-3</v>
      </c>
      <c r="V56" s="87">
        <f t="shared" si="10"/>
        <v>6.3980255958703488E-4</v>
      </c>
      <c r="W56" s="120">
        <f t="shared" si="11"/>
        <v>4.2653503972468992E-4</v>
      </c>
    </row>
    <row r="57" spans="2:23">
      <c r="B57" s="116">
        <f>Amnt_Deposited!B52</f>
        <v>2038</v>
      </c>
      <c r="C57" s="119">
        <f>Amnt_Deposited!H52</f>
        <v>0</v>
      </c>
      <c r="D57" s="453">
        <f>Dry_Matter_Content!H44</f>
        <v>0.73</v>
      </c>
      <c r="E57" s="319">
        <f>MCF!R56</f>
        <v>1</v>
      </c>
      <c r="F57" s="87">
        <f t="shared" si="12"/>
        <v>0</v>
      </c>
      <c r="G57" s="87">
        <f t="shared" si="1"/>
        <v>0</v>
      </c>
      <c r="H57" s="87">
        <f t="shared" si="2"/>
        <v>0</v>
      </c>
      <c r="I57" s="87">
        <f t="shared" si="3"/>
        <v>7.5074287791751116E-3</v>
      </c>
      <c r="J57" s="87">
        <f t="shared" si="4"/>
        <v>5.4435000667354971E-4</v>
      </c>
      <c r="K57" s="120">
        <f t="shared" si="6"/>
        <v>3.6290000444903314E-4</v>
      </c>
      <c r="O57" s="116">
        <f>Amnt_Deposited!B52</f>
        <v>2038</v>
      </c>
      <c r="P57" s="119">
        <f>Amnt_Deposited!H52</f>
        <v>0</v>
      </c>
      <c r="Q57" s="319">
        <f>MCF!R56</f>
        <v>1</v>
      </c>
      <c r="R57" s="87">
        <f t="shared" si="13"/>
        <v>0</v>
      </c>
      <c r="S57" s="87">
        <f t="shared" si="7"/>
        <v>0</v>
      </c>
      <c r="T57" s="87">
        <f t="shared" si="8"/>
        <v>0</v>
      </c>
      <c r="U57" s="87">
        <f t="shared" si="9"/>
        <v>8.2273192100549147E-3</v>
      </c>
      <c r="V57" s="87">
        <f t="shared" si="10"/>
        <v>5.9654795251895846E-4</v>
      </c>
      <c r="W57" s="120">
        <f t="shared" si="11"/>
        <v>3.9769863501263897E-4</v>
      </c>
    </row>
    <row r="58" spans="2:23">
      <c r="B58" s="116">
        <f>Amnt_Deposited!B53</f>
        <v>2039</v>
      </c>
      <c r="C58" s="119">
        <f>Amnt_Deposited!H53</f>
        <v>0</v>
      </c>
      <c r="D58" s="453">
        <f>Dry_Matter_Content!H45</f>
        <v>0.73</v>
      </c>
      <c r="E58" s="319">
        <f>MCF!R57</f>
        <v>1</v>
      </c>
      <c r="F58" s="87">
        <f t="shared" si="12"/>
        <v>0</v>
      </c>
      <c r="G58" s="87">
        <f t="shared" si="1"/>
        <v>0</v>
      </c>
      <c r="H58" s="87">
        <f t="shared" si="2"/>
        <v>0</v>
      </c>
      <c r="I58" s="87">
        <f t="shared" si="3"/>
        <v>6.9998801970869318E-3</v>
      </c>
      <c r="J58" s="87">
        <f t="shared" si="4"/>
        <v>5.0754858208817944E-4</v>
      </c>
      <c r="K58" s="120">
        <f t="shared" si="6"/>
        <v>3.3836572139211963E-4</v>
      </c>
      <c r="O58" s="116">
        <f>Amnt_Deposited!B53</f>
        <v>2039</v>
      </c>
      <c r="P58" s="119">
        <f>Amnt_Deposited!H53</f>
        <v>0</v>
      </c>
      <c r="Q58" s="319">
        <f>MCF!R57</f>
        <v>1</v>
      </c>
      <c r="R58" s="87">
        <f t="shared" si="13"/>
        <v>0</v>
      </c>
      <c r="S58" s="87">
        <f t="shared" si="7"/>
        <v>0</v>
      </c>
      <c r="T58" s="87">
        <f t="shared" si="8"/>
        <v>0</v>
      </c>
      <c r="U58" s="87">
        <f t="shared" si="9"/>
        <v>7.6711015858486904E-3</v>
      </c>
      <c r="V58" s="87">
        <f t="shared" si="10"/>
        <v>5.5621762420622394E-4</v>
      </c>
      <c r="W58" s="120">
        <f t="shared" si="11"/>
        <v>3.7081174947081595E-4</v>
      </c>
    </row>
    <row r="59" spans="2:23">
      <c r="B59" s="116">
        <f>Amnt_Deposited!B54</f>
        <v>2040</v>
      </c>
      <c r="C59" s="119">
        <f>Amnt_Deposited!H54</f>
        <v>0</v>
      </c>
      <c r="D59" s="453">
        <f>Dry_Matter_Content!H46</f>
        <v>0.73</v>
      </c>
      <c r="E59" s="319">
        <f>MCF!R58</f>
        <v>1</v>
      </c>
      <c r="F59" s="87">
        <f t="shared" si="12"/>
        <v>0</v>
      </c>
      <c r="G59" s="87">
        <f t="shared" si="1"/>
        <v>0</v>
      </c>
      <c r="H59" s="87">
        <f t="shared" si="2"/>
        <v>0</v>
      </c>
      <c r="I59" s="87">
        <f t="shared" si="3"/>
        <v>6.5266450358458863E-3</v>
      </c>
      <c r="J59" s="87">
        <f t="shared" si="4"/>
        <v>4.7323516124104538E-4</v>
      </c>
      <c r="K59" s="120">
        <f t="shared" si="6"/>
        <v>3.1549010749403025E-4</v>
      </c>
      <c r="O59" s="116">
        <f>Amnt_Deposited!B54</f>
        <v>2040</v>
      </c>
      <c r="P59" s="119">
        <f>Amnt_Deposited!H54</f>
        <v>0</v>
      </c>
      <c r="Q59" s="319">
        <f>MCF!R58</f>
        <v>1</v>
      </c>
      <c r="R59" s="87">
        <f t="shared" si="13"/>
        <v>0</v>
      </c>
      <c r="S59" s="87">
        <f t="shared" si="7"/>
        <v>0</v>
      </c>
      <c r="T59" s="87">
        <f t="shared" si="8"/>
        <v>0</v>
      </c>
      <c r="U59" s="87">
        <f t="shared" si="9"/>
        <v>7.1524877105160383E-3</v>
      </c>
      <c r="V59" s="87">
        <f t="shared" si="10"/>
        <v>5.1861387533265241E-4</v>
      </c>
      <c r="W59" s="120">
        <f t="shared" si="11"/>
        <v>3.457425835551016E-4</v>
      </c>
    </row>
    <row r="60" spans="2:23">
      <c r="B60" s="116">
        <f>Amnt_Deposited!B55</f>
        <v>2041</v>
      </c>
      <c r="C60" s="119">
        <f>Amnt_Deposited!H55</f>
        <v>0</v>
      </c>
      <c r="D60" s="453">
        <f>Dry_Matter_Content!H47</f>
        <v>0.73</v>
      </c>
      <c r="E60" s="319">
        <f>MCF!R59</f>
        <v>1</v>
      </c>
      <c r="F60" s="87">
        <f t="shared" si="12"/>
        <v>0</v>
      </c>
      <c r="G60" s="87">
        <f t="shared" si="1"/>
        <v>0</v>
      </c>
      <c r="H60" s="87">
        <f t="shared" si="2"/>
        <v>0</v>
      </c>
      <c r="I60" s="87">
        <f t="shared" si="3"/>
        <v>6.0854034961425408E-3</v>
      </c>
      <c r="J60" s="87">
        <f t="shared" si="4"/>
        <v>4.4124153970334569E-4</v>
      </c>
      <c r="K60" s="120">
        <f t="shared" si="6"/>
        <v>2.9416102646889709E-4</v>
      </c>
      <c r="O60" s="116">
        <f>Amnt_Deposited!B55</f>
        <v>2041</v>
      </c>
      <c r="P60" s="119">
        <f>Amnt_Deposited!H55</f>
        <v>0</v>
      </c>
      <c r="Q60" s="319">
        <f>MCF!R59</f>
        <v>1</v>
      </c>
      <c r="R60" s="87">
        <f t="shared" si="13"/>
        <v>0</v>
      </c>
      <c r="S60" s="87">
        <f t="shared" si="7"/>
        <v>0</v>
      </c>
      <c r="T60" s="87">
        <f t="shared" si="8"/>
        <v>0</v>
      </c>
      <c r="U60" s="87">
        <f t="shared" si="9"/>
        <v>6.6689353382383991E-3</v>
      </c>
      <c r="V60" s="87">
        <f t="shared" si="10"/>
        <v>4.8355237227763899E-4</v>
      </c>
      <c r="W60" s="120">
        <f t="shared" si="11"/>
        <v>3.2236824818509266E-4</v>
      </c>
    </row>
    <row r="61" spans="2:23">
      <c r="B61" s="116">
        <f>Amnt_Deposited!B56</f>
        <v>2042</v>
      </c>
      <c r="C61" s="119">
        <f>Amnt_Deposited!H56</f>
        <v>0</v>
      </c>
      <c r="D61" s="453">
        <f>Dry_Matter_Content!H48</f>
        <v>0.73</v>
      </c>
      <c r="E61" s="319">
        <f>MCF!R60</f>
        <v>1</v>
      </c>
      <c r="F61" s="87">
        <f t="shared" si="12"/>
        <v>0</v>
      </c>
      <c r="G61" s="87">
        <f t="shared" si="1"/>
        <v>0</v>
      </c>
      <c r="H61" s="87">
        <f t="shared" si="2"/>
        <v>0</v>
      </c>
      <c r="I61" s="87">
        <f t="shared" si="3"/>
        <v>5.6739926114373557E-3</v>
      </c>
      <c r="J61" s="87">
        <f t="shared" si="4"/>
        <v>4.1141088470518462E-4</v>
      </c>
      <c r="K61" s="120">
        <f t="shared" si="6"/>
        <v>2.7427392313678973E-4</v>
      </c>
      <c r="O61" s="116">
        <f>Amnt_Deposited!B56</f>
        <v>2042</v>
      </c>
      <c r="P61" s="119">
        <f>Amnt_Deposited!H56</f>
        <v>0</v>
      </c>
      <c r="Q61" s="319">
        <f>MCF!R60</f>
        <v>1</v>
      </c>
      <c r="R61" s="87">
        <f t="shared" si="13"/>
        <v>0</v>
      </c>
      <c r="S61" s="87">
        <f t="shared" si="7"/>
        <v>0</v>
      </c>
      <c r="T61" s="87">
        <f t="shared" si="8"/>
        <v>0</v>
      </c>
      <c r="U61" s="87">
        <f t="shared" si="9"/>
        <v>6.2180740947258683E-3</v>
      </c>
      <c r="V61" s="87">
        <f t="shared" si="10"/>
        <v>4.5086124351253099E-4</v>
      </c>
      <c r="W61" s="120">
        <f t="shared" si="11"/>
        <v>3.0057416234168731E-4</v>
      </c>
    </row>
    <row r="62" spans="2:23">
      <c r="B62" s="116">
        <f>Amnt_Deposited!B57</f>
        <v>2043</v>
      </c>
      <c r="C62" s="119">
        <f>Amnt_Deposited!H57</f>
        <v>0</v>
      </c>
      <c r="D62" s="453">
        <f>Dry_Matter_Content!H49</f>
        <v>0.73</v>
      </c>
      <c r="E62" s="319">
        <f>MCF!R61</f>
        <v>1</v>
      </c>
      <c r="F62" s="87">
        <f t="shared" si="12"/>
        <v>0</v>
      </c>
      <c r="G62" s="87">
        <f t="shared" si="1"/>
        <v>0</v>
      </c>
      <c r="H62" s="87">
        <f t="shared" si="2"/>
        <v>0</v>
      </c>
      <c r="I62" s="87">
        <f t="shared" si="3"/>
        <v>5.2903956450962028E-3</v>
      </c>
      <c r="J62" s="87">
        <f t="shared" si="4"/>
        <v>3.835969663411527E-4</v>
      </c>
      <c r="K62" s="120">
        <f t="shared" si="6"/>
        <v>2.5573131089410179E-4</v>
      </c>
      <c r="O62" s="116">
        <f>Amnt_Deposited!B57</f>
        <v>2043</v>
      </c>
      <c r="P62" s="119">
        <f>Amnt_Deposited!H57</f>
        <v>0</v>
      </c>
      <c r="Q62" s="319">
        <f>MCF!R61</f>
        <v>1</v>
      </c>
      <c r="R62" s="87">
        <f t="shared" si="13"/>
        <v>0</v>
      </c>
      <c r="S62" s="87">
        <f t="shared" si="7"/>
        <v>0</v>
      </c>
      <c r="T62" s="87">
        <f t="shared" si="8"/>
        <v>0</v>
      </c>
      <c r="U62" s="87">
        <f t="shared" si="9"/>
        <v>5.7976938576396733E-3</v>
      </c>
      <c r="V62" s="87">
        <f t="shared" si="10"/>
        <v>4.2038023708619468E-4</v>
      </c>
      <c r="W62" s="120">
        <f t="shared" si="11"/>
        <v>2.8025349139079644E-4</v>
      </c>
    </row>
    <row r="63" spans="2:23">
      <c r="B63" s="116">
        <f>Amnt_Deposited!B58</f>
        <v>2044</v>
      </c>
      <c r="C63" s="119">
        <f>Amnt_Deposited!H58</f>
        <v>0</v>
      </c>
      <c r="D63" s="453">
        <f>Dry_Matter_Content!H50</f>
        <v>0.73</v>
      </c>
      <c r="E63" s="319">
        <f>MCF!R62</f>
        <v>1</v>
      </c>
      <c r="F63" s="87">
        <f t="shared" si="12"/>
        <v>0</v>
      </c>
      <c r="G63" s="87">
        <f t="shared" si="1"/>
        <v>0</v>
      </c>
      <c r="H63" s="87">
        <f t="shared" si="2"/>
        <v>0</v>
      </c>
      <c r="I63" s="87">
        <f t="shared" si="3"/>
        <v>4.9327322043450422E-3</v>
      </c>
      <c r="J63" s="87">
        <f t="shared" si="4"/>
        <v>3.5766344075116086E-4</v>
      </c>
      <c r="K63" s="120">
        <f t="shared" si="6"/>
        <v>2.3844229383410722E-4</v>
      </c>
      <c r="O63" s="116">
        <f>Amnt_Deposited!B58</f>
        <v>2044</v>
      </c>
      <c r="P63" s="119">
        <f>Amnt_Deposited!H58</f>
        <v>0</v>
      </c>
      <c r="Q63" s="319">
        <f>MCF!R62</f>
        <v>1</v>
      </c>
      <c r="R63" s="87">
        <f t="shared" si="13"/>
        <v>0</v>
      </c>
      <c r="S63" s="87">
        <f t="shared" si="7"/>
        <v>0</v>
      </c>
      <c r="T63" s="87">
        <f t="shared" si="8"/>
        <v>0</v>
      </c>
      <c r="U63" s="87">
        <f t="shared" si="9"/>
        <v>5.4057339225699079E-3</v>
      </c>
      <c r="V63" s="87">
        <f t="shared" si="10"/>
        <v>3.9195993506976526E-4</v>
      </c>
      <c r="W63" s="120">
        <f t="shared" si="11"/>
        <v>2.6130662337984351E-4</v>
      </c>
    </row>
    <row r="64" spans="2:23">
      <c r="B64" s="116">
        <f>Amnt_Deposited!B59</f>
        <v>2045</v>
      </c>
      <c r="C64" s="119">
        <f>Amnt_Deposited!H59</f>
        <v>0</v>
      </c>
      <c r="D64" s="453">
        <f>Dry_Matter_Content!H51</f>
        <v>0.73</v>
      </c>
      <c r="E64" s="319">
        <f>MCF!R63</f>
        <v>1</v>
      </c>
      <c r="F64" s="87">
        <f t="shared" si="12"/>
        <v>0</v>
      </c>
      <c r="G64" s="87">
        <f t="shared" si="1"/>
        <v>0</v>
      </c>
      <c r="H64" s="87">
        <f t="shared" si="2"/>
        <v>0</v>
      </c>
      <c r="I64" s="87">
        <f t="shared" si="3"/>
        <v>4.5992490225823628E-3</v>
      </c>
      <c r="J64" s="87">
        <f t="shared" si="4"/>
        <v>3.334831817626797E-4</v>
      </c>
      <c r="K64" s="120">
        <f t="shared" si="6"/>
        <v>2.223221211751198E-4</v>
      </c>
      <c r="O64" s="116">
        <f>Amnt_Deposited!B59</f>
        <v>2045</v>
      </c>
      <c r="P64" s="119">
        <f>Amnt_Deposited!H59</f>
        <v>0</v>
      </c>
      <c r="Q64" s="319">
        <f>MCF!R63</f>
        <v>1</v>
      </c>
      <c r="R64" s="87">
        <f t="shared" si="13"/>
        <v>0</v>
      </c>
      <c r="S64" s="87">
        <f t="shared" si="7"/>
        <v>0</v>
      </c>
      <c r="T64" s="87">
        <f t="shared" si="8"/>
        <v>0</v>
      </c>
      <c r="U64" s="87">
        <f t="shared" si="9"/>
        <v>5.040272901460122E-3</v>
      </c>
      <c r="V64" s="87">
        <f t="shared" si="10"/>
        <v>3.6546102110978588E-4</v>
      </c>
      <c r="W64" s="120">
        <f t="shared" si="11"/>
        <v>2.4364068073985724E-4</v>
      </c>
    </row>
    <row r="65" spans="2:23">
      <c r="B65" s="116">
        <f>Amnt_Deposited!B60</f>
        <v>2046</v>
      </c>
      <c r="C65" s="119">
        <f>Amnt_Deposited!H60</f>
        <v>0</v>
      </c>
      <c r="D65" s="453">
        <f>Dry_Matter_Content!H52</f>
        <v>0.73</v>
      </c>
      <c r="E65" s="319">
        <f>MCF!R64</f>
        <v>1</v>
      </c>
      <c r="F65" s="87">
        <f t="shared" si="12"/>
        <v>0</v>
      </c>
      <c r="G65" s="87">
        <f t="shared" si="1"/>
        <v>0</v>
      </c>
      <c r="H65" s="87">
        <f t="shared" si="2"/>
        <v>0</v>
      </c>
      <c r="I65" s="87">
        <f t="shared" si="3"/>
        <v>4.2883113648642685E-3</v>
      </c>
      <c r="J65" s="87">
        <f t="shared" si="4"/>
        <v>3.1093765771809457E-4</v>
      </c>
      <c r="K65" s="120">
        <f t="shared" si="6"/>
        <v>2.0729177181206304E-4</v>
      </c>
      <c r="O65" s="116">
        <f>Amnt_Deposited!B60</f>
        <v>2046</v>
      </c>
      <c r="P65" s="119">
        <f>Amnt_Deposited!H60</f>
        <v>0</v>
      </c>
      <c r="Q65" s="319">
        <f>MCF!R64</f>
        <v>1</v>
      </c>
      <c r="R65" s="87">
        <f t="shared" si="13"/>
        <v>0</v>
      </c>
      <c r="S65" s="87">
        <f t="shared" si="7"/>
        <v>0</v>
      </c>
      <c r="T65" s="87">
        <f t="shared" si="8"/>
        <v>0</v>
      </c>
      <c r="U65" s="87">
        <f t="shared" si="9"/>
        <v>4.6995193039608401E-3</v>
      </c>
      <c r="V65" s="87">
        <f t="shared" si="10"/>
        <v>3.4075359749928161E-4</v>
      </c>
      <c r="W65" s="120">
        <f t="shared" si="11"/>
        <v>2.2716906499952106E-4</v>
      </c>
    </row>
    <row r="66" spans="2:23">
      <c r="B66" s="116">
        <f>Amnt_Deposited!B61</f>
        <v>2047</v>
      </c>
      <c r="C66" s="119">
        <f>Amnt_Deposited!H61</f>
        <v>0</v>
      </c>
      <c r="D66" s="453">
        <f>Dry_Matter_Content!H53</f>
        <v>0.73</v>
      </c>
      <c r="E66" s="319">
        <f>MCF!R65</f>
        <v>1</v>
      </c>
      <c r="F66" s="87">
        <f t="shared" si="12"/>
        <v>0</v>
      </c>
      <c r="G66" s="87">
        <f t="shared" si="1"/>
        <v>0</v>
      </c>
      <c r="H66" s="87">
        <f t="shared" si="2"/>
        <v>0</v>
      </c>
      <c r="I66" s="87">
        <f t="shared" si="3"/>
        <v>3.9983950144318863E-3</v>
      </c>
      <c r="J66" s="87">
        <f t="shared" si="4"/>
        <v>2.8991635043238253E-4</v>
      </c>
      <c r="K66" s="120">
        <f t="shared" si="6"/>
        <v>1.9327756695492168E-4</v>
      </c>
      <c r="O66" s="116">
        <f>Amnt_Deposited!B61</f>
        <v>2047</v>
      </c>
      <c r="P66" s="119">
        <f>Amnt_Deposited!H61</f>
        <v>0</v>
      </c>
      <c r="Q66" s="319">
        <f>MCF!R65</f>
        <v>1</v>
      </c>
      <c r="R66" s="87">
        <f t="shared" si="13"/>
        <v>0</v>
      </c>
      <c r="S66" s="87">
        <f t="shared" si="7"/>
        <v>0</v>
      </c>
      <c r="T66" s="87">
        <f t="shared" si="8"/>
        <v>0</v>
      </c>
      <c r="U66" s="87">
        <f t="shared" si="9"/>
        <v>4.3818027555417912E-3</v>
      </c>
      <c r="V66" s="87">
        <f t="shared" si="10"/>
        <v>3.1771654841904917E-4</v>
      </c>
      <c r="W66" s="120">
        <f t="shared" si="11"/>
        <v>2.1181103227936609E-4</v>
      </c>
    </row>
    <row r="67" spans="2:23">
      <c r="B67" s="116">
        <f>Amnt_Deposited!B62</f>
        <v>2048</v>
      </c>
      <c r="C67" s="119">
        <f>Amnt_Deposited!H62</f>
        <v>0</v>
      </c>
      <c r="D67" s="453">
        <f>Dry_Matter_Content!H54</f>
        <v>0.73</v>
      </c>
      <c r="E67" s="319">
        <f>MCF!R66</f>
        <v>1</v>
      </c>
      <c r="F67" s="87">
        <f t="shared" si="12"/>
        <v>0</v>
      </c>
      <c r="G67" s="87">
        <f t="shared" si="1"/>
        <v>0</v>
      </c>
      <c r="H67" s="87">
        <f t="shared" si="2"/>
        <v>0</v>
      </c>
      <c r="I67" s="87">
        <f t="shared" si="3"/>
        <v>3.7280788009990459E-3</v>
      </c>
      <c r="J67" s="87">
        <f t="shared" si="4"/>
        <v>2.7031621343284067E-4</v>
      </c>
      <c r="K67" s="120">
        <f t="shared" si="6"/>
        <v>1.8021080895522712E-4</v>
      </c>
      <c r="O67" s="116">
        <f>Amnt_Deposited!B62</f>
        <v>2048</v>
      </c>
      <c r="P67" s="119">
        <f>Amnt_Deposited!H62</f>
        <v>0</v>
      </c>
      <c r="Q67" s="319">
        <f>MCF!R66</f>
        <v>1</v>
      </c>
      <c r="R67" s="87">
        <f t="shared" si="13"/>
        <v>0</v>
      </c>
      <c r="S67" s="87">
        <f t="shared" si="7"/>
        <v>0</v>
      </c>
      <c r="T67" s="87">
        <f t="shared" si="8"/>
        <v>0</v>
      </c>
      <c r="U67" s="87">
        <f t="shared" si="9"/>
        <v>4.0855658093140205E-3</v>
      </c>
      <c r="V67" s="87">
        <f t="shared" si="10"/>
        <v>2.9623694622777047E-4</v>
      </c>
      <c r="W67" s="120">
        <f t="shared" si="11"/>
        <v>1.9749129748518031E-4</v>
      </c>
    </row>
    <row r="68" spans="2:23">
      <c r="B68" s="116">
        <f>Amnt_Deposited!B63</f>
        <v>2049</v>
      </c>
      <c r="C68" s="119">
        <f>Amnt_Deposited!H63</f>
        <v>0</v>
      </c>
      <c r="D68" s="453">
        <f>Dry_Matter_Content!H55</f>
        <v>0.73</v>
      </c>
      <c r="E68" s="319">
        <f>MCF!R67</f>
        <v>1</v>
      </c>
      <c r="F68" s="87">
        <f t="shared" si="12"/>
        <v>0</v>
      </c>
      <c r="G68" s="87">
        <f t="shared" si="1"/>
        <v>0</v>
      </c>
      <c r="H68" s="87">
        <f t="shared" si="2"/>
        <v>0</v>
      </c>
      <c r="I68" s="87">
        <f t="shared" si="3"/>
        <v>3.4760376341738878E-3</v>
      </c>
      <c r="J68" s="87">
        <f t="shared" si="4"/>
        <v>2.520411668251579E-4</v>
      </c>
      <c r="K68" s="120">
        <f t="shared" si="6"/>
        <v>1.6802744455010526E-4</v>
      </c>
      <c r="O68" s="116">
        <f>Amnt_Deposited!B63</f>
        <v>2049</v>
      </c>
      <c r="P68" s="119">
        <f>Amnt_Deposited!H63</f>
        <v>0</v>
      </c>
      <c r="Q68" s="319">
        <f>MCF!R67</f>
        <v>1</v>
      </c>
      <c r="R68" s="87">
        <f t="shared" si="13"/>
        <v>0</v>
      </c>
      <c r="S68" s="87">
        <f t="shared" si="7"/>
        <v>0</v>
      </c>
      <c r="T68" s="87">
        <f t="shared" si="8"/>
        <v>0</v>
      </c>
      <c r="U68" s="87">
        <f t="shared" si="9"/>
        <v>3.8093563114234368E-3</v>
      </c>
      <c r="V68" s="87">
        <f t="shared" si="10"/>
        <v>2.7620949789058388E-4</v>
      </c>
      <c r="W68" s="120">
        <f t="shared" si="11"/>
        <v>1.8413966526038925E-4</v>
      </c>
    </row>
    <row r="69" spans="2:23">
      <c r="B69" s="116">
        <f>Amnt_Deposited!B64</f>
        <v>2050</v>
      </c>
      <c r="C69" s="119">
        <f>Amnt_Deposited!H64</f>
        <v>0</v>
      </c>
      <c r="D69" s="453">
        <f>Dry_Matter_Content!H56</f>
        <v>0.73</v>
      </c>
      <c r="E69" s="319">
        <f>MCF!R68</f>
        <v>1</v>
      </c>
      <c r="F69" s="87">
        <f t="shared" si="12"/>
        <v>0</v>
      </c>
      <c r="G69" s="87">
        <f t="shared" si="1"/>
        <v>0</v>
      </c>
      <c r="H69" s="87">
        <f t="shared" si="2"/>
        <v>0</v>
      </c>
      <c r="I69" s="87">
        <f t="shared" si="3"/>
        <v>3.2410360078642263E-3</v>
      </c>
      <c r="J69" s="87">
        <f t="shared" si="4"/>
        <v>2.3500162630966134E-4</v>
      </c>
      <c r="K69" s="120">
        <f t="shared" si="6"/>
        <v>1.5666775087310754E-4</v>
      </c>
      <c r="O69" s="116">
        <f>Amnt_Deposited!B64</f>
        <v>2050</v>
      </c>
      <c r="P69" s="119">
        <f>Amnt_Deposited!H64</f>
        <v>0</v>
      </c>
      <c r="Q69" s="319">
        <f>MCF!R68</f>
        <v>1</v>
      </c>
      <c r="R69" s="87">
        <f t="shared" si="13"/>
        <v>0</v>
      </c>
      <c r="S69" s="87">
        <f t="shared" si="7"/>
        <v>0</v>
      </c>
      <c r="T69" s="87">
        <f t="shared" si="8"/>
        <v>0</v>
      </c>
      <c r="U69" s="87">
        <f t="shared" si="9"/>
        <v>3.5518202825909314E-3</v>
      </c>
      <c r="V69" s="87">
        <f t="shared" si="10"/>
        <v>2.5753602883250544E-4</v>
      </c>
      <c r="W69" s="120">
        <f t="shared" si="11"/>
        <v>1.7169068588833696E-4</v>
      </c>
    </row>
    <row r="70" spans="2:23">
      <c r="B70" s="116">
        <f>Amnt_Deposited!B65</f>
        <v>2051</v>
      </c>
      <c r="C70" s="119">
        <f>Amnt_Deposited!H65</f>
        <v>0</v>
      </c>
      <c r="D70" s="453">
        <f>Dry_Matter_Content!H57</f>
        <v>0.73</v>
      </c>
      <c r="E70" s="319">
        <f>MCF!R69</f>
        <v>1</v>
      </c>
      <c r="F70" s="87">
        <f t="shared" si="12"/>
        <v>0</v>
      </c>
      <c r="G70" s="87">
        <f t="shared" si="1"/>
        <v>0</v>
      </c>
      <c r="H70" s="87">
        <f t="shared" si="2"/>
        <v>0</v>
      </c>
      <c r="I70" s="87">
        <f t="shared" si="3"/>
        <v>3.0219219438252509E-3</v>
      </c>
      <c r="J70" s="87">
        <f t="shared" si="4"/>
        <v>2.1911406403897534E-4</v>
      </c>
      <c r="K70" s="120">
        <f t="shared" si="6"/>
        <v>1.4607604269265023E-4</v>
      </c>
      <c r="O70" s="116">
        <f>Amnt_Deposited!B65</f>
        <v>2051</v>
      </c>
      <c r="P70" s="119">
        <f>Amnt_Deposited!H65</f>
        <v>0</v>
      </c>
      <c r="Q70" s="319">
        <f>MCF!R69</f>
        <v>1</v>
      </c>
      <c r="R70" s="87">
        <f t="shared" si="13"/>
        <v>0</v>
      </c>
      <c r="S70" s="87">
        <f t="shared" si="7"/>
        <v>0</v>
      </c>
      <c r="T70" s="87">
        <f t="shared" si="8"/>
        <v>0</v>
      </c>
      <c r="U70" s="87">
        <f t="shared" si="9"/>
        <v>3.311695280904383E-3</v>
      </c>
      <c r="V70" s="87">
        <f t="shared" si="10"/>
        <v>2.4012500168654819E-4</v>
      </c>
      <c r="W70" s="120">
        <f t="shared" si="11"/>
        <v>1.6008333445769878E-4</v>
      </c>
    </row>
    <row r="71" spans="2:23">
      <c r="B71" s="116">
        <f>Amnt_Deposited!B66</f>
        <v>2052</v>
      </c>
      <c r="C71" s="119">
        <f>Amnt_Deposited!H66</f>
        <v>0</v>
      </c>
      <c r="D71" s="453">
        <f>Dry_Matter_Content!H58</f>
        <v>0.73</v>
      </c>
      <c r="E71" s="319">
        <f>MCF!R70</f>
        <v>1</v>
      </c>
      <c r="F71" s="87">
        <f t="shared" si="12"/>
        <v>0</v>
      </c>
      <c r="G71" s="87">
        <f t="shared" si="1"/>
        <v>0</v>
      </c>
      <c r="H71" s="87">
        <f t="shared" si="2"/>
        <v>0</v>
      </c>
      <c r="I71" s="87">
        <f t="shared" si="3"/>
        <v>2.8176213446608343E-3</v>
      </c>
      <c r="J71" s="87">
        <f t="shared" si="4"/>
        <v>2.0430059916441679E-4</v>
      </c>
      <c r="K71" s="120">
        <f t="shared" si="6"/>
        <v>1.3620039944294452E-4</v>
      </c>
      <c r="O71" s="116">
        <f>Amnt_Deposited!B66</f>
        <v>2052</v>
      </c>
      <c r="P71" s="119">
        <f>Amnt_Deposited!H66</f>
        <v>0</v>
      </c>
      <c r="Q71" s="319">
        <f>MCF!R70</f>
        <v>1</v>
      </c>
      <c r="R71" s="87">
        <f t="shared" si="13"/>
        <v>0</v>
      </c>
      <c r="S71" s="87">
        <f t="shared" si="7"/>
        <v>0</v>
      </c>
      <c r="T71" s="87">
        <f t="shared" si="8"/>
        <v>0</v>
      </c>
      <c r="U71" s="87">
        <f t="shared" si="9"/>
        <v>3.0878042133269399E-3</v>
      </c>
      <c r="V71" s="87">
        <f t="shared" si="10"/>
        <v>2.2389106757744295E-4</v>
      </c>
      <c r="W71" s="120">
        <f t="shared" si="11"/>
        <v>1.4926071171829529E-4</v>
      </c>
    </row>
    <row r="72" spans="2:23">
      <c r="B72" s="116">
        <f>Amnt_Deposited!B67</f>
        <v>2053</v>
      </c>
      <c r="C72" s="119">
        <f>Amnt_Deposited!H67</f>
        <v>0</v>
      </c>
      <c r="D72" s="453">
        <f>Dry_Matter_Content!H59</f>
        <v>0.73</v>
      </c>
      <c r="E72" s="319">
        <f>MCF!R71</f>
        <v>1</v>
      </c>
      <c r="F72" s="87">
        <f t="shared" si="12"/>
        <v>0</v>
      </c>
      <c r="G72" s="87">
        <f t="shared" si="1"/>
        <v>0</v>
      </c>
      <c r="H72" s="87">
        <f t="shared" si="2"/>
        <v>0</v>
      </c>
      <c r="I72" s="87">
        <f t="shared" si="3"/>
        <v>2.6271327285968499E-3</v>
      </c>
      <c r="J72" s="87">
        <f t="shared" si="4"/>
        <v>1.9048861606398455E-4</v>
      </c>
      <c r="K72" s="120">
        <f t="shared" si="6"/>
        <v>1.2699241070932303E-4</v>
      </c>
      <c r="O72" s="116">
        <f>Amnt_Deposited!B67</f>
        <v>2053</v>
      </c>
      <c r="P72" s="119">
        <f>Amnt_Deposited!H67</f>
        <v>0</v>
      </c>
      <c r="Q72" s="319">
        <f>MCF!R71</f>
        <v>1</v>
      </c>
      <c r="R72" s="87">
        <f t="shared" si="13"/>
        <v>0</v>
      </c>
      <c r="S72" s="87">
        <f t="shared" si="7"/>
        <v>0</v>
      </c>
      <c r="T72" s="87">
        <f t="shared" si="8"/>
        <v>0</v>
      </c>
      <c r="U72" s="87">
        <f t="shared" si="9"/>
        <v>2.8790495655855869E-3</v>
      </c>
      <c r="V72" s="87">
        <f t="shared" si="10"/>
        <v>2.0875464774135281E-4</v>
      </c>
      <c r="W72" s="120">
        <f t="shared" si="11"/>
        <v>1.3916976516090186E-4</v>
      </c>
    </row>
    <row r="73" spans="2:23">
      <c r="B73" s="116">
        <f>Amnt_Deposited!B68</f>
        <v>2054</v>
      </c>
      <c r="C73" s="119">
        <f>Amnt_Deposited!H68</f>
        <v>0</v>
      </c>
      <c r="D73" s="453">
        <f>Dry_Matter_Content!H60</f>
        <v>0.73</v>
      </c>
      <c r="E73" s="319">
        <f>MCF!R72</f>
        <v>1</v>
      </c>
      <c r="F73" s="87">
        <f t="shared" si="12"/>
        <v>0</v>
      </c>
      <c r="G73" s="87">
        <f t="shared" si="1"/>
        <v>0</v>
      </c>
      <c r="H73" s="87">
        <f t="shared" si="2"/>
        <v>0</v>
      </c>
      <c r="I73" s="87">
        <f t="shared" si="3"/>
        <v>2.4495223202163539E-3</v>
      </c>
      <c r="J73" s="87">
        <f t="shared" si="4"/>
        <v>1.7761040838049614E-4</v>
      </c>
      <c r="K73" s="120">
        <f t="shared" si="6"/>
        <v>1.1840693892033076E-4</v>
      </c>
      <c r="O73" s="116">
        <f>Amnt_Deposited!B68</f>
        <v>2054</v>
      </c>
      <c r="P73" s="119">
        <f>Amnt_Deposited!H68</f>
        <v>0</v>
      </c>
      <c r="Q73" s="319">
        <f>MCF!R72</f>
        <v>1</v>
      </c>
      <c r="R73" s="87">
        <f t="shared" si="13"/>
        <v>0</v>
      </c>
      <c r="S73" s="87">
        <f t="shared" si="7"/>
        <v>0</v>
      </c>
      <c r="T73" s="87">
        <f t="shared" si="8"/>
        <v>0</v>
      </c>
      <c r="U73" s="87">
        <f t="shared" si="9"/>
        <v>2.6844080221549065E-3</v>
      </c>
      <c r="V73" s="87">
        <f t="shared" si="10"/>
        <v>1.9464154343068056E-4</v>
      </c>
      <c r="W73" s="120">
        <f t="shared" si="11"/>
        <v>1.2976102895378703E-4</v>
      </c>
    </row>
    <row r="74" spans="2:23">
      <c r="B74" s="116">
        <f>Amnt_Deposited!B69</f>
        <v>2055</v>
      </c>
      <c r="C74" s="119">
        <f>Amnt_Deposited!H69</f>
        <v>0</v>
      </c>
      <c r="D74" s="453">
        <f>Dry_Matter_Content!H61</f>
        <v>0.73</v>
      </c>
      <c r="E74" s="319">
        <f>MCF!R73</f>
        <v>1</v>
      </c>
      <c r="F74" s="87">
        <f t="shared" si="12"/>
        <v>0</v>
      </c>
      <c r="G74" s="87">
        <f t="shared" si="1"/>
        <v>0</v>
      </c>
      <c r="H74" s="87">
        <f t="shared" si="2"/>
        <v>0</v>
      </c>
      <c r="I74" s="87">
        <f t="shared" si="3"/>
        <v>2.2839194730914078E-3</v>
      </c>
      <c r="J74" s="87">
        <f t="shared" si="4"/>
        <v>1.6560284712494627E-4</v>
      </c>
      <c r="K74" s="120">
        <f t="shared" si="6"/>
        <v>1.1040189808329751E-4</v>
      </c>
      <c r="O74" s="116">
        <f>Amnt_Deposited!B69</f>
        <v>2055</v>
      </c>
      <c r="P74" s="119">
        <f>Amnt_Deposited!H69</f>
        <v>0</v>
      </c>
      <c r="Q74" s="319">
        <f>MCF!R73</f>
        <v>1</v>
      </c>
      <c r="R74" s="87">
        <f t="shared" si="13"/>
        <v>0</v>
      </c>
      <c r="S74" s="87">
        <f t="shared" si="7"/>
        <v>0</v>
      </c>
      <c r="T74" s="87">
        <f t="shared" si="8"/>
        <v>0</v>
      </c>
      <c r="U74" s="87">
        <f t="shared" si="9"/>
        <v>2.5029254499631848E-3</v>
      </c>
      <c r="V74" s="87">
        <f t="shared" si="10"/>
        <v>1.814825721917218E-4</v>
      </c>
      <c r="W74" s="120">
        <f t="shared" si="11"/>
        <v>1.2098838146114787E-4</v>
      </c>
    </row>
    <row r="75" spans="2:23">
      <c r="B75" s="116">
        <f>Amnt_Deposited!B70</f>
        <v>2056</v>
      </c>
      <c r="C75" s="119">
        <f>Amnt_Deposited!H70</f>
        <v>0</v>
      </c>
      <c r="D75" s="453">
        <f>Dry_Matter_Content!H62</f>
        <v>0.73</v>
      </c>
      <c r="E75" s="319">
        <f>MCF!R74</f>
        <v>1</v>
      </c>
      <c r="F75" s="87">
        <f t="shared" si="12"/>
        <v>0</v>
      </c>
      <c r="G75" s="87">
        <f t="shared" si="1"/>
        <v>0</v>
      </c>
      <c r="H75" s="87">
        <f t="shared" si="2"/>
        <v>0</v>
      </c>
      <c r="I75" s="87">
        <f t="shared" si="3"/>
        <v>2.1295124018732782E-3</v>
      </c>
      <c r="J75" s="87">
        <f t="shared" si="4"/>
        <v>1.5440707121812944E-4</v>
      </c>
      <c r="K75" s="120">
        <f t="shared" si="6"/>
        <v>1.0293804747875295E-4</v>
      </c>
      <c r="O75" s="116">
        <f>Amnt_Deposited!B70</f>
        <v>2056</v>
      </c>
      <c r="P75" s="119">
        <f>Amnt_Deposited!H70</f>
        <v>0</v>
      </c>
      <c r="Q75" s="319">
        <f>MCF!R74</f>
        <v>1</v>
      </c>
      <c r="R75" s="87">
        <f t="shared" si="13"/>
        <v>0</v>
      </c>
      <c r="S75" s="87">
        <f t="shared" si="7"/>
        <v>0</v>
      </c>
      <c r="T75" s="87">
        <f t="shared" si="8"/>
        <v>0</v>
      </c>
      <c r="U75" s="87">
        <f t="shared" si="9"/>
        <v>2.3337122212309883E-3</v>
      </c>
      <c r="V75" s="87">
        <f t="shared" si="10"/>
        <v>1.6921322873219652E-4</v>
      </c>
      <c r="W75" s="120">
        <f t="shared" si="11"/>
        <v>1.1280881915479767E-4</v>
      </c>
    </row>
    <row r="76" spans="2:23">
      <c r="B76" s="116">
        <f>Amnt_Deposited!B71</f>
        <v>2057</v>
      </c>
      <c r="C76" s="119">
        <f>Amnt_Deposited!H71</f>
        <v>0</v>
      </c>
      <c r="D76" s="453">
        <f>Dry_Matter_Content!H63</f>
        <v>0.73</v>
      </c>
      <c r="E76" s="319">
        <f>MCF!R75</f>
        <v>1</v>
      </c>
      <c r="F76" s="87">
        <f t="shared" si="12"/>
        <v>0</v>
      </c>
      <c r="G76" s="87">
        <f t="shared" si="1"/>
        <v>0</v>
      </c>
      <c r="H76" s="87">
        <f t="shared" si="2"/>
        <v>0</v>
      </c>
      <c r="I76" s="87">
        <f t="shared" si="3"/>
        <v>1.9855442029197167E-3</v>
      </c>
      <c r="J76" s="87">
        <f t="shared" si="4"/>
        <v>1.4396819895356151E-4</v>
      </c>
      <c r="K76" s="120">
        <f t="shared" si="6"/>
        <v>9.5978799302374337E-5</v>
      </c>
      <c r="O76" s="116">
        <f>Amnt_Deposited!B71</f>
        <v>2057</v>
      </c>
      <c r="P76" s="119">
        <f>Amnt_Deposited!H71</f>
        <v>0</v>
      </c>
      <c r="Q76" s="319">
        <f>MCF!R75</f>
        <v>1</v>
      </c>
      <c r="R76" s="87">
        <f t="shared" si="13"/>
        <v>0</v>
      </c>
      <c r="S76" s="87">
        <f t="shared" si="7"/>
        <v>0</v>
      </c>
      <c r="T76" s="87">
        <f t="shared" si="8"/>
        <v>0</v>
      </c>
      <c r="U76" s="87">
        <f t="shared" si="9"/>
        <v>2.1759388525147568E-3</v>
      </c>
      <c r="V76" s="87">
        <f t="shared" si="10"/>
        <v>1.577733687162317E-4</v>
      </c>
      <c r="W76" s="120">
        <f t="shared" si="11"/>
        <v>1.0518224581082113E-4</v>
      </c>
    </row>
    <row r="77" spans="2:23">
      <c r="B77" s="116">
        <f>Amnt_Deposited!B72</f>
        <v>2058</v>
      </c>
      <c r="C77" s="119">
        <f>Amnt_Deposited!H72</f>
        <v>0</v>
      </c>
      <c r="D77" s="453">
        <f>Dry_Matter_Content!H64</f>
        <v>0.73</v>
      </c>
      <c r="E77" s="319">
        <f>MCF!R76</f>
        <v>1</v>
      </c>
      <c r="F77" s="87">
        <f t="shared" si="12"/>
        <v>0</v>
      </c>
      <c r="G77" s="87">
        <f t="shared" si="1"/>
        <v>0</v>
      </c>
      <c r="H77" s="87">
        <f t="shared" si="2"/>
        <v>0</v>
      </c>
      <c r="I77" s="87">
        <f t="shared" si="3"/>
        <v>1.8513091439524259E-3</v>
      </c>
      <c r="J77" s="87">
        <f t="shared" si="4"/>
        <v>1.3423505896729076E-4</v>
      </c>
      <c r="K77" s="120">
        <f t="shared" si="6"/>
        <v>8.9490039311527163E-5</v>
      </c>
      <c r="O77" s="116">
        <f>Amnt_Deposited!B72</f>
        <v>2058</v>
      </c>
      <c r="P77" s="119">
        <f>Amnt_Deposited!H72</f>
        <v>0</v>
      </c>
      <c r="Q77" s="319">
        <f>MCF!R76</f>
        <v>1</v>
      </c>
      <c r="R77" s="87">
        <f t="shared" si="13"/>
        <v>0</v>
      </c>
      <c r="S77" s="87">
        <f t="shared" si="7"/>
        <v>0</v>
      </c>
      <c r="T77" s="87">
        <f t="shared" si="8"/>
        <v>0</v>
      </c>
      <c r="U77" s="87">
        <f t="shared" si="9"/>
        <v>2.0288319385780001E-3</v>
      </c>
      <c r="V77" s="87">
        <f t="shared" si="10"/>
        <v>1.4710691393675691E-4</v>
      </c>
      <c r="W77" s="120">
        <f t="shared" si="11"/>
        <v>9.8071275957837937E-5</v>
      </c>
    </row>
    <row r="78" spans="2:23">
      <c r="B78" s="116">
        <f>Amnt_Deposited!B73</f>
        <v>2059</v>
      </c>
      <c r="C78" s="119">
        <f>Amnt_Deposited!H73</f>
        <v>0</v>
      </c>
      <c r="D78" s="453">
        <f>Dry_Matter_Content!H65</f>
        <v>0.73</v>
      </c>
      <c r="E78" s="319">
        <f>MCF!R77</f>
        <v>1</v>
      </c>
      <c r="F78" s="87">
        <f t="shared" si="12"/>
        <v>0</v>
      </c>
      <c r="G78" s="87">
        <f t="shared" si="1"/>
        <v>0</v>
      </c>
      <c r="H78" s="87">
        <f t="shared" si="2"/>
        <v>0</v>
      </c>
      <c r="I78" s="87">
        <f t="shared" si="3"/>
        <v>1.7261492045566136E-3</v>
      </c>
      <c r="J78" s="87">
        <f t="shared" si="4"/>
        <v>1.2515993939581245E-4</v>
      </c>
      <c r="K78" s="120">
        <f t="shared" si="6"/>
        <v>8.3439959597208293E-5</v>
      </c>
      <c r="O78" s="116">
        <f>Amnt_Deposited!B73</f>
        <v>2059</v>
      </c>
      <c r="P78" s="119">
        <f>Amnt_Deposited!H73</f>
        <v>0</v>
      </c>
      <c r="Q78" s="319">
        <f>MCF!R77</f>
        <v>1</v>
      </c>
      <c r="R78" s="87">
        <f t="shared" si="13"/>
        <v>0</v>
      </c>
      <c r="S78" s="87">
        <f t="shared" si="7"/>
        <v>0</v>
      </c>
      <c r="T78" s="87">
        <f t="shared" si="8"/>
        <v>0</v>
      </c>
      <c r="U78" s="87">
        <f t="shared" si="9"/>
        <v>1.8916703611579317E-3</v>
      </c>
      <c r="V78" s="87">
        <f t="shared" si="10"/>
        <v>1.3716157742006837E-4</v>
      </c>
      <c r="W78" s="120">
        <f t="shared" si="11"/>
        <v>9.1441051613378902E-5</v>
      </c>
    </row>
    <row r="79" spans="2:23">
      <c r="B79" s="116">
        <f>Amnt_Deposited!B74</f>
        <v>2060</v>
      </c>
      <c r="C79" s="119">
        <f>Amnt_Deposited!H74</f>
        <v>0</v>
      </c>
      <c r="D79" s="453">
        <f>Dry_Matter_Content!H66</f>
        <v>0.73</v>
      </c>
      <c r="E79" s="319">
        <f>MCF!R78</f>
        <v>1</v>
      </c>
      <c r="F79" s="87">
        <f t="shared" si="12"/>
        <v>0</v>
      </c>
      <c r="G79" s="87">
        <f t="shared" si="1"/>
        <v>0</v>
      </c>
      <c r="H79" s="87">
        <f t="shared" si="2"/>
        <v>0</v>
      </c>
      <c r="I79" s="87">
        <f t="shared" si="3"/>
        <v>1.609450850564155E-3</v>
      </c>
      <c r="J79" s="87">
        <f t="shared" si="4"/>
        <v>1.1669835399245856E-4</v>
      </c>
      <c r="K79" s="120">
        <f t="shared" si="6"/>
        <v>7.7798902661639028E-5</v>
      </c>
      <c r="O79" s="116">
        <f>Amnt_Deposited!B74</f>
        <v>2060</v>
      </c>
      <c r="P79" s="119">
        <f>Amnt_Deposited!H74</f>
        <v>0</v>
      </c>
      <c r="Q79" s="319">
        <f>MCF!R78</f>
        <v>1</v>
      </c>
      <c r="R79" s="87">
        <f t="shared" si="13"/>
        <v>0</v>
      </c>
      <c r="S79" s="87">
        <f t="shared" si="7"/>
        <v>0</v>
      </c>
      <c r="T79" s="87">
        <f t="shared" si="8"/>
        <v>0</v>
      </c>
      <c r="U79" s="87">
        <f t="shared" si="9"/>
        <v>1.7637817540429087E-3</v>
      </c>
      <c r="V79" s="87">
        <f t="shared" si="10"/>
        <v>1.2788860711502302E-4</v>
      </c>
      <c r="W79" s="120">
        <f t="shared" si="11"/>
        <v>8.5259071410015343E-5</v>
      </c>
    </row>
    <row r="80" spans="2:23">
      <c r="B80" s="116">
        <f>Amnt_Deposited!B75</f>
        <v>2061</v>
      </c>
      <c r="C80" s="119">
        <f>Amnt_Deposited!H75</f>
        <v>0</v>
      </c>
      <c r="D80" s="453">
        <f>Dry_Matter_Content!H67</f>
        <v>0.73</v>
      </c>
      <c r="E80" s="319">
        <f>MCF!R79</f>
        <v>1</v>
      </c>
      <c r="F80" s="87">
        <f t="shared" si="12"/>
        <v>0</v>
      </c>
      <c r="G80" s="87">
        <f t="shared" si="1"/>
        <v>0</v>
      </c>
      <c r="H80" s="87">
        <f t="shared" si="2"/>
        <v>0</v>
      </c>
      <c r="I80" s="87">
        <f t="shared" si="3"/>
        <v>1.50064202650839E-3</v>
      </c>
      <c r="J80" s="87">
        <f t="shared" si="4"/>
        <v>1.08808824055765E-4</v>
      </c>
      <c r="K80" s="120">
        <f t="shared" si="6"/>
        <v>7.2539216037176664E-5</v>
      </c>
      <c r="O80" s="116">
        <f>Amnt_Deposited!B75</f>
        <v>2061</v>
      </c>
      <c r="P80" s="119">
        <f>Amnt_Deposited!H75</f>
        <v>0</v>
      </c>
      <c r="Q80" s="319">
        <f>MCF!R79</f>
        <v>1</v>
      </c>
      <c r="R80" s="87">
        <f t="shared" si="13"/>
        <v>0</v>
      </c>
      <c r="S80" s="87">
        <f t="shared" si="7"/>
        <v>0</v>
      </c>
      <c r="T80" s="87">
        <f t="shared" si="8"/>
        <v>0</v>
      </c>
      <c r="U80" s="87">
        <f t="shared" si="9"/>
        <v>1.6445392071324813E-3</v>
      </c>
      <c r="V80" s="87">
        <f t="shared" si="10"/>
        <v>1.1924254691042733E-4</v>
      </c>
      <c r="W80" s="120">
        <f t="shared" si="11"/>
        <v>7.9495031273618214E-5</v>
      </c>
    </row>
    <row r="81" spans="2:23">
      <c r="B81" s="116">
        <f>Amnt_Deposited!B76</f>
        <v>2062</v>
      </c>
      <c r="C81" s="119">
        <f>Amnt_Deposited!H76</f>
        <v>0</v>
      </c>
      <c r="D81" s="453">
        <f>Dry_Matter_Content!H68</f>
        <v>0.73</v>
      </c>
      <c r="E81" s="319">
        <f>MCF!R80</f>
        <v>1</v>
      </c>
      <c r="F81" s="87">
        <f t="shared" si="12"/>
        <v>0</v>
      </c>
      <c r="G81" s="87">
        <f t="shared" si="1"/>
        <v>0</v>
      </c>
      <c r="H81" s="87">
        <f t="shared" si="2"/>
        <v>0</v>
      </c>
      <c r="I81" s="87">
        <f t="shared" si="3"/>
        <v>1.3991893514075612E-3</v>
      </c>
      <c r="J81" s="87">
        <f t="shared" si="4"/>
        <v>1.0145267510082896E-4</v>
      </c>
      <c r="K81" s="120">
        <f t="shared" si="6"/>
        <v>6.763511673388597E-5</v>
      </c>
      <c r="O81" s="116">
        <f>Amnt_Deposited!B76</f>
        <v>2062</v>
      </c>
      <c r="P81" s="119">
        <f>Amnt_Deposited!H76</f>
        <v>0</v>
      </c>
      <c r="Q81" s="319">
        <f>MCF!R80</f>
        <v>1</v>
      </c>
      <c r="R81" s="87">
        <f t="shared" si="13"/>
        <v>0</v>
      </c>
      <c r="S81" s="87">
        <f t="shared" si="7"/>
        <v>0</v>
      </c>
      <c r="T81" s="87">
        <f t="shared" si="8"/>
        <v>0</v>
      </c>
      <c r="U81" s="87">
        <f t="shared" si="9"/>
        <v>1.5333581933233537E-3</v>
      </c>
      <c r="V81" s="87">
        <f t="shared" si="10"/>
        <v>1.1118101380912757E-4</v>
      </c>
      <c r="W81" s="120">
        <f t="shared" si="11"/>
        <v>7.4120675872751702E-5</v>
      </c>
    </row>
    <row r="82" spans="2:23">
      <c r="B82" s="116">
        <f>Amnt_Deposited!B77</f>
        <v>2063</v>
      </c>
      <c r="C82" s="119">
        <f>Amnt_Deposited!H77</f>
        <v>0</v>
      </c>
      <c r="D82" s="453">
        <f>Dry_Matter_Content!H69</f>
        <v>0.73</v>
      </c>
      <c r="E82" s="319">
        <f>MCF!R81</f>
        <v>1</v>
      </c>
      <c r="F82" s="87">
        <f t="shared" si="12"/>
        <v>0</v>
      </c>
      <c r="G82" s="87">
        <f t="shared" si="1"/>
        <v>0</v>
      </c>
      <c r="H82" s="87">
        <f t="shared" si="2"/>
        <v>0</v>
      </c>
      <c r="I82" s="87">
        <f t="shared" si="3"/>
        <v>1.3045955041306222E-3</v>
      </c>
      <c r="J82" s="87">
        <f t="shared" si="4"/>
        <v>9.4593847276939005E-5</v>
      </c>
      <c r="K82" s="120">
        <f t="shared" si="6"/>
        <v>6.3062564851292666E-5</v>
      </c>
      <c r="O82" s="116">
        <f>Amnt_Deposited!B77</f>
        <v>2063</v>
      </c>
      <c r="P82" s="119">
        <f>Amnt_Deposited!H77</f>
        <v>0</v>
      </c>
      <c r="Q82" s="319">
        <f>MCF!R81</f>
        <v>1</v>
      </c>
      <c r="R82" s="87">
        <f t="shared" si="13"/>
        <v>0</v>
      </c>
      <c r="S82" s="87">
        <f t="shared" si="7"/>
        <v>0</v>
      </c>
      <c r="T82" s="87">
        <f t="shared" si="8"/>
        <v>0</v>
      </c>
      <c r="U82" s="87">
        <f t="shared" si="9"/>
        <v>1.4296937031568454E-3</v>
      </c>
      <c r="V82" s="87">
        <f t="shared" si="10"/>
        <v>1.0366449016650843E-4</v>
      </c>
      <c r="W82" s="120">
        <f t="shared" si="11"/>
        <v>6.9109660111005617E-5</v>
      </c>
    </row>
    <row r="83" spans="2:23">
      <c r="B83" s="116">
        <f>Amnt_Deposited!B78</f>
        <v>2064</v>
      </c>
      <c r="C83" s="119">
        <f>Amnt_Deposited!H78</f>
        <v>0</v>
      </c>
      <c r="D83" s="453">
        <f>Dry_Matter_Content!H70</f>
        <v>0.73</v>
      </c>
      <c r="E83" s="319">
        <f>MCF!R82</f>
        <v>1</v>
      </c>
      <c r="F83" s="87">
        <f t="shared" ref="F83:F99" si="14">C83*D83*$K$6*DOCF*E83</f>
        <v>0</v>
      </c>
      <c r="G83" s="87">
        <f t="shared" ref="G83:G99" si="15">F83*$K$12</f>
        <v>0</v>
      </c>
      <c r="H83" s="87">
        <f t="shared" ref="H83:H99" si="16">F83*(1-$K$12)</f>
        <v>0</v>
      </c>
      <c r="I83" s="87">
        <f t="shared" ref="I83:I99" si="17">G83+I82*$K$10</f>
        <v>1.2163967855284771E-3</v>
      </c>
      <c r="J83" s="87">
        <f t="shared" ref="J83:J99" si="18">I82*(1-$K$10)+H83</f>
        <v>8.8198718602145045E-5</v>
      </c>
      <c r="K83" s="120">
        <f t="shared" si="6"/>
        <v>5.8799145734763359E-5</v>
      </c>
      <c r="O83" s="116">
        <f>Amnt_Deposited!B78</f>
        <v>2064</v>
      </c>
      <c r="P83" s="119">
        <f>Amnt_Deposited!H78</f>
        <v>0</v>
      </c>
      <c r="Q83" s="319">
        <f>MCF!R82</f>
        <v>1</v>
      </c>
      <c r="R83" s="87">
        <f t="shared" ref="R83:R99" si="19">P83*$W$6*DOCF*Q83</f>
        <v>0</v>
      </c>
      <c r="S83" s="87">
        <f t="shared" si="7"/>
        <v>0</v>
      </c>
      <c r="T83" s="87">
        <f t="shared" si="8"/>
        <v>0</v>
      </c>
      <c r="U83" s="87">
        <f t="shared" si="9"/>
        <v>1.3330375731818919E-3</v>
      </c>
      <c r="V83" s="87">
        <f t="shared" si="10"/>
        <v>9.6656129974953412E-5</v>
      </c>
      <c r="W83" s="120">
        <f t="shared" si="11"/>
        <v>6.4437419983302265E-5</v>
      </c>
    </row>
    <row r="84" spans="2:23">
      <c r="B84" s="116">
        <f>Amnt_Deposited!B79</f>
        <v>2065</v>
      </c>
      <c r="C84" s="119">
        <f>Amnt_Deposited!H79</f>
        <v>0</v>
      </c>
      <c r="D84" s="453">
        <f>Dry_Matter_Content!H71</f>
        <v>0.73</v>
      </c>
      <c r="E84" s="319">
        <f>MCF!R83</f>
        <v>1</v>
      </c>
      <c r="F84" s="87">
        <f t="shared" si="14"/>
        <v>0</v>
      </c>
      <c r="G84" s="87">
        <f t="shared" si="15"/>
        <v>0</v>
      </c>
      <c r="H84" s="87">
        <f t="shared" si="16"/>
        <v>0</v>
      </c>
      <c r="I84" s="87">
        <f t="shared" si="17"/>
        <v>1.1341608453802133E-3</v>
      </c>
      <c r="J84" s="87">
        <f t="shared" si="18"/>
        <v>8.2235940148263833E-5</v>
      </c>
      <c r="K84" s="120">
        <f t="shared" si="6"/>
        <v>5.4823960098842551E-5</v>
      </c>
      <c r="O84" s="116">
        <f>Amnt_Deposited!B79</f>
        <v>2065</v>
      </c>
      <c r="P84" s="119">
        <f>Amnt_Deposited!H79</f>
        <v>0</v>
      </c>
      <c r="Q84" s="319">
        <f>MCF!R83</f>
        <v>1</v>
      </c>
      <c r="R84" s="87">
        <f t="shared" si="19"/>
        <v>0</v>
      </c>
      <c r="S84" s="87">
        <f t="shared" si="7"/>
        <v>0</v>
      </c>
      <c r="T84" s="87">
        <f t="shared" si="8"/>
        <v>0</v>
      </c>
      <c r="U84" s="87">
        <f t="shared" si="9"/>
        <v>1.2429159949372192E-3</v>
      </c>
      <c r="V84" s="87">
        <f t="shared" si="10"/>
        <v>9.0121578244672644E-5</v>
      </c>
      <c r="W84" s="120">
        <f t="shared" si="11"/>
        <v>6.0081052163115091E-5</v>
      </c>
    </row>
    <row r="85" spans="2:23">
      <c r="B85" s="116">
        <f>Amnt_Deposited!B80</f>
        <v>2066</v>
      </c>
      <c r="C85" s="119">
        <f>Amnt_Deposited!H80</f>
        <v>0</v>
      </c>
      <c r="D85" s="453">
        <f>Dry_Matter_Content!H72</f>
        <v>0.73</v>
      </c>
      <c r="E85" s="319">
        <f>MCF!R84</f>
        <v>1</v>
      </c>
      <c r="F85" s="87">
        <f t="shared" si="14"/>
        <v>0</v>
      </c>
      <c r="G85" s="87">
        <f t="shared" si="15"/>
        <v>0</v>
      </c>
      <c r="H85" s="87">
        <f t="shared" si="16"/>
        <v>0</v>
      </c>
      <c r="I85" s="87">
        <f t="shared" si="17"/>
        <v>1.0574845630118167E-3</v>
      </c>
      <c r="J85" s="87">
        <f t="shared" si="18"/>
        <v>7.6676282368396645E-5</v>
      </c>
      <c r="K85" s="120">
        <f t="shared" ref="K85:K99" si="20">J85*CH4_fraction*conv</f>
        <v>5.1117521578931092E-5</v>
      </c>
      <c r="O85" s="116">
        <f>Amnt_Deposited!B80</f>
        <v>2066</v>
      </c>
      <c r="P85" s="119">
        <f>Amnt_Deposited!H80</f>
        <v>0</v>
      </c>
      <c r="Q85" s="319">
        <f>MCF!R84</f>
        <v>1</v>
      </c>
      <c r="R85" s="87">
        <f t="shared" si="19"/>
        <v>0</v>
      </c>
      <c r="S85" s="87">
        <f t="shared" ref="S85:S98" si="21">R85*$W$12</f>
        <v>0</v>
      </c>
      <c r="T85" s="87">
        <f t="shared" ref="T85:T98" si="22">R85*(1-$W$12)</f>
        <v>0</v>
      </c>
      <c r="U85" s="87">
        <f t="shared" ref="U85:U98" si="23">S85+U84*$W$10</f>
        <v>1.1588871923417161E-3</v>
      </c>
      <c r="V85" s="87">
        <f t="shared" ref="V85:V98" si="24">U84*(1-$W$10)+T85</f>
        <v>8.4028802595503122E-5</v>
      </c>
      <c r="W85" s="120">
        <f t="shared" ref="W85:W99" si="25">V85*CH4_fraction*conv</f>
        <v>5.6019201730335412E-5</v>
      </c>
    </row>
    <row r="86" spans="2:23">
      <c r="B86" s="116">
        <f>Amnt_Deposited!B81</f>
        <v>2067</v>
      </c>
      <c r="C86" s="119">
        <f>Amnt_Deposited!H81</f>
        <v>0</v>
      </c>
      <c r="D86" s="453">
        <f>Dry_Matter_Content!H73</f>
        <v>0.73</v>
      </c>
      <c r="E86" s="319">
        <f>MCF!R85</f>
        <v>1</v>
      </c>
      <c r="F86" s="87">
        <f t="shared" si="14"/>
        <v>0</v>
      </c>
      <c r="G86" s="87">
        <f t="shared" si="15"/>
        <v>0</v>
      </c>
      <c r="H86" s="87">
        <f t="shared" si="16"/>
        <v>0</v>
      </c>
      <c r="I86" s="87">
        <f t="shared" si="17"/>
        <v>9.859920711981602E-4</v>
      </c>
      <c r="J86" s="87">
        <f t="shared" si="18"/>
        <v>7.1492491813656463E-5</v>
      </c>
      <c r="K86" s="120">
        <f t="shared" si="20"/>
        <v>4.7661661209104304E-5</v>
      </c>
      <c r="O86" s="116">
        <f>Amnt_Deposited!B81</f>
        <v>2067</v>
      </c>
      <c r="P86" s="119">
        <f>Amnt_Deposited!H81</f>
        <v>0</v>
      </c>
      <c r="Q86" s="319">
        <f>MCF!R85</f>
        <v>1</v>
      </c>
      <c r="R86" s="87">
        <f t="shared" si="19"/>
        <v>0</v>
      </c>
      <c r="S86" s="87">
        <f t="shared" si="21"/>
        <v>0</v>
      </c>
      <c r="T86" s="87">
        <f t="shared" si="22"/>
        <v>0</v>
      </c>
      <c r="U86" s="87">
        <f t="shared" si="23"/>
        <v>1.0805392561075719E-3</v>
      </c>
      <c r="V86" s="87">
        <f t="shared" si="24"/>
        <v>7.8347936234144018E-5</v>
      </c>
      <c r="W86" s="120">
        <f t="shared" si="25"/>
        <v>5.2231957489429345E-5</v>
      </c>
    </row>
    <row r="87" spans="2:23">
      <c r="B87" s="116">
        <f>Amnt_Deposited!B82</f>
        <v>2068</v>
      </c>
      <c r="C87" s="119">
        <f>Amnt_Deposited!H82</f>
        <v>0</v>
      </c>
      <c r="D87" s="453">
        <f>Dry_Matter_Content!H74</f>
        <v>0.73</v>
      </c>
      <c r="E87" s="319">
        <f>MCF!R86</f>
        <v>1</v>
      </c>
      <c r="F87" s="87">
        <f t="shared" si="14"/>
        <v>0</v>
      </c>
      <c r="G87" s="87">
        <f t="shared" si="15"/>
        <v>0</v>
      </c>
      <c r="H87" s="87">
        <f t="shared" si="16"/>
        <v>0</v>
      </c>
      <c r="I87" s="87">
        <f t="shared" si="17"/>
        <v>9.1933291366143029E-4</v>
      </c>
      <c r="J87" s="87">
        <f t="shared" si="18"/>
        <v>6.665915753672989E-5</v>
      </c>
      <c r="K87" s="120">
        <f t="shared" si="20"/>
        <v>4.4439438357819925E-5</v>
      </c>
      <c r="O87" s="116">
        <f>Amnt_Deposited!B82</f>
        <v>2068</v>
      </c>
      <c r="P87" s="119">
        <f>Amnt_Deposited!H82</f>
        <v>0</v>
      </c>
      <c r="Q87" s="319">
        <f>MCF!R86</f>
        <v>1</v>
      </c>
      <c r="R87" s="87">
        <f t="shared" si="19"/>
        <v>0</v>
      </c>
      <c r="S87" s="87">
        <f t="shared" si="21"/>
        <v>0</v>
      </c>
      <c r="T87" s="87">
        <f t="shared" si="22"/>
        <v>0</v>
      </c>
      <c r="U87" s="87">
        <f t="shared" si="23"/>
        <v>1.0074881245604708E-3</v>
      </c>
      <c r="V87" s="87">
        <f t="shared" si="24"/>
        <v>7.305113154710119E-5</v>
      </c>
      <c r="W87" s="120">
        <f t="shared" si="25"/>
        <v>4.8700754364734122E-5</v>
      </c>
    </row>
    <row r="88" spans="2:23">
      <c r="B88" s="116">
        <f>Amnt_Deposited!B83</f>
        <v>2069</v>
      </c>
      <c r="C88" s="119">
        <f>Amnt_Deposited!H83</f>
        <v>0</v>
      </c>
      <c r="D88" s="453">
        <f>Dry_Matter_Content!H75</f>
        <v>0.73</v>
      </c>
      <c r="E88" s="319">
        <f>MCF!R87</f>
        <v>1</v>
      </c>
      <c r="F88" s="87">
        <f t="shared" si="14"/>
        <v>0</v>
      </c>
      <c r="G88" s="87">
        <f t="shared" si="15"/>
        <v>0</v>
      </c>
      <c r="H88" s="87">
        <f t="shared" si="16"/>
        <v>0</v>
      </c>
      <c r="I88" s="87">
        <f t="shared" si="17"/>
        <v>8.5718032713404634E-4</v>
      </c>
      <c r="J88" s="87">
        <f t="shared" si="18"/>
        <v>6.2152586527383964E-5</v>
      </c>
      <c r="K88" s="120">
        <f t="shared" si="20"/>
        <v>4.143505768492264E-5</v>
      </c>
      <c r="O88" s="116">
        <f>Amnt_Deposited!B83</f>
        <v>2069</v>
      </c>
      <c r="P88" s="119">
        <f>Amnt_Deposited!H83</f>
        <v>0</v>
      </c>
      <c r="Q88" s="319">
        <f>MCF!R87</f>
        <v>1</v>
      </c>
      <c r="R88" s="87">
        <f t="shared" si="19"/>
        <v>0</v>
      </c>
      <c r="S88" s="87">
        <f t="shared" si="21"/>
        <v>0</v>
      </c>
      <c r="T88" s="87">
        <f t="shared" si="22"/>
        <v>0</v>
      </c>
      <c r="U88" s="87">
        <f t="shared" si="23"/>
        <v>9.3937570096881728E-4</v>
      </c>
      <c r="V88" s="87">
        <f t="shared" si="24"/>
        <v>6.8112423591653616E-5</v>
      </c>
      <c r="W88" s="120">
        <f t="shared" si="25"/>
        <v>4.540828239443574E-5</v>
      </c>
    </row>
    <row r="89" spans="2:23">
      <c r="B89" s="116">
        <f>Amnt_Deposited!B84</f>
        <v>2070</v>
      </c>
      <c r="C89" s="119">
        <f>Amnt_Deposited!H84</f>
        <v>0</v>
      </c>
      <c r="D89" s="453">
        <f>Dry_Matter_Content!H76</f>
        <v>0.73</v>
      </c>
      <c r="E89" s="319">
        <f>MCF!R88</f>
        <v>1</v>
      </c>
      <c r="F89" s="87">
        <f t="shared" si="14"/>
        <v>0</v>
      </c>
      <c r="G89" s="87">
        <f t="shared" si="15"/>
        <v>0</v>
      </c>
      <c r="H89" s="87">
        <f t="shared" si="16"/>
        <v>0</v>
      </c>
      <c r="I89" s="87">
        <f t="shared" si="17"/>
        <v>7.9922963956474387E-4</v>
      </c>
      <c r="J89" s="87">
        <f t="shared" si="18"/>
        <v>5.7950687569302511E-5</v>
      </c>
      <c r="K89" s="120">
        <f t="shared" si="20"/>
        <v>3.8633791712868341E-5</v>
      </c>
      <c r="O89" s="116">
        <f>Amnt_Deposited!B84</f>
        <v>2070</v>
      </c>
      <c r="P89" s="119">
        <f>Amnt_Deposited!H84</f>
        <v>0</v>
      </c>
      <c r="Q89" s="319">
        <f>MCF!R88</f>
        <v>1</v>
      </c>
      <c r="R89" s="87">
        <f t="shared" si="19"/>
        <v>0</v>
      </c>
      <c r="S89" s="87">
        <f t="shared" si="21"/>
        <v>0</v>
      </c>
      <c r="T89" s="87">
        <f t="shared" si="22"/>
        <v>0</v>
      </c>
      <c r="U89" s="87">
        <f t="shared" si="23"/>
        <v>8.758680981531433E-4</v>
      </c>
      <c r="V89" s="87">
        <f t="shared" si="24"/>
        <v>6.3507602815673938E-5</v>
      </c>
      <c r="W89" s="120">
        <f t="shared" si="25"/>
        <v>4.2338401877115956E-5</v>
      </c>
    </row>
    <row r="90" spans="2:23">
      <c r="B90" s="116">
        <f>Amnt_Deposited!B85</f>
        <v>2071</v>
      </c>
      <c r="C90" s="119">
        <f>Amnt_Deposited!H85</f>
        <v>0</v>
      </c>
      <c r="D90" s="453">
        <f>Dry_Matter_Content!H77</f>
        <v>0.73</v>
      </c>
      <c r="E90" s="319">
        <f>MCF!R89</f>
        <v>1</v>
      </c>
      <c r="F90" s="87">
        <f t="shared" si="14"/>
        <v>0</v>
      </c>
      <c r="G90" s="87">
        <f t="shared" si="15"/>
        <v>0</v>
      </c>
      <c r="H90" s="87">
        <f t="shared" si="16"/>
        <v>0</v>
      </c>
      <c r="I90" s="87">
        <f t="shared" si="17"/>
        <v>7.4519677661582574E-4</v>
      </c>
      <c r="J90" s="87">
        <f t="shared" si="18"/>
        <v>5.4032862948918121E-5</v>
      </c>
      <c r="K90" s="120">
        <f t="shared" si="20"/>
        <v>3.6021908632612076E-5</v>
      </c>
      <c r="O90" s="116">
        <f>Amnt_Deposited!B85</f>
        <v>2071</v>
      </c>
      <c r="P90" s="119">
        <f>Amnt_Deposited!H85</f>
        <v>0</v>
      </c>
      <c r="Q90" s="319">
        <f>MCF!R89</f>
        <v>1</v>
      </c>
      <c r="R90" s="87">
        <f t="shared" si="19"/>
        <v>0</v>
      </c>
      <c r="S90" s="87">
        <f t="shared" si="21"/>
        <v>0</v>
      </c>
      <c r="T90" s="87">
        <f t="shared" si="22"/>
        <v>0</v>
      </c>
      <c r="U90" s="87">
        <f t="shared" si="23"/>
        <v>8.1665400177076733E-4</v>
      </c>
      <c r="V90" s="87">
        <f t="shared" si="24"/>
        <v>5.9214096382375984E-5</v>
      </c>
      <c r="W90" s="120">
        <f t="shared" si="25"/>
        <v>3.9476064254917318E-5</v>
      </c>
    </row>
    <row r="91" spans="2:23">
      <c r="B91" s="116">
        <f>Amnt_Deposited!B86</f>
        <v>2072</v>
      </c>
      <c r="C91" s="119">
        <f>Amnt_Deposited!H86</f>
        <v>0</v>
      </c>
      <c r="D91" s="453">
        <f>Dry_Matter_Content!H78</f>
        <v>0.73</v>
      </c>
      <c r="E91" s="319">
        <f>MCF!R90</f>
        <v>1</v>
      </c>
      <c r="F91" s="87">
        <f t="shared" si="14"/>
        <v>0</v>
      </c>
      <c r="G91" s="87">
        <f t="shared" si="15"/>
        <v>0</v>
      </c>
      <c r="H91" s="87">
        <f t="shared" si="16"/>
        <v>0</v>
      </c>
      <c r="I91" s="87">
        <f t="shared" si="17"/>
        <v>6.9481686913042942E-4</v>
      </c>
      <c r="J91" s="87">
        <f t="shared" si="18"/>
        <v>5.0379907485396351E-5</v>
      </c>
      <c r="K91" s="120">
        <f t="shared" si="20"/>
        <v>3.3586604990264232E-5</v>
      </c>
      <c r="O91" s="116">
        <f>Amnt_Deposited!B86</f>
        <v>2072</v>
      </c>
      <c r="P91" s="119">
        <f>Amnt_Deposited!H86</f>
        <v>0</v>
      </c>
      <c r="Q91" s="319">
        <f>MCF!R90</f>
        <v>1</v>
      </c>
      <c r="R91" s="87">
        <f t="shared" si="19"/>
        <v>0</v>
      </c>
      <c r="S91" s="87">
        <f t="shared" si="21"/>
        <v>0</v>
      </c>
      <c r="T91" s="87">
        <f t="shared" si="22"/>
        <v>0</v>
      </c>
      <c r="U91" s="87">
        <f t="shared" si="23"/>
        <v>7.6144314425252485E-4</v>
      </c>
      <c r="V91" s="87">
        <f t="shared" si="24"/>
        <v>5.5210857518242532E-5</v>
      </c>
      <c r="W91" s="120">
        <f t="shared" si="25"/>
        <v>3.6807238345495022E-5</v>
      </c>
    </row>
    <row r="92" spans="2:23">
      <c r="B92" s="116">
        <f>Amnt_Deposited!B87</f>
        <v>2073</v>
      </c>
      <c r="C92" s="119">
        <f>Amnt_Deposited!H87</f>
        <v>0</v>
      </c>
      <c r="D92" s="453">
        <f>Dry_Matter_Content!H79</f>
        <v>0.73</v>
      </c>
      <c r="E92" s="319">
        <f>MCF!R91</f>
        <v>1</v>
      </c>
      <c r="F92" s="87">
        <f t="shared" si="14"/>
        <v>0</v>
      </c>
      <c r="G92" s="87">
        <f t="shared" si="15"/>
        <v>0</v>
      </c>
      <c r="H92" s="87">
        <f t="shared" si="16"/>
        <v>0</v>
      </c>
      <c r="I92" s="87">
        <f t="shared" si="17"/>
        <v>6.4784295474361244E-4</v>
      </c>
      <c r="J92" s="87">
        <f t="shared" si="18"/>
        <v>4.6973914386816982E-5</v>
      </c>
      <c r="K92" s="120">
        <f t="shared" si="20"/>
        <v>3.1315942924544652E-5</v>
      </c>
      <c r="O92" s="116">
        <f>Amnt_Deposited!B87</f>
        <v>2073</v>
      </c>
      <c r="P92" s="119">
        <f>Amnt_Deposited!H87</f>
        <v>0</v>
      </c>
      <c r="Q92" s="319">
        <f>MCF!R91</f>
        <v>1</v>
      </c>
      <c r="R92" s="87">
        <f t="shared" si="19"/>
        <v>0</v>
      </c>
      <c r="S92" s="87">
        <f t="shared" si="21"/>
        <v>0</v>
      </c>
      <c r="T92" s="87">
        <f t="shared" si="22"/>
        <v>0</v>
      </c>
      <c r="U92" s="87">
        <f t="shared" si="23"/>
        <v>7.0996488191080761E-4</v>
      </c>
      <c r="V92" s="87">
        <f t="shared" si="24"/>
        <v>5.1478262341717202E-5</v>
      </c>
      <c r="W92" s="120">
        <f t="shared" si="25"/>
        <v>3.4318841561144799E-5</v>
      </c>
    </row>
    <row r="93" spans="2:23">
      <c r="B93" s="116">
        <f>Amnt_Deposited!B88</f>
        <v>2074</v>
      </c>
      <c r="C93" s="119">
        <f>Amnt_Deposited!H88</f>
        <v>0</v>
      </c>
      <c r="D93" s="453">
        <f>Dry_Matter_Content!H80</f>
        <v>0.73</v>
      </c>
      <c r="E93" s="319">
        <f>MCF!R92</f>
        <v>1</v>
      </c>
      <c r="F93" s="87">
        <f t="shared" si="14"/>
        <v>0</v>
      </c>
      <c r="G93" s="87">
        <f t="shared" si="15"/>
        <v>0</v>
      </c>
      <c r="H93" s="87">
        <f t="shared" si="16"/>
        <v>0</v>
      </c>
      <c r="I93" s="87">
        <f t="shared" si="17"/>
        <v>6.040447672725532E-4</v>
      </c>
      <c r="J93" s="87">
        <f t="shared" si="18"/>
        <v>4.3798187471059262E-5</v>
      </c>
      <c r="K93" s="120">
        <f t="shared" si="20"/>
        <v>2.9198791647372839E-5</v>
      </c>
      <c r="O93" s="116">
        <f>Amnt_Deposited!B88</f>
        <v>2074</v>
      </c>
      <c r="P93" s="119">
        <f>Amnt_Deposited!H88</f>
        <v>0</v>
      </c>
      <c r="Q93" s="319">
        <f>MCF!R92</f>
        <v>1</v>
      </c>
      <c r="R93" s="87">
        <f t="shared" si="19"/>
        <v>0</v>
      </c>
      <c r="S93" s="87">
        <f t="shared" si="21"/>
        <v>0</v>
      </c>
      <c r="T93" s="87">
        <f t="shared" si="22"/>
        <v>0</v>
      </c>
      <c r="U93" s="87">
        <f t="shared" si="23"/>
        <v>6.6196686824389339E-4</v>
      </c>
      <c r="V93" s="87">
        <f t="shared" si="24"/>
        <v>4.7998013666914229E-5</v>
      </c>
      <c r="W93" s="120">
        <f t="shared" si="25"/>
        <v>3.1998675777942815E-5</v>
      </c>
    </row>
    <row r="94" spans="2:23">
      <c r="B94" s="116">
        <f>Amnt_Deposited!B89</f>
        <v>2075</v>
      </c>
      <c r="C94" s="119">
        <f>Amnt_Deposited!H89</f>
        <v>0</v>
      </c>
      <c r="D94" s="453">
        <f>Dry_Matter_Content!H81</f>
        <v>0.73</v>
      </c>
      <c r="E94" s="319">
        <f>MCF!R93</f>
        <v>1</v>
      </c>
      <c r="F94" s="87">
        <f t="shared" si="14"/>
        <v>0</v>
      </c>
      <c r="G94" s="87">
        <f t="shared" si="15"/>
        <v>0</v>
      </c>
      <c r="H94" s="87">
        <f t="shared" si="16"/>
        <v>0</v>
      </c>
      <c r="I94" s="87">
        <f t="shared" si="17"/>
        <v>5.6320760795145538E-4</v>
      </c>
      <c r="J94" s="87">
        <f t="shared" si="18"/>
        <v>4.0837159321097794E-5</v>
      </c>
      <c r="K94" s="120">
        <f t="shared" si="20"/>
        <v>2.7224772880731862E-5</v>
      </c>
      <c r="O94" s="116">
        <f>Amnt_Deposited!B89</f>
        <v>2075</v>
      </c>
      <c r="P94" s="119">
        <f>Amnt_Deposited!H89</f>
        <v>0</v>
      </c>
      <c r="Q94" s="319">
        <f>MCF!R93</f>
        <v>1</v>
      </c>
      <c r="R94" s="87">
        <f t="shared" si="19"/>
        <v>0</v>
      </c>
      <c r="S94" s="87">
        <f t="shared" si="21"/>
        <v>0</v>
      </c>
      <c r="T94" s="87">
        <f t="shared" si="22"/>
        <v>0</v>
      </c>
      <c r="U94" s="87">
        <f t="shared" si="23"/>
        <v>6.1721381693310127E-4</v>
      </c>
      <c r="V94" s="87">
        <f t="shared" si="24"/>
        <v>4.4753051310792065E-5</v>
      </c>
      <c r="W94" s="120">
        <f t="shared" si="25"/>
        <v>2.9835367540528043E-5</v>
      </c>
    </row>
    <row r="95" spans="2:23">
      <c r="B95" s="116">
        <f>Amnt_Deposited!B90</f>
        <v>2076</v>
      </c>
      <c r="C95" s="119">
        <f>Amnt_Deposited!H90</f>
        <v>0</v>
      </c>
      <c r="D95" s="453">
        <f>Dry_Matter_Content!H82</f>
        <v>0.73</v>
      </c>
      <c r="E95" s="319">
        <f>MCF!R94</f>
        <v>1</v>
      </c>
      <c r="F95" s="87">
        <f t="shared" si="14"/>
        <v>0</v>
      </c>
      <c r="G95" s="87">
        <f t="shared" si="15"/>
        <v>0</v>
      </c>
      <c r="H95" s="87">
        <f t="shared" si="16"/>
        <v>0</v>
      </c>
      <c r="I95" s="87">
        <f t="shared" si="17"/>
        <v>5.2513129297794916E-4</v>
      </c>
      <c r="J95" s="87">
        <f t="shared" si="18"/>
        <v>3.8076314973506172E-5</v>
      </c>
      <c r="K95" s="120">
        <f t="shared" si="20"/>
        <v>2.5384209982337446E-5</v>
      </c>
      <c r="O95" s="116">
        <f>Amnt_Deposited!B90</f>
        <v>2076</v>
      </c>
      <c r="P95" s="119">
        <f>Amnt_Deposited!H90</f>
        <v>0</v>
      </c>
      <c r="Q95" s="319">
        <f>MCF!R94</f>
        <v>1</v>
      </c>
      <c r="R95" s="87">
        <f t="shared" si="19"/>
        <v>0</v>
      </c>
      <c r="S95" s="87">
        <f t="shared" si="21"/>
        <v>0</v>
      </c>
      <c r="T95" s="87">
        <f t="shared" si="22"/>
        <v>0</v>
      </c>
      <c r="U95" s="87">
        <f t="shared" si="23"/>
        <v>5.7548634846898495E-4</v>
      </c>
      <c r="V95" s="87">
        <f t="shared" si="24"/>
        <v>4.1727468464116317E-5</v>
      </c>
      <c r="W95" s="120">
        <f t="shared" si="25"/>
        <v>2.7818312309410877E-5</v>
      </c>
    </row>
    <row r="96" spans="2:23">
      <c r="B96" s="116">
        <f>Amnt_Deposited!B91</f>
        <v>2077</v>
      </c>
      <c r="C96" s="119">
        <f>Amnt_Deposited!H91</f>
        <v>0</v>
      </c>
      <c r="D96" s="453">
        <f>Dry_Matter_Content!H83</f>
        <v>0.73</v>
      </c>
      <c r="E96" s="319">
        <f>MCF!R95</f>
        <v>1</v>
      </c>
      <c r="F96" s="87">
        <f t="shared" si="14"/>
        <v>0</v>
      </c>
      <c r="G96" s="87">
        <f t="shared" si="15"/>
        <v>0</v>
      </c>
      <c r="H96" s="87">
        <f t="shared" si="16"/>
        <v>0</v>
      </c>
      <c r="I96" s="87">
        <f t="shared" si="17"/>
        <v>4.8962917221185968E-4</v>
      </c>
      <c r="J96" s="87">
        <f t="shared" si="18"/>
        <v>3.5502120766089471E-5</v>
      </c>
      <c r="K96" s="120">
        <f t="shared" si="20"/>
        <v>2.3668080510726312E-5</v>
      </c>
      <c r="O96" s="116">
        <f>Amnt_Deposited!B91</f>
        <v>2077</v>
      </c>
      <c r="P96" s="119">
        <f>Amnt_Deposited!H91</f>
        <v>0</v>
      </c>
      <c r="Q96" s="319">
        <f>MCF!R95</f>
        <v>1</v>
      </c>
      <c r="R96" s="87">
        <f t="shared" si="19"/>
        <v>0</v>
      </c>
      <c r="S96" s="87">
        <f t="shared" si="21"/>
        <v>0</v>
      </c>
      <c r="T96" s="87">
        <f t="shared" si="22"/>
        <v>0</v>
      </c>
      <c r="U96" s="87">
        <f t="shared" si="23"/>
        <v>5.3657991475272249E-4</v>
      </c>
      <c r="V96" s="87">
        <f t="shared" si="24"/>
        <v>3.8906433716262405E-5</v>
      </c>
      <c r="W96" s="120">
        <f t="shared" si="25"/>
        <v>2.5937622477508269E-5</v>
      </c>
    </row>
    <row r="97" spans="2:23">
      <c r="B97" s="116">
        <f>Amnt_Deposited!B92</f>
        <v>2078</v>
      </c>
      <c r="C97" s="119">
        <f>Amnt_Deposited!H92</f>
        <v>0</v>
      </c>
      <c r="D97" s="453">
        <f>Dry_Matter_Content!H84</f>
        <v>0.73</v>
      </c>
      <c r="E97" s="319">
        <f>MCF!R96</f>
        <v>1</v>
      </c>
      <c r="F97" s="87">
        <f t="shared" si="14"/>
        <v>0</v>
      </c>
      <c r="G97" s="87">
        <f t="shared" si="15"/>
        <v>0</v>
      </c>
      <c r="H97" s="87">
        <f t="shared" si="16"/>
        <v>0</v>
      </c>
      <c r="I97" s="87">
        <f t="shared" si="17"/>
        <v>4.565272142160032E-4</v>
      </c>
      <c r="J97" s="87">
        <f t="shared" si="18"/>
        <v>3.3101957995856451E-5</v>
      </c>
      <c r="K97" s="120">
        <f t="shared" si="20"/>
        <v>2.2067971997237632E-5</v>
      </c>
      <c r="O97" s="116">
        <f>Amnt_Deposited!B92</f>
        <v>2078</v>
      </c>
      <c r="P97" s="119">
        <f>Amnt_Deposited!H92</f>
        <v>0</v>
      </c>
      <c r="Q97" s="319">
        <f>MCF!R96</f>
        <v>1</v>
      </c>
      <c r="R97" s="87">
        <f t="shared" si="19"/>
        <v>0</v>
      </c>
      <c r="S97" s="87">
        <f t="shared" si="21"/>
        <v>0</v>
      </c>
      <c r="T97" s="87">
        <f t="shared" si="22"/>
        <v>0</v>
      </c>
      <c r="U97" s="87">
        <f t="shared" si="23"/>
        <v>5.0030379640109905E-4</v>
      </c>
      <c r="V97" s="87">
        <f t="shared" si="24"/>
        <v>3.6276118351623481E-5</v>
      </c>
      <c r="W97" s="120">
        <f t="shared" si="25"/>
        <v>2.418407890108232E-5</v>
      </c>
    </row>
    <row r="98" spans="2:23">
      <c r="B98" s="116">
        <f>Amnt_Deposited!B93</f>
        <v>2079</v>
      </c>
      <c r="C98" s="119">
        <f>Amnt_Deposited!H93</f>
        <v>0</v>
      </c>
      <c r="D98" s="453">
        <f>Dry_Matter_Content!H85</f>
        <v>0.73</v>
      </c>
      <c r="E98" s="319">
        <f>MCF!R97</f>
        <v>1</v>
      </c>
      <c r="F98" s="87">
        <f t="shared" si="14"/>
        <v>0</v>
      </c>
      <c r="G98" s="87">
        <f t="shared" si="15"/>
        <v>0</v>
      </c>
      <c r="H98" s="87">
        <f t="shared" si="16"/>
        <v>0</v>
      </c>
      <c r="I98" s="87">
        <f t="shared" si="17"/>
        <v>4.2566315315388037E-4</v>
      </c>
      <c r="J98" s="87">
        <f t="shared" si="18"/>
        <v>3.0864061062122841E-5</v>
      </c>
      <c r="K98" s="120">
        <f t="shared" si="20"/>
        <v>2.0576040708081892E-5</v>
      </c>
      <c r="O98" s="116">
        <f>Amnt_Deposited!B93</f>
        <v>2079</v>
      </c>
      <c r="P98" s="119">
        <f>Amnt_Deposited!H93</f>
        <v>0</v>
      </c>
      <c r="Q98" s="319">
        <f>MCF!R97</f>
        <v>1</v>
      </c>
      <c r="R98" s="87">
        <f t="shared" si="19"/>
        <v>0</v>
      </c>
      <c r="S98" s="87">
        <f t="shared" si="21"/>
        <v>0</v>
      </c>
      <c r="T98" s="87">
        <f t="shared" si="22"/>
        <v>0</v>
      </c>
      <c r="U98" s="87">
        <f t="shared" si="23"/>
        <v>4.6648016783986854E-4</v>
      </c>
      <c r="V98" s="87">
        <f t="shared" si="24"/>
        <v>3.3823628561230488E-5</v>
      </c>
      <c r="W98" s="120">
        <f t="shared" si="25"/>
        <v>2.2549085707486989E-5</v>
      </c>
    </row>
    <row r="99" spans="2:23" ht="13.5" thickBot="1">
      <c r="B99" s="117">
        <f>Amnt_Deposited!B94</f>
        <v>2080</v>
      </c>
      <c r="C99" s="121">
        <f>Amnt_Deposited!H94</f>
        <v>0</v>
      </c>
      <c r="D99" s="454">
        <f>Dry_Matter_Content!H86</f>
        <v>0.73</v>
      </c>
      <c r="E99" s="320">
        <f>MCF!R98</f>
        <v>1</v>
      </c>
      <c r="F99" s="88">
        <f t="shared" si="14"/>
        <v>0</v>
      </c>
      <c r="G99" s="88">
        <f t="shared" si="15"/>
        <v>0</v>
      </c>
      <c r="H99" s="88">
        <f t="shared" si="16"/>
        <v>0</v>
      </c>
      <c r="I99" s="88">
        <f t="shared" si="17"/>
        <v>3.968856933623572E-4</v>
      </c>
      <c r="J99" s="88">
        <f t="shared" si="18"/>
        <v>2.8777459791523159E-5</v>
      </c>
      <c r="K99" s="122">
        <f t="shared" si="20"/>
        <v>1.9184973194348772E-5</v>
      </c>
      <c r="O99" s="117">
        <f>Amnt_Deposited!B94</f>
        <v>2080</v>
      </c>
      <c r="P99" s="121">
        <f>Amnt_Deposited!H94</f>
        <v>0</v>
      </c>
      <c r="Q99" s="320">
        <f>MCF!R98</f>
        <v>1</v>
      </c>
      <c r="R99" s="88">
        <f t="shared" si="19"/>
        <v>0</v>
      </c>
      <c r="S99" s="88">
        <f>R99*$W$12</f>
        <v>0</v>
      </c>
      <c r="T99" s="88">
        <f>R99*(1-$W$12)</f>
        <v>0</v>
      </c>
      <c r="U99" s="88">
        <f>S99+U98*$W$10</f>
        <v>4.3494322560258292E-4</v>
      </c>
      <c r="V99" s="88">
        <f>U98*(1-$W$10)+T99</f>
        <v>3.1536942237285629E-5</v>
      </c>
      <c r="W99" s="122">
        <f t="shared" si="25"/>
        <v>2.1024628158190418E-5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338</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35" t="s">
        <v>31</v>
      </c>
    </row>
    <row r="8" spans="1:18" ht="13.5" thickBot="1">
      <c r="B8" s="35"/>
    </row>
    <row r="9" spans="1:18" ht="12.75" customHeight="1">
      <c r="A9" s="1"/>
      <c r="C9" s="781" t="s">
        <v>18</v>
      </c>
      <c r="D9" s="782"/>
      <c r="E9" s="788" t="s">
        <v>100</v>
      </c>
      <c r="F9" s="789"/>
      <c r="H9" s="781" t="s">
        <v>18</v>
      </c>
      <c r="I9" s="782"/>
      <c r="J9" s="788" t="s">
        <v>100</v>
      </c>
      <c r="K9" s="789"/>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6" t="s">
        <v>250</v>
      </c>
      <c r="D12" s="787"/>
      <c r="E12" s="786" t="s">
        <v>250</v>
      </c>
      <c r="F12" s="787"/>
      <c r="H12" s="786" t="s">
        <v>251</v>
      </c>
      <c r="I12" s="787"/>
      <c r="J12" s="786" t="s">
        <v>251</v>
      </c>
      <c r="K12" s="787"/>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83" t="s">
        <v>250</v>
      </c>
      <c r="E61" s="784"/>
      <c r="F61" s="785"/>
      <c r="H61" s="53"/>
      <c r="I61" s="783" t="s">
        <v>251</v>
      </c>
      <c r="J61" s="784"/>
      <c r="K61" s="785"/>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0" t="s">
        <v>317</v>
      </c>
      <c r="C71" s="770"/>
      <c r="D71" s="771" t="s">
        <v>318</v>
      </c>
      <c r="E71" s="771"/>
      <c r="F71" s="771"/>
      <c r="G71" s="771"/>
      <c r="H71" s="771"/>
    </row>
    <row r="72" spans="2:8">
      <c r="B72" s="770" t="s">
        <v>319</v>
      </c>
      <c r="C72" s="770"/>
      <c r="D72" s="771" t="s">
        <v>320</v>
      </c>
      <c r="E72" s="771"/>
      <c r="F72" s="771"/>
      <c r="G72" s="771"/>
      <c r="H72" s="771"/>
    </row>
    <row r="73" spans="2:8">
      <c r="B73" s="770" t="s">
        <v>321</v>
      </c>
      <c r="C73" s="770"/>
      <c r="D73" s="771" t="s">
        <v>322</v>
      </c>
      <c r="E73" s="771"/>
      <c r="F73" s="771"/>
      <c r="G73" s="771"/>
      <c r="H73" s="771"/>
    </row>
    <row r="74" spans="2:8">
      <c r="B74" s="770" t="s">
        <v>323</v>
      </c>
      <c r="C74" s="770"/>
      <c r="D74" s="771" t="s">
        <v>324</v>
      </c>
      <c r="E74" s="771"/>
      <c r="F74" s="771"/>
      <c r="G74" s="771"/>
      <c r="H74" s="771"/>
    </row>
    <row r="75" spans="2:8">
      <c r="B75" s="611"/>
      <c r="C75" s="612"/>
      <c r="D75" s="612"/>
      <c r="E75" s="612"/>
      <c r="F75" s="612"/>
      <c r="G75" s="612"/>
      <c r="H75" s="612"/>
    </row>
    <row r="76" spans="2:8">
      <c r="B76" s="614"/>
      <c r="C76" s="615" t="s">
        <v>325</v>
      </c>
      <c r="D76" s="616" t="s">
        <v>87</v>
      </c>
      <c r="E76" s="616" t="s">
        <v>88</v>
      </c>
    </row>
    <row r="77" spans="2:8">
      <c r="B77" s="772" t="s">
        <v>133</v>
      </c>
      <c r="C77" s="617" t="s">
        <v>326</v>
      </c>
      <c r="D77" s="618" t="s">
        <v>327</v>
      </c>
      <c r="E77" s="618" t="s">
        <v>9</v>
      </c>
      <c r="F77" s="525"/>
      <c r="G77" s="597"/>
      <c r="H77" s="6"/>
    </row>
    <row r="78" spans="2:8">
      <c r="B78" s="773"/>
      <c r="C78" s="619"/>
      <c r="D78" s="620"/>
      <c r="E78" s="621"/>
      <c r="F78" s="6"/>
      <c r="G78" s="525"/>
      <c r="H78" s="6"/>
    </row>
    <row r="79" spans="2:8">
      <c r="B79" s="773"/>
      <c r="C79" s="619"/>
      <c r="D79" s="620"/>
      <c r="E79" s="621"/>
      <c r="F79" s="6"/>
      <c r="G79" s="525"/>
      <c r="H79" s="6"/>
    </row>
    <row r="80" spans="2:8">
      <c r="B80" s="773"/>
      <c r="C80" s="619"/>
      <c r="D80" s="620"/>
      <c r="E80" s="621"/>
      <c r="F80" s="6"/>
      <c r="G80" s="525"/>
      <c r="H80" s="6"/>
    </row>
    <row r="81" spans="2:8">
      <c r="B81" s="773"/>
      <c r="C81" s="619"/>
      <c r="D81" s="620"/>
      <c r="E81" s="621"/>
      <c r="F81" s="6"/>
      <c r="G81" s="525"/>
      <c r="H81" s="6"/>
    </row>
    <row r="82" spans="2:8">
      <c r="B82" s="773"/>
      <c r="C82" s="619"/>
      <c r="D82" s="620" t="s">
        <v>328</v>
      </c>
      <c r="E82" s="621"/>
      <c r="F82" s="6"/>
      <c r="G82" s="525"/>
      <c r="H82" s="6"/>
    </row>
    <row r="83" spans="2:8" ht="13.5" thickBot="1">
      <c r="B83" s="774"/>
      <c r="C83" s="622"/>
      <c r="D83" s="622"/>
      <c r="E83" s="623" t="s">
        <v>329</v>
      </c>
      <c r="F83" s="6"/>
      <c r="G83" s="6"/>
      <c r="H83" s="6"/>
    </row>
    <row r="84" spans="2:8" ht="13.5" thickTop="1">
      <c r="B84" s="614"/>
      <c r="C84" s="621"/>
      <c r="D84" s="614"/>
      <c r="E84" s="624"/>
      <c r="F84" s="6"/>
      <c r="G84" s="6"/>
      <c r="H84" s="6"/>
    </row>
    <row r="85" spans="2:8">
      <c r="B85" s="766" t="s">
        <v>330</v>
      </c>
      <c r="C85" s="767"/>
      <c r="D85" s="767"/>
      <c r="E85" s="768"/>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9" t="s">
        <v>333</v>
      </c>
      <c r="C95" s="769"/>
      <c r="D95" s="769"/>
      <c r="E95" s="628">
        <f>SUM(E86:E94)</f>
        <v>0.13702</v>
      </c>
    </row>
    <row r="96" spans="2:8">
      <c r="B96" s="766" t="s">
        <v>334</v>
      </c>
      <c r="C96" s="767"/>
      <c r="D96" s="767"/>
      <c r="E96" s="768"/>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9" t="s">
        <v>333</v>
      </c>
      <c r="C106" s="769"/>
      <c r="D106" s="769"/>
      <c r="E106" s="628">
        <f>SUM(E97:E105)</f>
        <v>0.15982100000000002</v>
      </c>
    </row>
    <row r="107" spans="2:5">
      <c r="B107" s="766" t="s">
        <v>335</v>
      </c>
      <c r="C107" s="767"/>
      <c r="D107" s="767"/>
      <c r="E107" s="768"/>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9" t="s">
        <v>333</v>
      </c>
      <c r="C117" s="769"/>
      <c r="D117" s="769"/>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451">
        <f>Dry_Matter_Content!O6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453">
        <f>Dry_Matter_Content!O7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7.7708317059999992</v>
      </c>
      <c r="D21" s="453">
        <f>Dry_Matter_Content!O8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7.7708317059999992</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7.9040741780000001</v>
      </c>
      <c r="D22" s="453">
        <f>Dry_Matter_Content!O9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Amnt_Deposited!O17</f>
        <v>7.9040741780000001</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8.2211856979999993</v>
      </c>
      <c r="D23" s="453">
        <f>Dry_Matter_Content!O10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Amnt_Deposited!O18</f>
        <v>8.2211856979999993</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8.5167391979999998</v>
      </c>
      <c r="D24" s="453">
        <f>Dry_Matter_Content!O11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Amnt_Deposited!O19</f>
        <v>8.5167391979999998</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8.6097863940000003</v>
      </c>
      <c r="D25" s="453">
        <f>Dry_Matter_Content!O12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Amnt_Deposited!O20</f>
        <v>8.6097863940000003</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8.7001214519999994</v>
      </c>
      <c r="D26" s="453">
        <f>Dry_Matter_Content!O13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Amnt_Deposited!O21</f>
        <v>8.7001214519999994</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8.7869098680000004</v>
      </c>
      <c r="D27" s="453">
        <f>Dry_Matter_Content!O14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Amnt_Deposited!O22</f>
        <v>8.7869098680000004</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8.8688303439999991</v>
      </c>
      <c r="D28" s="453">
        <f>Dry_Matter_Content!O15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Amnt_Deposited!O23</f>
        <v>8.8688303439999991</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9.9390817239999993</v>
      </c>
      <c r="D29" s="453">
        <f>Dry_Matter_Content!O16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Amnt_Deposited!O24</f>
        <v>9.9390817239999993</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E17" sqref="E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3" t="s">
        <v>107</v>
      </c>
      <c r="R2" s="793"/>
      <c r="S2" s="793"/>
      <c r="T2" s="793"/>
    </row>
    <row r="4" spans="2:20">
      <c r="C4" t="s">
        <v>26</v>
      </c>
    </row>
    <row r="5" spans="2:20">
      <c r="C5" t="s">
        <v>281</v>
      </c>
    </row>
    <row r="6" spans="2:20">
      <c r="C6" t="s">
        <v>29</v>
      </c>
    </row>
    <row r="7" spans="2:20">
      <c r="C7" t="s">
        <v>109</v>
      </c>
    </row>
    <row r="8" spans="2:20" ht="13.5" thickBot="1"/>
    <row r="9" spans="2:20" ht="13.5" thickBot="1">
      <c r="C9" s="794" t="s">
        <v>95</v>
      </c>
      <c r="D9" s="795"/>
      <c r="E9" s="795"/>
      <c r="F9" s="795"/>
      <c r="G9" s="795"/>
      <c r="H9" s="796"/>
      <c r="I9" s="802" t="s">
        <v>308</v>
      </c>
      <c r="J9" s="803"/>
      <c r="K9" s="803"/>
      <c r="L9" s="803"/>
      <c r="M9" s="803"/>
      <c r="N9" s="804"/>
      <c r="R9" s="174" t="s">
        <v>95</v>
      </c>
      <c r="S9" s="467" t="s">
        <v>308</v>
      </c>
    </row>
    <row r="10" spans="2:20" s="1" customFormat="1" ht="38.25" customHeight="1">
      <c r="B10" s="26"/>
      <c r="C10" s="26" t="s">
        <v>104</v>
      </c>
      <c r="D10" s="27" t="s">
        <v>105</v>
      </c>
      <c r="E10" s="27" t="s">
        <v>0</v>
      </c>
      <c r="F10" s="27" t="s">
        <v>206</v>
      </c>
      <c r="G10" s="27" t="s">
        <v>103</v>
      </c>
      <c r="H10" s="28" t="s">
        <v>161</v>
      </c>
      <c r="I10" s="584" t="s">
        <v>104</v>
      </c>
      <c r="J10" s="585" t="s">
        <v>105</v>
      </c>
      <c r="K10" s="585" t="s">
        <v>0</v>
      </c>
      <c r="L10" s="585" t="s">
        <v>206</v>
      </c>
      <c r="M10" s="585" t="s">
        <v>103</v>
      </c>
      <c r="N10" s="586" t="s">
        <v>161</v>
      </c>
      <c r="O10" s="466" t="s">
        <v>28</v>
      </c>
      <c r="R10" s="797" t="s">
        <v>147</v>
      </c>
      <c r="S10" s="797"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8"/>
      <c r="S11" s="798"/>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8"/>
      <c r="S12" s="798"/>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8"/>
      <c r="S13" s="798"/>
    </row>
    <row r="14" spans="2:20" s="3" customFormat="1" ht="13.5" thickBot="1">
      <c r="B14" s="32"/>
      <c r="C14" s="32"/>
      <c r="D14" s="21"/>
      <c r="E14" s="21"/>
      <c r="F14" s="21"/>
      <c r="G14" s="21"/>
      <c r="H14" s="169"/>
      <c r="I14" s="32"/>
      <c r="J14" s="21"/>
      <c r="K14" s="21"/>
      <c r="L14" s="21"/>
      <c r="M14" s="21"/>
      <c r="N14" s="169"/>
      <c r="O14" s="590"/>
      <c r="R14" s="798"/>
      <c r="S14" s="798"/>
    </row>
    <row r="15" spans="2:20" s="3" customFormat="1" ht="12.75" customHeight="1" thickBot="1">
      <c r="B15" s="266"/>
      <c r="C15" s="790" t="s">
        <v>158</v>
      </c>
      <c r="D15" s="791"/>
      <c r="E15" s="791"/>
      <c r="F15" s="791"/>
      <c r="G15" s="791"/>
      <c r="H15" s="792"/>
      <c r="I15" s="790" t="s">
        <v>158</v>
      </c>
      <c r="J15" s="791"/>
      <c r="K15" s="791"/>
      <c r="L15" s="791"/>
      <c r="M15" s="791"/>
      <c r="N15" s="792"/>
      <c r="O15" s="591"/>
      <c r="R15" s="798"/>
      <c r="S15" s="798"/>
    </row>
    <row r="16" spans="2:20" s="3" customFormat="1" ht="26.25" thickBot="1">
      <c r="B16" s="172" t="s">
        <v>160</v>
      </c>
      <c r="C16" s="269">
        <v>0</v>
      </c>
      <c r="D16" s="270">
        <v>0</v>
      </c>
      <c r="E16" s="270">
        <v>1</v>
      </c>
      <c r="F16" s="270">
        <v>0</v>
      </c>
      <c r="G16" s="270">
        <v>0</v>
      </c>
      <c r="H16" s="800" t="s">
        <v>36</v>
      </c>
      <c r="I16" s="592">
        <v>0.2</v>
      </c>
      <c r="J16" s="593">
        <v>0.3</v>
      </c>
      <c r="K16" s="593">
        <v>0.25</v>
      </c>
      <c r="L16" s="593">
        <v>0.05</v>
      </c>
      <c r="M16" s="593">
        <v>0.2</v>
      </c>
      <c r="N16" s="800" t="s">
        <v>36</v>
      </c>
      <c r="O16" s="594"/>
      <c r="R16" s="799"/>
      <c r="S16" s="799"/>
    </row>
    <row r="17" spans="2:19" s="3" customFormat="1" ht="13.5" thickBot="1">
      <c r="B17" s="15" t="s">
        <v>1</v>
      </c>
      <c r="C17" s="15" t="s">
        <v>24</v>
      </c>
      <c r="D17" s="16" t="s">
        <v>24</v>
      </c>
      <c r="E17" s="16" t="s">
        <v>24</v>
      </c>
      <c r="F17" s="16" t="s">
        <v>24</v>
      </c>
      <c r="G17" s="16" t="s">
        <v>24</v>
      </c>
      <c r="H17" s="801"/>
      <c r="I17" s="15" t="s">
        <v>24</v>
      </c>
      <c r="J17" s="16" t="s">
        <v>24</v>
      </c>
      <c r="K17" s="16" t="s">
        <v>24</v>
      </c>
      <c r="L17" s="16" t="s">
        <v>24</v>
      </c>
      <c r="M17" s="16" t="s">
        <v>24</v>
      </c>
      <c r="N17" s="801"/>
      <c r="O17" s="587"/>
      <c r="R17" s="172" t="s">
        <v>157</v>
      </c>
      <c r="S17" s="595" t="s">
        <v>157</v>
      </c>
    </row>
    <row r="18" spans="2:19">
      <c r="B18" s="300">
        <f>year</f>
        <v>2000</v>
      </c>
      <c r="C18" s="267">
        <f>C$16</f>
        <v>0</v>
      </c>
      <c r="D18" s="268">
        <f t="shared" ref="D18:G33" si="0">D$16</f>
        <v>0</v>
      </c>
      <c r="E18" s="268">
        <f t="shared" si="0"/>
        <v>1</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1</v>
      </c>
      <c r="S18" s="596">
        <f>I18*I$13+J18*J$13+K18*K$13+L18*L$13+M18*M$13</f>
        <v>0.71500000000000008</v>
      </c>
    </row>
    <row r="19" spans="2:19">
      <c r="B19" s="301">
        <f t="shared" ref="B19:B50" si="2">B18+1</f>
        <v>2001</v>
      </c>
      <c r="C19" s="61">
        <f t="shared" ref="C19:G50" si="3">C$16</f>
        <v>0</v>
      </c>
      <c r="D19" s="62">
        <f t="shared" si="0"/>
        <v>0</v>
      </c>
      <c r="E19" s="62">
        <f t="shared" si="0"/>
        <v>1</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1</v>
      </c>
      <c r="S19" s="596">
        <f t="shared" ref="S19:S82" si="8">I19*I$13+J19*J$13+K19*K$13+L19*L$13+M19*M$13</f>
        <v>0.71500000000000008</v>
      </c>
    </row>
    <row r="20" spans="2:19">
      <c r="B20" s="301">
        <f t="shared" si="2"/>
        <v>2002</v>
      </c>
      <c r="C20" s="61">
        <f t="shared" si="3"/>
        <v>0</v>
      </c>
      <c r="D20" s="62">
        <f t="shared" si="0"/>
        <v>0</v>
      </c>
      <c r="E20" s="62">
        <f t="shared" si="0"/>
        <v>1</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1</v>
      </c>
      <c r="S20" s="596">
        <f t="shared" si="8"/>
        <v>0.71500000000000008</v>
      </c>
    </row>
    <row r="21" spans="2:19">
      <c r="B21" s="301">
        <f t="shared" si="2"/>
        <v>2003</v>
      </c>
      <c r="C21" s="61">
        <f t="shared" si="3"/>
        <v>0</v>
      </c>
      <c r="D21" s="62">
        <f t="shared" si="0"/>
        <v>0</v>
      </c>
      <c r="E21" s="62">
        <f t="shared" si="0"/>
        <v>1</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1</v>
      </c>
      <c r="S21" s="596">
        <f t="shared" si="8"/>
        <v>0.71500000000000008</v>
      </c>
    </row>
    <row r="22" spans="2:19">
      <c r="B22" s="301">
        <f t="shared" si="2"/>
        <v>2004</v>
      </c>
      <c r="C22" s="61">
        <f t="shared" si="3"/>
        <v>0</v>
      </c>
      <c r="D22" s="62">
        <f t="shared" si="0"/>
        <v>0</v>
      </c>
      <c r="E22" s="62">
        <f t="shared" si="0"/>
        <v>1</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1</v>
      </c>
      <c r="S22" s="596">
        <f t="shared" si="8"/>
        <v>0.71500000000000008</v>
      </c>
    </row>
    <row r="23" spans="2:19">
      <c r="B23" s="301">
        <f t="shared" si="2"/>
        <v>2005</v>
      </c>
      <c r="C23" s="61">
        <f t="shared" si="3"/>
        <v>0</v>
      </c>
      <c r="D23" s="62">
        <f t="shared" si="0"/>
        <v>0</v>
      </c>
      <c r="E23" s="62">
        <f t="shared" si="0"/>
        <v>1</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1</v>
      </c>
      <c r="S23" s="596">
        <f t="shared" si="8"/>
        <v>0.71500000000000008</v>
      </c>
    </row>
    <row r="24" spans="2:19">
      <c r="B24" s="301">
        <f t="shared" si="2"/>
        <v>2006</v>
      </c>
      <c r="C24" s="61">
        <f t="shared" si="3"/>
        <v>0</v>
      </c>
      <c r="D24" s="62">
        <f t="shared" si="0"/>
        <v>0</v>
      </c>
      <c r="E24" s="62">
        <f t="shared" si="0"/>
        <v>1</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1</v>
      </c>
      <c r="S24" s="596">
        <f t="shared" si="8"/>
        <v>0.71500000000000008</v>
      </c>
    </row>
    <row r="25" spans="2:19">
      <c r="B25" s="301">
        <f t="shared" si="2"/>
        <v>2007</v>
      </c>
      <c r="C25" s="61">
        <f t="shared" si="3"/>
        <v>0</v>
      </c>
      <c r="D25" s="62">
        <f t="shared" si="0"/>
        <v>0</v>
      </c>
      <c r="E25" s="62">
        <f t="shared" si="0"/>
        <v>1</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1</v>
      </c>
      <c r="S25" s="596">
        <f t="shared" si="8"/>
        <v>0.71500000000000008</v>
      </c>
    </row>
    <row r="26" spans="2:19">
      <c r="B26" s="301">
        <f t="shared" si="2"/>
        <v>2008</v>
      </c>
      <c r="C26" s="61">
        <f t="shared" si="3"/>
        <v>0</v>
      </c>
      <c r="D26" s="62">
        <f t="shared" si="0"/>
        <v>0</v>
      </c>
      <c r="E26" s="62">
        <f t="shared" si="0"/>
        <v>1</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1</v>
      </c>
      <c r="S26" s="596">
        <f t="shared" si="8"/>
        <v>0.71500000000000008</v>
      </c>
    </row>
    <row r="27" spans="2:19">
      <c r="B27" s="301">
        <f t="shared" si="2"/>
        <v>2009</v>
      </c>
      <c r="C27" s="61">
        <f t="shared" si="3"/>
        <v>0</v>
      </c>
      <c r="D27" s="62">
        <f t="shared" si="0"/>
        <v>0</v>
      </c>
      <c r="E27" s="62">
        <f t="shared" si="0"/>
        <v>1</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1</v>
      </c>
      <c r="S27" s="596">
        <f t="shared" si="8"/>
        <v>0.71500000000000008</v>
      </c>
    </row>
    <row r="28" spans="2:19">
      <c r="B28" s="301">
        <f t="shared" si="2"/>
        <v>2010</v>
      </c>
      <c r="C28" s="61">
        <f t="shared" si="3"/>
        <v>0</v>
      </c>
      <c r="D28" s="62">
        <f t="shared" si="0"/>
        <v>0</v>
      </c>
      <c r="E28" s="62">
        <f t="shared" si="0"/>
        <v>1</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1</v>
      </c>
      <c r="S28" s="596">
        <f t="shared" si="8"/>
        <v>0.71500000000000008</v>
      </c>
    </row>
    <row r="29" spans="2:19">
      <c r="B29" s="301">
        <f t="shared" si="2"/>
        <v>2011</v>
      </c>
      <c r="C29" s="61">
        <f t="shared" si="3"/>
        <v>0</v>
      </c>
      <c r="D29" s="62">
        <f t="shared" si="0"/>
        <v>0</v>
      </c>
      <c r="E29" s="62">
        <f t="shared" si="0"/>
        <v>1</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1</v>
      </c>
      <c r="S29" s="596">
        <f t="shared" si="8"/>
        <v>0.71500000000000008</v>
      </c>
    </row>
    <row r="30" spans="2:19">
      <c r="B30" s="301">
        <f t="shared" si="2"/>
        <v>2012</v>
      </c>
      <c r="C30" s="61">
        <f t="shared" si="3"/>
        <v>0</v>
      </c>
      <c r="D30" s="62">
        <f t="shared" si="0"/>
        <v>0</v>
      </c>
      <c r="E30" s="62">
        <f t="shared" si="0"/>
        <v>1</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1</v>
      </c>
      <c r="S30" s="596">
        <f t="shared" si="8"/>
        <v>0.71500000000000008</v>
      </c>
    </row>
    <row r="31" spans="2:19">
      <c r="B31" s="301">
        <f t="shared" si="2"/>
        <v>2013</v>
      </c>
      <c r="C31" s="61">
        <f t="shared" si="3"/>
        <v>0</v>
      </c>
      <c r="D31" s="62">
        <f t="shared" si="0"/>
        <v>0</v>
      </c>
      <c r="E31" s="62">
        <f t="shared" si="0"/>
        <v>1</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1</v>
      </c>
      <c r="S31" s="596">
        <f t="shared" si="8"/>
        <v>0.71500000000000008</v>
      </c>
    </row>
    <row r="32" spans="2:19">
      <c r="B32" s="301">
        <f t="shared" si="2"/>
        <v>2014</v>
      </c>
      <c r="C32" s="61">
        <f t="shared" si="3"/>
        <v>0</v>
      </c>
      <c r="D32" s="62">
        <f t="shared" si="0"/>
        <v>0</v>
      </c>
      <c r="E32" s="62">
        <f t="shared" si="0"/>
        <v>1</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1</v>
      </c>
      <c r="S32" s="596">
        <f t="shared" si="8"/>
        <v>0.71500000000000008</v>
      </c>
    </row>
    <row r="33" spans="2:19">
      <c r="B33" s="301">
        <f t="shared" si="2"/>
        <v>2015</v>
      </c>
      <c r="C33" s="61">
        <f t="shared" si="3"/>
        <v>0</v>
      </c>
      <c r="D33" s="62">
        <f t="shared" si="0"/>
        <v>0</v>
      </c>
      <c r="E33" s="62">
        <f t="shared" si="0"/>
        <v>1</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1</v>
      </c>
      <c r="S33" s="596">
        <f t="shared" si="8"/>
        <v>0.71500000000000008</v>
      </c>
    </row>
    <row r="34" spans="2:19">
      <c r="B34" s="301">
        <f t="shared" si="2"/>
        <v>2016</v>
      </c>
      <c r="C34" s="61">
        <f t="shared" si="3"/>
        <v>0</v>
      </c>
      <c r="D34" s="62">
        <f t="shared" si="3"/>
        <v>0</v>
      </c>
      <c r="E34" s="62">
        <f t="shared" si="3"/>
        <v>1</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1</v>
      </c>
      <c r="S34" s="596">
        <f t="shared" si="8"/>
        <v>0.71500000000000008</v>
      </c>
    </row>
    <row r="35" spans="2:19">
      <c r="B35" s="301">
        <f t="shared" si="2"/>
        <v>2017</v>
      </c>
      <c r="C35" s="61">
        <f t="shared" si="3"/>
        <v>0</v>
      </c>
      <c r="D35" s="62">
        <f t="shared" si="3"/>
        <v>0</v>
      </c>
      <c r="E35" s="62">
        <f t="shared" si="3"/>
        <v>1</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1</v>
      </c>
      <c r="S35" s="596">
        <f t="shared" si="8"/>
        <v>0.71500000000000008</v>
      </c>
    </row>
    <row r="36" spans="2:19">
      <c r="B36" s="301">
        <f t="shared" si="2"/>
        <v>2018</v>
      </c>
      <c r="C36" s="61">
        <f t="shared" si="3"/>
        <v>0</v>
      </c>
      <c r="D36" s="62">
        <f t="shared" si="3"/>
        <v>0</v>
      </c>
      <c r="E36" s="62">
        <f t="shared" si="3"/>
        <v>1</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1</v>
      </c>
      <c r="S36" s="596">
        <f t="shared" si="8"/>
        <v>0.71500000000000008</v>
      </c>
    </row>
    <row r="37" spans="2:19">
      <c r="B37" s="301">
        <f t="shared" si="2"/>
        <v>2019</v>
      </c>
      <c r="C37" s="61">
        <f t="shared" si="3"/>
        <v>0</v>
      </c>
      <c r="D37" s="62">
        <f t="shared" si="3"/>
        <v>0</v>
      </c>
      <c r="E37" s="62">
        <f t="shared" si="3"/>
        <v>1</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1</v>
      </c>
      <c r="S37" s="596">
        <f t="shared" si="8"/>
        <v>0.71500000000000008</v>
      </c>
    </row>
    <row r="38" spans="2:19">
      <c r="B38" s="301">
        <f t="shared" si="2"/>
        <v>2020</v>
      </c>
      <c r="C38" s="61">
        <f t="shared" si="3"/>
        <v>0</v>
      </c>
      <c r="D38" s="62">
        <f t="shared" si="3"/>
        <v>0</v>
      </c>
      <c r="E38" s="62">
        <f t="shared" si="3"/>
        <v>1</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1</v>
      </c>
      <c r="S38" s="596">
        <f t="shared" si="8"/>
        <v>0.71500000000000008</v>
      </c>
    </row>
    <row r="39" spans="2:19">
      <c r="B39" s="301">
        <f t="shared" si="2"/>
        <v>2021</v>
      </c>
      <c r="C39" s="61">
        <f t="shared" si="3"/>
        <v>0</v>
      </c>
      <c r="D39" s="62">
        <f t="shared" si="3"/>
        <v>0</v>
      </c>
      <c r="E39" s="62">
        <f t="shared" si="3"/>
        <v>1</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1</v>
      </c>
      <c r="S39" s="596">
        <f t="shared" si="8"/>
        <v>0.71500000000000008</v>
      </c>
    </row>
    <row r="40" spans="2:19">
      <c r="B40" s="301">
        <f t="shared" si="2"/>
        <v>2022</v>
      </c>
      <c r="C40" s="61">
        <f t="shared" si="3"/>
        <v>0</v>
      </c>
      <c r="D40" s="62">
        <f t="shared" si="3"/>
        <v>0</v>
      </c>
      <c r="E40" s="62">
        <f t="shared" si="3"/>
        <v>1</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1</v>
      </c>
      <c r="S40" s="596">
        <f t="shared" si="8"/>
        <v>0.71500000000000008</v>
      </c>
    </row>
    <row r="41" spans="2:19">
      <c r="B41" s="301">
        <f t="shared" si="2"/>
        <v>2023</v>
      </c>
      <c r="C41" s="61">
        <f t="shared" si="3"/>
        <v>0</v>
      </c>
      <c r="D41" s="62">
        <f t="shared" si="3"/>
        <v>0</v>
      </c>
      <c r="E41" s="62">
        <f t="shared" si="3"/>
        <v>1</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1</v>
      </c>
      <c r="S41" s="596">
        <f t="shared" si="8"/>
        <v>0.71500000000000008</v>
      </c>
    </row>
    <row r="42" spans="2:19">
      <c r="B42" s="301">
        <f t="shared" si="2"/>
        <v>2024</v>
      </c>
      <c r="C42" s="61">
        <f t="shared" si="3"/>
        <v>0</v>
      </c>
      <c r="D42" s="62">
        <f t="shared" si="3"/>
        <v>0</v>
      </c>
      <c r="E42" s="62">
        <f t="shared" si="3"/>
        <v>1</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1</v>
      </c>
      <c r="S42" s="596">
        <f t="shared" si="8"/>
        <v>0.71500000000000008</v>
      </c>
    </row>
    <row r="43" spans="2:19">
      <c r="B43" s="301">
        <f t="shared" si="2"/>
        <v>2025</v>
      </c>
      <c r="C43" s="61">
        <f t="shared" si="3"/>
        <v>0</v>
      </c>
      <c r="D43" s="62">
        <f t="shared" si="3"/>
        <v>0</v>
      </c>
      <c r="E43" s="62">
        <f t="shared" si="3"/>
        <v>1</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1</v>
      </c>
      <c r="S43" s="596">
        <f t="shared" si="8"/>
        <v>0.71500000000000008</v>
      </c>
    </row>
    <row r="44" spans="2:19">
      <c r="B44" s="301">
        <f t="shared" si="2"/>
        <v>2026</v>
      </c>
      <c r="C44" s="61">
        <f t="shared" si="3"/>
        <v>0</v>
      </c>
      <c r="D44" s="62">
        <f t="shared" si="3"/>
        <v>0</v>
      </c>
      <c r="E44" s="62">
        <f t="shared" si="3"/>
        <v>1</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1</v>
      </c>
      <c r="S44" s="596">
        <f t="shared" si="8"/>
        <v>0.71500000000000008</v>
      </c>
    </row>
    <row r="45" spans="2:19">
      <c r="B45" s="301">
        <f t="shared" si="2"/>
        <v>2027</v>
      </c>
      <c r="C45" s="61">
        <f t="shared" si="3"/>
        <v>0</v>
      </c>
      <c r="D45" s="62">
        <f t="shared" si="3"/>
        <v>0</v>
      </c>
      <c r="E45" s="62">
        <f t="shared" si="3"/>
        <v>1</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1</v>
      </c>
      <c r="S45" s="596">
        <f t="shared" si="8"/>
        <v>0.71500000000000008</v>
      </c>
    </row>
    <row r="46" spans="2:19">
      <c r="B46" s="301">
        <f t="shared" si="2"/>
        <v>2028</v>
      </c>
      <c r="C46" s="61">
        <f t="shared" si="3"/>
        <v>0</v>
      </c>
      <c r="D46" s="62">
        <f t="shared" si="3"/>
        <v>0</v>
      </c>
      <c r="E46" s="62">
        <f t="shared" si="3"/>
        <v>1</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1</v>
      </c>
      <c r="S46" s="596">
        <f t="shared" si="8"/>
        <v>0.71500000000000008</v>
      </c>
    </row>
    <row r="47" spans="2:19">
      <c r="B47" s="301">
        <f t="shared" si="2"/>
        <v>2029</v>
      </c>
      <c r="C47" s="61">
        <f t="shared" si="3"/>
        <v>0</v>
      </c>
      <c r="D47" s="62">
        <f t="shared" si="3"/>
        <v>0</v>
      </c>
      <c r="E47" s="62">
        <f t="shared" si="3"/>
        <v>1</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1</v>
      </c>
      <c r="S47" s="596">
        <f t="shared" si="8"/>
        <v>0.71500000000000008</v>
      </c>
    </row>
    <row r="48" spans="2:19">
      <c r="B48" s="301">
        <f t="shared" si="2"/>
        <v>2030</v>
      </c>
      <c r="C48" s="61">
        <f t="shared" si="3"/>
        <v>0</v>
      </c>
      <c r="D48" s="62">
        <f t="shared" si="3"/>
        <v>0</v>
      </c>
      <c r="E48" s="62">
        <f t="shared" si="3"/>
        <v>1</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1</v>
      </c>
      <c r="S48" s="596">
        <f t="shared" si="8"/>
        <v>0.71500000000000008</v>
      </c>
    </row>
    <row r="49" spans="2:19">
      <c r="B49" s="301">
        <f t="shared" si="2"/>
        <v>2031</v>
      </c>
      <c r="C49" s="61">
        <f t="shared" si="3"/>
        <v>0</v>
      </c>
      <c r="D49" s="62">
        <f t="shared" si="3"/>
        <v>0</v>
      </c>
      <c r="E49" s="62">
        <f t="shared" si="3"/>
        <v>1</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1</v>
      </c>
      <c r="S49" s="596">
        <f t="shared" si="8"/>
        <v>0.71500000000000008</v>
      </c>
    </row>
    <row r="50" spans="2:19">
      <c r="B50" s="301">
        <f t="shared" si="2"/>
        <v>2032</v>
      </c>
      <c r="C50" s="61">
        <f t="shared" si="3"/>
        <v>0</v>
      </c>
      <c r="D50" s="62">
        <f t="shared" si="3"/>
        <v>0</v>
      </c>
      <c r="E50" s="62">
        <f t="shared" si="3"/>
        <v>1</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1</v>
      </c>
      <c r="S50" s="596">
        <f t="shared" si="8"/>
        <v>0.71500000000000008</v>
      </c>
    </row>
    <row r="51" spans="2:19">
      <c r="B51" s="301">
        <f t="shared" ref="B51:B82" si="9">B50+1</f>
        <v>2033</v>
      </c>
      <c r="C51" s="61">
        <f t="shared" ref="C51:G98" si="10">C$16</f>
        <v>0</v>
      </c>
      <c r="D51" s="62">
        <f t="shared" si="10"/>
        <v>0</v>
      </c>
      <c r="E51" s="62">
        <f t="shared" si="10"/>
        <v>1</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1</v>
      </c>
      <c r="S51" s="596">
        <f t="shared" si="8"/>
        <v>0.71500000000000008</v>
      </c>
    </row>
    <row r="52" spans="2:19">
      <c r="B52" s="301">
        <f t="shared" si="9"/>
        <v>2034</v>
      </c>
      <c r="C52" s="61">
        <f t="shared" si="10"/>
        <v>0</v>
      </c>
      <c r="D52" s="62">
        <f t="shared" si="10"/>
        <v>0</v>
      </c>
      <c r="E52" s="62">
        <f t="shared" si="10"/>
        <v>1</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1</v>
      </c>
      <c r="S52" s="596">
        <f t="shared" si="8"/>
        <v>0.71500000000000008</v>
      </c>
    </row>
    <row r="53" spans="2:19">
      <c r="B53" s="301">
        <f t="shared" si="9"/>
        <v>2035</v>
      </c>
      <c r="C53" s="61">
        <f t="shared" si="10"/>
        <v>0</v>
      </c>
      <c r="D53" s="62">
        <f t="shared" si="10"/>
        <v>0</v>
      </c>
      <c r="E53" s="62">
        <f t="shared" si="10"/>
        <v>1</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1</v>
      </c>
      <c r="S53" s="596">
        <f t="shared" si="8"/>
        <v>0.71500000000000008</v>
      </c>
    </row>
    <row r="54" spans="2:19">
      <c r="B54" s="301">
        <f t="shared" si="9"/>
        <v>2036</v>
      </c>
      <c r="C54" s="61">
        <f t="shared" si="10"/>
        <v>0</v>
      </c>
      <c r="D54" s="62">
        <f t="shared" si="10"/>
        <v>0</v>
      </c>
      <c r="E54" s="62">
        <f t="shared" si="10"/>
        <v>1</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1</v>
      </c>
      <c r="S54" s="596">
        <f t="shared" si="8"/>
        <v>0.71500000000000008</v>
      </c>
    </row>
    <row r="55" spans="2:19">
      <c r="B55" s="301">
        <f t="shared" si="9"/>
        <v>2037</v>
      </c>
      <c r="C55" s="61">
        <f t="shared" si="10"/>
        <v>0</v>
      </c>
      <c r="D55" s="62">
        <f t="shared" si="10"/>
        <v>0</v>
      </c>
      <c r="E55" s="62">
        <f t="shared" si="10"/>
        <v>1</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1</v>
      </c>
      <c r="S55" s="596">
        <f t="shared" si="8"/>
        <v>0.71500000000000008</v>
      </c>
    </row>
    <row r="56" spans="2:19">
      <c r="B56" s="301">
        <f t="shared" si="9"/>
        <v>2038</v>
      </c>
      <c r="C56" s="61">
        <f t="shared" si="10"/>
        <v>0</v>
      </c>
      <c r="D56" s="62">
        <f t="shared" si="10"/>
        <v>0</v>
      </c>
      <c r="E56" s="62">
        <f t="shared" si="10"/>
        <v>1</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1</v>
      </c>
      <c r="S56" s="596">
        <f t="shared" si="8"/>
        <v>0.71500000000000008</v>
      </c>
    </row>
    <row r="57" spans="2:19">
      <c r="B57" s="301">
        <f t="shared" si="9"/>
        <v>2039</v>
      </c>
      <c r="C57" s="61">
        <f t="shared" si="10"/>
        <v>0</v>
      </c>
      <c r="D57" s="62">
        <f t="shared" si="10"/>
        <v>0</v>
      </c>
      <c r="E57" s="62">
        <f t="shared" si="10"/>
        <v>1</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1</v>
      </c>
      <c r="S57" s="596">
        <f t="shared" si="8"/>
        <v>0.71500000000000008</v>
      </c>
    </row>
    <row r="58" spans="2:19">
      <c r="B58" s="301">
        <f t="shared" si="9"/>
        <v>2040</v>
      </c>
      <c r="C58" s="61">
        <f t="shared" si="10"/>
        <v>0</v>
      </c>
      <c r="D58" s="62">
        <f t="shared" si="10"/>
        <v>0</v>
      </c>
      <c r="E58" s="62">
        <f t="shared" si="10"/>
        <v>1</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1</v>
      </c>
      <c r="S58" s="596">
        <f t="shared" si="8"/>
        <v>0.71500000000000008</v>
      </c>
    </row>
    <row r="59" spans="2:19">
      <c r="B59" s="301">
        <f t="shared" si="9"/>
        <v>2041</v>
      </c>
      <c r="C59" s="61">
        <f t="shared" si="10"/>
        <v>0</v>
      </c>
      <c r="D59" s="62">
        <f t="shared" si="10"/>
        <v>0</v>
      </c>
      <c r="E59" s="62">
        <f t="shared" si="10"/>
        <v>1</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1</v>
      </c>
      <c r="S59" s="596">
        <f t="shared" si="8"/>
        <v>0.71500000000000008</v>
      </c>
    </row>
    <row r="60" spans="2:19">
      <c r="B60" s="301">
        <f t="shared" si="9"/>
        <v>2042</v>
      </c>
      <c r="C60" s="61">
        <f t="shared" si="10"/>
        <v>0</v>
      </c>
      <c r="D60" s="62">
        <f t="shared" si="10"/>
        <v>0</v>
      </c>
      <c r="E60" s="62">
        <f t="shared" si="10"/>
        <v>1</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1</v>
      </c>
      <c r="S60" s="596">
        <f t="shared" si="8"/>
        <v>0.71500000000000008</v>
      </c>
    </row>
    <row r="61" spans="2:19">
      <c r="B61" s="301">
        <f t="shared" si="9"/>
        <v>2043</v>
      </c>
      <c r="C61" s="61">
        <f t="shared" si="10"/>
        <v>0</v>
      </c>
      <c r="D61" s="62">
        <f t="shared" si="10"/>
        <v>0</v>
      </c>
      <c r="E61" s="62">
        <f t="shared" si="10"/>
        <v>1</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1</v>
      </c>
      <c r="S61" s="596">
        <f t="shared" si="8"/>
        <v>0.71500000000000008</v>
      </c>
    </row>
    <row r="62" spans="2:19">
      <c r="B62" s="301">
        <f t="shared" si="9"/>
        <v>2044</v>
      </c>
      <c r="C62" s="61">
        <f t="shared" si="10"/>
        <v>0</v>
      </c>
      <c r="D62" s="62">
        <f t="shared" si="10"/>
        <v>0</v>
      </c>
      <c r="E62" s="62">
        <f t="shared" si="10"/>
        <v>1</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1</v>
      </c>
      <c r="S62" s="596">
        <f t="shared" si="8"/>
        <v>0.71500000000000008</v>
      </c>
    </row>
    <row r="63" spans="2:19">
      <c r="B63" s="301">
        <f t="shared" si="9"/>
        <v>2045</v>
      </c>
      <c r="C63" s="61">
        <f t="shared" si="10"/>
        <v>0</v>
      </c>
      <c r="D63" s="62">
        <f t="shared" si="10"/>
        <v>0</v>
      </c>
      <c r="E63" s="62">
        <f t="shared" si="10"/>
        <v>1</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1</v>
      </c>
      <c r="S63" s="596">
        <f t="shared" si="8"/>
        <v>0.71500000000000008</v>
      </c>
    </row>
    <row r="64" spans="2:19">
      <c r="B64" s="301">
        <f t="shared" si="9"/>
        <v>2046</v>
      </c>
      <c r="C64" s="61">
        <f t="shared" si="10"/>
        <v>0</v>
      </c>
      <c r="D64" s="62">
        <f t="shared" si="10"/>
        <v>0</v>
      </c>
      <c r="E64" s="62">
        <f t="shared" si="10"/>
        <v>1</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1</v>
      </c>
      <c r="S64" s="596">
        <f t="shared" si="8"/>
        <v>0.71500000000000008</v>
      </c>
    </row>
    <row r="65" spans="2:19">
      <c r="B65" s="301">
        <f t="shared" si="9"/>
        <v>2047</v>
      </c>
      <c r="C65" s="61">
        <f t="shared" si="10"/>
        <v>0</v>
      </c>
      <c r="D65" s="62">
        <f t="shared" si="10"/>
        <v>0</v>
      </c>
      <c r="E65" s="62">
        <f t="shared" si="10"/>
        <v>1</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1</v>
      </c>
      <c r="S65" s="596">
        <f t="shared" si="8"/>
        <v>0.71500000000000008</v>
      </c>
    </row>
    <row r="66" spans="2:19">
      <c r="B66" s="301">
        <f t="shared" si="9"/>
        <v>2048</v>
      </c>
      <c r="C66" s="61">
        <f t="shared" si="10"/>
        <v>0</v>
      </c>
      <c r="D66" s="62">
        <f t="shared" si="10"/>
        <v>0</v>
      </c>
      <c r="E66" s="62">
        <f t="shared" si="10"/>
        <v>1</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1</v>
      </c>
      <c r="S66" s="596">
        <f t="shared" si="8"/>
        <v>0.71500000000000008</v>
      </c>
    </row>
    <row r="67" spans="2:19">
      <c r="B67" s="301">
        <f t="shared" si="9"/>
        <v>2049</v>
      </c>
      <c r="C67" s="61">
        <f t="shared" si="10"/>
        <v>0</v>
      </c>
      <c r="D67" s="62">
        <f t="shared" si="10"/>
        <v>0</v>
      </c>
      <c r="E67" s="62">
        <f t="shared" si="10"/>
        <v>1</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1</v>
      </c>
      <c r="S67" s="596">
        <f t="shared" si="8"/>
        <v>0.71500000000000008</v>
      </c>
    </row>
    <row r="68" spans="2:19">
      <c r="B68" s="301">
        <f t="shared" si="9"/>
        <v>2050</v>
      </c>
      <c r="C68" s="61">
        <f t="shared" si="10"/>
        <v>0</v>
      </c>
      <c r="D68" s="62">
        <f t="shared" si="10"/>
        <v>0</v>
      </c>
      <c r="E68" s="62">
        <f t="shared" si="10"/>
        <v>1</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1</v>
      </c>
      <c r="S68" s="596">
        <f t="shared" si="8"/>
        <v>0.71500000000000008</v>
      </c>
    </row>
    <row r="69" spans="2:19">
      <c r="B69" s="301">
        <f t="shared" si="9"/>
        <v>2051</v>
      </c>
      <c r="C69" s="61">
        <f t="shared" si="10"/>
        <v>0</v>
      </c>
      <c r="D69" s="62">
        <f t="shared" si="10"/>
        <v>0</v>
      </c>
      <c r="E69" s="62">
        <f t="shared" si="10"/>
        <v>1</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1</v>
      </c>
      <c r="S69" s="596">
        <f t="shared" si="8"/>
        <v>0.71500000000000008</v>
      </c>
    </row>
    <row r="70" spans="2:19">
      <c r="B70" s="301">
        <f t="shared" si="9"/>
        <v>2052</v>
      </c>
      <c r="C70" s="61">
        <f t="shared" si="10"/>
        <v>0</v>
      </c>
      <c r="D70" s="62">
        <f t="shared" si="10"/>
        <v>0</v>
      </c>
      <c r="E70" s="62">
        <f t="shared" si="10"/>
        <v>1</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1</v>
      </c>
      <c r="S70" s="596">
        <f t="shared" si="8"/>
        <v>0.71500000000000008</v>
      </c>
    </row>
    <row r="71" spans="2:19">
      <c r="B71" s="301">
        <f t="shared" si="9"/>
        <v>2053</v>
      </c>
      <c r="C71" s="61">
        <f t="shared" si="10"/>
        <v>0</v>
      </c>
      <c r="D71" s="62">
        <f t="shared" si="10"/>
        <v>0</v>
      </c>
      <c r="E71" s="62">
        <f t="shared" si="10"/>
        <v>1</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1</v>
      </c>
      <c r="S71" s="596">
        <f t="shared" si="8"/>
        <v>0.71500000000000008</v>
      </c>
    </row>
    <row r="72" spans="2:19">
      <c r="B72" s="301">
        <f t="shared" si="9"/>
        <v>2054</v>
      </c>
      <c r="C72" s="61">
        <f t="shared" si="10"/>
        <v>0</v>
      </c>
      <c r="D72" s="62">
        <f t="shared" si="10"/>
        <v>0</v>
      </c>
      <c r="E72" s="62">
        <f t="shared" si="10"/>
        <v>1</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1</v>
      </c>
      <c r="S72" s="596">
        <f t="shared" si="8"/>
        <v>0.71500000000000008</v>
      </c>
    </row>
    <row r="73" spans="2:19">
      <c r="B73" s="301">
        <f t="shared" si="9"/>
        <v>2055</v>
      </c>
      <c r="C73" s="61">
        <f t="shared" si="10"/>
        <v>0</v>
      </c>
      <c r="D73" s="62">
        <f t="shared" si="10"/>
        <v>0</v>
      </c>
      <c r="E73" s="62">
        <f t="shared" si="10"/>
        <v>1</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1</v>
      </c>
      <c r="S73" s="596">
        <f t="shared" si="8"/>
        <v>0.71500000000000008</v>
      </c>
    </row>
    <row r="74" spans="2:19">
      <c r="B74" s="301">
        <f t="shared" si="9"/>
        <v>2056</v>
      </c>
      <c r="C74" s="61">
        <f t="shared" si="10"/>
        <v>0</v>
      </c>
      <c r="D74" s="62">
        <f t="shared" si="10"/>
        <v>0</v>
      </c>
      <c r="E74" s="62">
        <f t="shared" si="10"/>
        <v>1</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1</v>
      </c>
      <c r="S74" s="596">
        <f t="shared" si="8"/>
        <v>0.71500000000000008</v>
      </c>
    </row>
    <row r="75" spans="2:19">
      <c r="B75" s="301">
        <f t="shared" si="9"/>
        <v>2057</v>
      </c>
      <c r="C75" s="61">
        <f t="shared" si="10"/>
        <v>0</v>
      </c>
      <c r="D75" s="62">
        <f t="shared" si="10"/>
        <v>0</v>
      </c>
      <c r="E75" s="62">
        <f t="shared" si="10"/>
        <v>1</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1</v>
      </c>
      <c r="S75" s="596">
        <f t="shared" si="8"/>
        <v>0.71500000000000008</v>
      </c>
    </row>
    <row r="76" spans="2:19">
      <c r="B76" s="301">
        <f t="shared" si="9"/>
        <v>2058</v>
      </c>
      <c r="C76" s="61">
        <f t="shared" si="10"/>
        <v>0</v>
      </c>
      <c r="D76" s="62">
        <f t="shared" si="10"/>
        <v>0</v>
      </c>
      <c r="E76" s="62">
        <f t="shared" si="10"/>
        <v>1</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1</v>
      </c>
      <c r="S76" s="596">
        <f t="shared" si="8"/>
        <v>0.71500000000000008</v>
      </c>
    </row>
    <row r="77" spans="2:19">
      <c r="B77" s="301">
        <f t="shared" si="9"/>
        <v>2059</v>
      </c>
      <c r="C77" s="61">
        <f t="shared" si="10"/>
        <v>0</v>
      </c>
      <c r="D77" s="62">
        <f t="shared" si="10"/>
        <v>0</v>
      </c>
      <c r="E77" s="62">
        <f t="shared" si="10"/>
        <v>1</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1</v>
      </c>
      <c r="S77" s="596">
        <f t="shared" si="8"/>
        <v>0.71500000000000008</v>
      </c>
    </row>
    <row r="78" spans="2:19">
      <c r="B78" s="301">
        <f t="shared" si="9"/>
        <v>2060</v>
      </c>
      <c r="C78" s="61">
        <f t="shared" si="10"/>
        <v>0</v>
      </c>
      <c r="D78" s="62">
        <f t="shared" si="10"/>
        <v>0</v>
      </c>
      <c r="E78" s="62">
        <f t="shared" si="10"/>
        <v>1</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1</v>
      </c>
      <c r="S78" s="596">
        <f t="shared" si="8"/>
        <v>0.71500000000000008</v>
      </c>
    </row>
    <row r="79" spans="2:19">
      <c r="B79" s="301">
        <f t="shared" si="9"/>
        <v>2061</v>
      </c>
      <c r="C79" s="61">
        <f t="shared" si="10"/>
        <v>0</v>
      </c>
      <c r="D79" s="62">
        <f t="shared" si="10"/>
        <v>0</v>
      </c>
      <c r="E79" s="62">
        <f t="shared" si="10"/>
        <v>1</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1</v>
      </c>
      <c r="S79" s="596">
        <f t="shared" si="8"/>
        <v>0.71500000000000008</v>
      </c>
    </row>
    <row r="80" spans="2:19">
      <c r="B80" s="301">
        <f t="shared" si="9"/>
        <v>2062</v>
      </c>
      <c r="C80" s="61">
        <f t="shared" si="10"/>
        <v>0</v>
      </c>
      <c r="D80" s="62">
        <f t="shared" si="10"/>
        <v>0</v>
      </c>
      <c r="E80" s="62">
        <f t="shared" si="10"/>
        <v>1</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1</v>
      </c>
      <c r="S80" s="596">
        <f t="shared" si="8"/>
        <v>0.71500000000000008</v>
      </c>
    </row>
    <row r="81" spans="2:19">
      <c r="B81" s="301">
        <f t="shared" si="9"/>
        <v>2063</v>
      </c>
      <c r="C81" s="61">
        <f t="shared" si="10"/>
        <v>0</v>
      </c>
      <c r="D81" s="62">
        <f t="shared" si="10"/>
        <v>0</v>
      </c>
      <c r="E81" s="62">
        <f t="shared" si="10"/>
        <v>1</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1</v>
      </c>
      <c r="S81" s="596">
        <f t="shared" si="8"/>
        <v>0.71500000000000008</v>
      </c>
    </row>
    <row r="82" spans="2:19">
      <c r="B82" s="301">
        <f t="shared" si="9"/>
        <v>2064</v>
      </c>
      <c r="C82" s="61">
        <f t="shared" si="10"/>
        <v>0</v>
      </c>
      <c r="D82" s="62">
        <f t="shared" si="10"/>
        <v>0</v>
      </c>
      <c r="E82" s="62">
        <f t="shared" si="10"/>
        <v>1</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1</v>
      </c>
      <c r="S82" s="596">
        <f t="shared" si="8"/>
        <v>0.71500000000000008</v>
      </c>
    </row>
    <row r="83" spans="2:19">
      <c r="B83" s="301">
        <f t="shared" ref="B83:B98" si="12">B82+1</f>
        <v>2065</v>
      </c>
      <c r="C83" s="61">
        <f t="shared" si="10"/>
        <v>0</v>
      </c>
      <c r="D83" s="62">
        <f t="shared" si="10"/>
        <v>0</v>
      </c>
      <c r="E83" s="62">
        <f t="shared" si="10"/>
        <v>1</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1</v>
      </c>
      <c r="S83" s="596">
        <f t="shared" ref="S83:S98" si="16">I83*I$13+J83*J$13+K83*K$13+L83*L$13+M83*M$13</f>
        <v>0.71500000000000008</v>
      </c>
    </row>
    <row r="84" spans="2:19">
      <c r="B84" s="301">
        <f t="shared" si="12"/>
        <v>2066</v>
      </c>
      <c r="C84" s="61">
        <f t="shared" si="10"/>
        <v>0</v>
      </c>
      <c r="D84" s="62">
        <f t="shared" si="10"/>
        <v>0</v>
      </c>
      <c r="E84" s="62">
        <f t="shared" si="10"/>
        <v>1</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1</v>
      </c>
      <c r="S84" s="596">
        <f t="shared" si="16"/>
        <v>0.71500000000000008</v>
      </c>
    </row>
    <row r="85" spans="2:19">
      <c r="B85" s="301">
        <f t="shared" si="12"/>
        <v>2067</v>
      </c>
      <c r="C85" s="61">
        <f t="shared" si="10"/>
        <v>0</v>
      </c>
      <c r="D85" s="62">
        <f t="shared" si="10"/>
        <v>0</v>
      </c>
      <c r="E85" s="62">
        <f t="shared" si="10"/>
        <v>1</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1</v>
      </c>
      <c r="S85" s="596">
        <f t="shared" si="16"/>
        <v>0.71500000000000008</v>
      </c>
    </row>
    <row r="86" spans="2:19">
      <c r="B86" s="301">
        <f t="shared" si="12"/>
        <v>2068</v>
      </c>
      <c r="C86" s="61">
        <f t="shared" si="10"/>
        <v>0</v>
      </c>
      <c r="D86" s="62">
        <f t="shared" si="10"/>
        <v>0</v>
      </c>
      <c r="E86" s="62">
        <f t="shared" si="10"/>
        <v>1</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1</v>
      </c>
      <c r="S86" s="596">
        <f t="shared" si="16"/>
        <v>0.71500000000000008</v>
      </c>
    </row>
    <row r="87" spans="2:19">
      <c r="B87" s="301">
        <f t="shared" si="12"/>
        <v>2069</v>
      </c>
      <c r="C87" s="61">
        <f t="shared" si="10"/>
        <v>0</v>
      </c>
      <c r="D87" s="62">
        <f t="shared" si="10"/>
        <v>0</v>
      </c>
      <c r="E87" s="62">
        <f t="shared" si="10"/>
        <v>1</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1</v>
      </c>
      <c r="S87" s="596">
        <f t="shared" si="16"/>
        <v>0.71500000000000008</v>
      </c>
    </row>
    <row r="88" spans="2:19">
      <c r="B88" s="301">
        <f t="shared" si="12"/>
        <v>2070</v>
      </c>
      <c r="C88" s="61">
        <f t="shared" si="10"/>
        <v>0</v>
      </c>
      <c r="D88" s="62">
        <f t="shared" si="10"/>
        <v>0</v>
      </c>
      <c r="E88" s="62">
        <f t="shared" si="10"/>
        <v>1</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1</v>
      </c>
      <c r="S88" s="596">
        <f t="shared" si="16"/>
        <v>0.71500000000000008</v>
      </c>
    </row>
    <row r="89" spans="2:19">
      <c r="B89" s="301">
        <f t="shared" si="12"/>
        <v>2071</v>
      </c>
      <c r="C89" s="61">
        <f t="shared" si="10"/>
        <v>0</v>
      </c>
      <c r="D89" s="62">
        <f t="shared" si="10"/>
        <v>0</v>
      </c>
      <c r="E89" s="62">
        <f t="shared" si="10"/>
        <v>1</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1</v>
      </c>
      <c r="S89" s="596">
        <f t="shared" si="16"/>
        <v>0.71500000000000008</v>
      </c>
    </row>
    <row r="90" spans="2:19">
      <c r="B90" s="301">
        <f t="shared" si="12"/>
        <v>2072</v>
      </c>
      <c r="C90" s="61">
        <f t="shared" si="10"/>
        <v>0</v>
      </c>
      <c r="D90" s="62">
        <f t="shared" si="10"/>
        <v>0</v>
      </c>
      <c r="E90" s="62">
        <f t="shared" si="10"/>
        <v>1</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1</v>
      </c>
      <c r="S90" s="596">
        <f t="shared" si="16"/>
        <v>0.71500000000000008</v>
      </c>
    </row>
    <row r="91" spans="2:19">
      <c r="B91" s="301">
        <f t="shared" si="12"/>
        <v>2073</v>
      </c>
      <c r="C91" s="61">
        <f t="shared" si="10"/>
        <v>0</v>
      </c>
      <c r="D91" s="62">
        <f t="shared" si="10"/>
        <v>0</v>
      </c>
      <c r="E91" s="62">
        <f t="shared" si="10"/>
        <v>1</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1</v>
      </c>
      <c r="S91" s="596">
        <f t="shared" si="16"/>
        <v>0.71500000000000008</v>
      </c>
    </row>
    <row r="92" spans="2:19">
      <c r="B92" s="301">
        <f t="shared" si="12"/>
        <v>2074</v>
      </c>
      <c r="C92" s="61">
        <f t="shared" si="10"/>
        <v>0</v>
      </c>
      <c r="D92" s="62">
        <f t="shared" si="10"/>
        <v>0</v>
      </c>
      <c r="E92" s="62">
        <f t="shared" si="10"/>
        <v>1</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1</v>
      </c>
      <c r="S92" s="596">
        <f t="shared" si="16"/>
        <v>0.71500000000000008</v>
      </c>
    </row>
    <row r="93" spans="2:19">
      <c r="B93" s="301">
        <f t="shared" si="12"/>
        <v>2075</v>
      </c>
      <c r="C93" s="61">
        <f t="shared" si="10"/>
        <v>0</v>
      </c>
      <c r="D93" s="62">
        <f t="shared" si="10"/>
        <v>0</v>
      </c>
      <c r="E93" s="62">
        <f t="shared" si="10"/>
        <v>1</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1</v>
      </c>
      <c r="S93" s="596">
        <f t="shared" si="16"/>
        <v>0.71500000000000008</v>
      </c>
    </row>
    <row r="94" spans="2:19">
      <c r="B94" s="301">
        <f t="shared" si="12"/>
        <v>2076</v>
      </c>
      <c r="C94" s="61">
        <f t="shared" si="10"/>
        <v>0</v>
      </c>
      <c r="D94" s="62">
        <f t="shared" si="10"/>
        <v>0</v>
      </c>
      <c r="E94" s="62">
        <f t="shared" si="10"/>
        <v>1</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1</v>
      </c>
      <c r="S94" s="596">
        <f t="shared" si="16"/>
        <v>0.71500000000000008</v>
      </c>
    </row>
    <row r="95" spans="2:19">
      <c r="B95" s="301">
        <f t="shared" si="12"/>
        <v>2077</v>
      </c>
      <c r="C95" s="61">
        <f t="shared" si="10"/>
        <v>0</v>
      </c>
      <c r="D95" s="62">
        <f t="shared" si="10"/>
        <v>0</v>
      </c>
      <c r="E95" s="62">
        <f t="shared" si="10"/>
        <v>1</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1</v>
      </c>
      <c r="S95" s="596">
        <f t="shared" si="16"/>
        <v>0.71500000000000008</v>
      </c>
    </row>
    <row r="96" spans="2:19">
      <c r="B96" s="301">
        <f t="shared" si="12"/>
        <v>2078</v>
      </c>
      <c r="C96" s="61">
        <f t="shared" si="10"/>
        <v>0</v>
      </c>
      <c r="D96" s="62">
        <f t="shared" si="10"/>
        <v>0</v>
      </c>
      <c r="E96" s="62">
        <f t="shared" si="10"/>
        <v>1</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1</v>
      </c>
      <c r="S96" s="596">
        <f t="shared" si="16"/>
        <v>0.71500000000000008</v>
      </c>
    </row>
    <row r="97" spans="2:19">
      <c r="B97" s="301">
        <f t="shared" si="12"/>
        <v>2079</v>
      </c>
      <c r="C97" s="61">
        <f t="shared" si="10"/>
        <v>0</v>
      </c>
      <c r="D97" s="62">
        <f t="shared" si="10"/>
        <v>0</v>
      </c>
      <c r="E97" s="62">
        <f t="shared" si="10"/>
        <v>1</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1</v>
      </c>
      <c r="S97" s="596">
        <f t="shared" si="16"/>
        <v>0.71500000000000008</v>
      </c>
    </row>
    <row r="98" spans="2:19" ht="13.5" thickBot="1">
      <c r="B98" s="302">
        <f t="shared" si="12"/>
        <v>2080</v>
      </c>
      <c r="C98" s="63">
        <f t="shared" si="10"/>
        <v>0</v>
      </c>
      <c r="D98" s="64">
        <f t="shared" si="10"/>
        <v>0</v>
      </c>
      <c r="E98" s="64">
        <f t="shared" si="10"/>
        <v>1</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1</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637" customWidth="1"/>
    <col min="2" max="2" width="6.28515625" style="637" customWidth="1"/>
    <col min="3" max="3" width="9.28515625" style="637" customWidth="1"/>
    <col min="4" max="4" width="7.42578125" style="637" customWidth="1"/>
    <col min="5" max="14" width="8" style="637" customWidth="1"/>
    <col min="15" max="16" width="8.42578125" style="637" customWidth="1"/>
    <col min="17" max="17" width="3.85546875" style="637" customWidth="1"/>
    <col min="18" max="18" width="3.42578125" style="637" customWidth="1"/>
    <col min="19" max="21" width="11.42578125" style="637" hidden="1" customWidth="1"/>
    <col min="22" max="22" width="10.28515625" style="637" hidden="1" customWidth="1"/>
    <col min="23" max="23" width="9.7109375" style="637" hidden="1" customWidth="1"/>
    <col min="24" max="24" width="9.42578125" style="637" hidden="1" customWidth="1"/>
    <col min="25" max="27" width="0" style="637" hidden="1" customWidth="1"/>
    <col min="28" max="29" width="11.42578125" style="637"/>
    <col min="30" max="30" width="10.85546875" style="637" customWidth="1"/>
    <col min="31" max="16384" width="11.42578125" style="637"/>
  </cols>
  <sheetData>
    <row r="2" spans="2:30">
      <c r="C2" s="638" t="s">
        <v>34</v>
      </c>
      <c r="S2" s="638" t="s">
        <v>300</v>
      </c>
      <c r="AC2" s="637" t="s">
        <v>6</v>
      </c>
      <c r="AD2" s="639">
        <v>0.66390000000000005</v>
      </c>
    </row>
    <row r="3" spans="2:30">
      <c r="B3" s="640"/>
      <c r="C3" s="640"/>
      <c r="S3" s="640"/>
      <c r="AC3" s="637" t="s">
        <v>256</v>
      </c>
      <c r="AD3" s="639">
        <v>0.1285</v>
      </c>
    </row>
    <row r="4" spans="2:30">
      <c r="B4" s="640"/>
      <c r="C4" s="640" t="s">
        <v>38</v>
      </c>
      <c r="S4" s="640" t="s">
        <v>301</v>
      </c>
      <c r="AC4" s="637" t="s">
        <v>2</v>
      </c>
      <c r="AD4" s="639">
        <v>0</v>
      </c>
    </row>
    <row r="5" spans="2:30">
      <c r="B5" s="640"/>
      <c r="C5" s="640"/>
      <c r="S5" s="640" t="s">
        <v>38</v>
      </c>
      <c r="AC5" s="637" t="s">
        <v>16</v>
      </c>
      <c r="AD5" s="639">
        <v>8.1000000000000013E-3</v>
      </c>
    </row>
    <row r="6" spans="2:30">
      <c r="B6" s="640"/>
      <c r="S6" s="640"/>
      <c r="AC6" s="637" t="s">
        <v>331</v>
      </c>
      <c r="AD6" s="639">
        <v>0</v>
      </c>
    </row>
    <row r="7" spans="2:30" ht="13.5" thickBot="1">
      <c r="B7" s="640"/>
      <c r="C7" s="641"/>
      <c r="S7" s="640"/>
      <c r="AC7" s="637" t="s">
        <v>332</v>
      </c>
      <c r="AD7" s="639">
        <v>0.10710000000000001</v>
      </c>
    </row>
    <row r="8" spans="2:30" ht="13.5" thickBot="1">
      <c r="B8" s="640"/>
      <c r="D8" s="642">
        <v>6.2100000000000002E-2</v>
      </c>
      <c r="E8" s="643">
        <v>0.66390000000000005</v>
      </c>
      <c r="F8" s="644">
        <v>0.1285</v>
      </c>
      <c r="G8" s="644">
        <v>0</v>
      </c>
      <c r="H8" s="644">
        <v>0</v>
      </c>
      <c r="I8" s="644">
        <v>0</v>
      </c>
      <c r="J8" s="644">
        <v>8.0999999999999996E-3</v>
      </c>
      <c r="K8" s="644">
        <v>0</v>
      </c>
      <c r="L8" s="644">
        <v>0.1071</v>
      </c>
      <c r="M8" s="644">
        <v>1.77E-2</v>
      </c>
      <c r="N8" s="644">
        <v>1.3299999999999999E-2</v>
      </c>
      <c r="O8" s="644">
        <v>6.2100000000000002E-2</v>
      </c>
      <c r="P8" s="645">
        <f>SUM(E8:O8)</f>
        <v>1.0006999999999999</v>
      </c>
      <c r="S8" s="640"/>
      <c r="T8" s="640"/>
      <c r="AC8" s="637" t="s">
        <v>231</v>
      </c>
      <c r="AD8" s="639">
        <v>1.77E-2</v>
      </c>
    </row>
    <row r="9" spans="2:30" ht="13.5" thickBot="1">
      <c r="B9" s="646"/>
      <c r="C9" s="647"/>
      <c r="D9" s="648"/>
      <c r="E9" s="807" t="s">
        <v>41</v>
      </c>
      <c r="F9" s="808"/>
      <c r="G9" s="808"/>
      <c r="H9" s="808"/>
      <c r="I9" s="808"/>
      <c r="J9" s="808"/>
      <c r="K9" s="808"/>
      <c r="L9" s="808"/>
      <c r="M9" s="808"/>
      <c r="N9" s="808"/>
      <c r="O9" s="808"/>
      <c r="P9" s="649"/>
      <c r="AC9" s="637" t="s">
        <v>232</v>
      </c>
      <c r="AD9" s="639">
        <v>1.3300000000000001E-2</v>
      </c>
    </row>
    <row r="10" spans="2:30" ht="21.75" customHeight="1" thickBot="1">
      <c r="B10" s="805" t="s">
        <v>1</v>
      </c>
      <c r="C10" s="805" t="s">
        <v>33</v>
      </c>
      <c r="D10" s="805" t="s">
        <v>40</v>
      </c>
      <c r="E10" s="805" t="s">
        <v>228</v>
      </c>
      <c r="F10" s="805" t="s">
        <v>271</v>
      </c>
      <c r="G10" s="797" t="s">
        <v>267</v>
      </c>
      <c r="H10" s="805" t="s">
        <v>270</v>
      </c>
      <c r="I10" s="797" t="s">
        <v>2</v>
      </c>
      <c r="J10" s="805" t="s">
        <v>16</v>
      </c>
      <c r="K10" s="797" t="s">
        <v>229</v>
      </c>
      <c r="L10" s="809" t="s">
        <v>273</v>
      </c>
      <c r="M10" s="810"/>
      <c r="N10" s="810"/>
      <c r="O10" s="811"/>
      <c r="P10" s="805" t="s">
        <v>27</v>
      </c>
      <c r="AC10" s="637" t="s">
        <v>233</v>
      </c>
      <c r="AD10" s="639">
        <v>6.2100000000000002E-2</v>
      </c>
    </row>
    <row r="11" spans="2:30" s="651" customFormat="1" ht="42" customHeight="1" thickBot="1">
      <c r="B11" s="806"/>
      <c r="C11" s="806"/>
      <c r="D11" s="806"/>
      <c r="E11" s="806"/>
      <c r="F11" s="806"/>
      <c r="G11" s="799"/>
      <c r="H11" s="806"/>
      <c r="I11" s="799"/>
      <c r="J11" s="806"/>
      <c r="K11" s="799"/>
      <c r="L11" s="650" t="s">
        <v>230</v>
      </c>
      <c r="M11" s="650" t="s">
        <v>231</v>
      </c>
      <c r="N11" s="650" t="s">
        <v>232</v>
      </c>
      <c r="O11" s="650" t="s">
        <v>233</v>
      </c>
      <c r="P11" s="806"/>
      <c r="S11" s="400" t="s">
        <v>1</v>
      </c>
      <c r="T11" s="404" t="s">
        <v>302</v>
      </c>
      <c r="U11" s="400" t="s">
        <v>303</v>
      </c>
      <c r="V11" s="404" t="s">
        <v>304</v>
      </c>
      <c r="W11" s="400" t="s">
        <v>40</v>
      </c>
      <c r="X11" s="404" t="s">
        <v>305</v>
      </c>
    </row>
    <row r="12" spans="2:30" s="658" customFormat="1" ht="26.25" thickBot="1">
      <c r="B12" s="652"/>
      <c r="C12" s="653" t="s">
        <v>15</v>
      </c>
      <c r="D12" s="653" t="s">
        <v>24</v>
      </c>
      <c r="E12" s="654" t="s">
        <v>24</v>
      </c>
      <c r="F12" s="655" t="s">
        <v>24</v>
      </c>
      <c r="G12" s="655" t="s">
        <v>24</v>
      </c>
      <c r="H12" s="655" t="s">
        <v>24</v>
      </c>
      <c r="I12" s="655" t="s">
        <v>24</v>
      </c>
      <c r="J12" s="655" t="s">
        <v>24</v>
      </c>
      <c r="K12" s="655" t="s">
        <v>24</v>
      </c>
      <c r="L12" s="655" t="s">
        <v>24</v>
      </c>
      <c r="M12" s="655" t="s">
        <v>24</v>
      </c>
      <c r="N12" s="655" t="s">
        <v>24</v>
      </c>
      <c r="O12" s="656" t="s">
        <v>24</v>
      </c>
      <c r="P12" s="657" t="s">
        <v>39</v>
      </c>
      <c r="S12" s="659"/>
      <c r="T12" s="660" t="s">
        <v>306</v>
      </c>
      <c r="U12" s="659" t="s">
        <v>307</v>
      </c>
      <c r="V12" s="660" t="s">
        <v>15</v>
      </c>
      <c r="W12" s="661" t="s">
        <v>24</v>
      </c>
      <c r="X12" s="660" t="s">
        <v>15</v>
      </c>
    </row>
    <row r="13" spans="2:30">
      <c r="B13" s="662">
        <f>year</f>
        <v>2000</v>
      </c>
      <c r="C13" s="663">
        <f>'[2]Fraksi pengelolaan sampah BaU'!B30</f>
        <v>0</v>
      </c>
      <c r="D13" s="664">
        <v>1</v>
      </c>
      <c r="E13" s="665">
        <f t="shared" ref="E13:O28" si="0">E$8</f>
        <v>0.66390000000000005</v>
      </c>
      <c r="F13" s="665">
        <f t="shared" si="0"/>
        <v>0.1285</v>
      </c>
      <c r="G13" s="665">
        <f t="shared" si="0"/>
        <v>0</v>
      </c>
      <c r="H13" s="665">
        <f t="shared" si="0"/>
        <v>0</v>
      </c>
      <c r="I13" s="665">
        <f t="shared" si="0"/>
        <v>0</v>
      </c>
      <c r="J13" s="665">
        <f t="shared" si="0"/>
        <v>8.0999999999999996E-3</v>
      </c>
      <c r="K13" s="665">
        <f t="shared" si="0"/>
        <v>0</v>
      </c>
      <c r="L13" s="665">
        <f t="shared" si="0"/>
        <v>0.1071</v>
      </c>
      <c r="M13" s="665">
        <f t="shared" si="0"/>
        <v>1.77E-2</v>
      </c>
      <c r="N13" s="665">
        <f t="shared" si="0"/>
        <v>1.3299999999999999E-2</v>
      </c>
      <c r="O13" s="665">
        <f t="shared" si="0"/>
        <v>6.2100000000000002E-2</v>
      </c>
      <c r="P13" s="666">
        <f t="shared" ref="P13:P44" si="1">SUM(E13:O13)</f>
        <v>1.0006999999999999</v>
      </c>
      <c r="S13" s="662">
        <f>year</f>
        <v>2000</v>
      </c>
      <c r="T13" s="667">
        <v>0</v>
      </c>
      <c r="U13" s="667">
        <v>5</v>
      </c>
      <c r="V13" s="668">
        <f>T13*U13</f>
        <v>0</v>
      </c>
      <c r="W13" s="669">
        <v>1</v>
      </c>
      <c r="X13" s="670">
        <f t="shared" ref="X13:X44" si="2">V13*W13</f>
        <v>0</v>
      </c>
    </row>
    <row r="14" spans="2:30">
      <c r="B14" s="671">
        <f t="shared" ref="B14:B45" si="3">B13+1</f>
        <v>2001</v>
      </c>
      <c r="C14" s="663">
        <f>'[2]Fraksi pengelolaan sampah BaU'!B31</f>
        <v>0</v>
      </c>
      <c r="D14" s="664">
        <v>1</v>
      </c>
      <c r="E14" s="665">
        <f t="shared" si="0"/>
        <v>0.66390000000000005</v>
      </c>
      <c r="F14" s="665">
        <f t="shared" si="0"/>
        <v>0.1285</v>
      </c>
      <c r="G14" s="665">
        <f t="shared" si="0"/>
        <v>0</v>
      </c>
      <c r="H14" s="665">
        <f t="shared" si="0"/>
        <v>0</v>
      </c>
      <c r="I14" s="665">
        <f t="shared" si="0"/>
        <v>0</v>
      </c>
      <c r="J14" s="665">
        <f t="shared" si="0"/>
        <v>8.0999999999999996E-3</v>
      </c>
      <c r="K14" s="665">
        <f t="shared" si="0"/>
        <v>0</v>
      </c>
      <c r="L14" s="665">
        <f t="shared" si="0"/>
        <v>0.1071</v>
      </c>
      <c r="M14" s="665">
        <f t="shared" si="0"/>
        <v>1.77E-2</v>
      </c>
      <c r="N14" s="665">
        <f t="shared" si="0"/>
        <v>1.3299999999999999E-2</v>
      </c>
      <c r="O14" s="665">
        <f t="shared" si="0"/>
        <v>6.2100000000000002E-2</v>
      </c>
      <c r="P14" s="672">
        <f t="shared" si="1"/>
        <v>1.0006999999999999</v>
      </c>
      <c r="S14" s="671">
        <f t="shared" ref="S14:S77" si="4">S13+1</f>
        <v>2001</v>
      </c>
      <c r="T14" s="673">
        <v>0</v>
      </c>
      <c r="U14" s="673">
        <v>5</v>
      </c>
      <c r="V14" s="674">
        <f>T14*U14</f>
        <v>0</v>
      </c>
      <c r="W14" s="675">
        <v>1</v>
      </c>
      <c r="X14" s="676">
        <f t="shared" si="2"/>
        <v>0</v>
      </c>
    </row>
    <row r="15" spans="2:30">
      <c r="B15" s="671">
        <f t="shared" si="3"/>
        <v>2002</v>
      </c>
      <c r="C15" s="663">
        <f>'[2]Fraksi pengelolaan sampah BaU'!B32</f>
        <v>7.7708317059999992</v>
      </c>
      <c r="D15" s="664">
        <v>1</v>
      </c>
      <c r="E15" s="665">
        <f t="shared" si="0"/>
        <v>0.66390000000000005</v>
      </c>
      <c r="F15" s="665">
        <f t="shared" si="0"/>
        <v>0.1285</v>
      </c>
      <c r="G15" s="665">
        <f t="shared" si="0"/>
        <v>0</v>
      </c>
      <c r="H15" s="665">
        <f t="shared" si="0"/>
        <v>0</v>
      </c>
      <c r="I15" s="665">
        <f t="shared" si="0"/>
        <v>0</v>
      </c>
      <c r="J15" s="665">
        <f t="shared" si="0"/>
        <v>8.0999999999999996E-3</v>
      </c>
      <c r="K15" s="665">
        <f t="shared" si="0"/>
        <v>0</v>
      </c>
      <c r="L15" s="665">
        <f t="shared" si="0"/>
        <v>0.1071</v>
      </c>
      <c r="M15" s="665">
        <f t="shared" si="0"/>
        <v>1.77E-2</v>
      </c>
      <c r="N15" s="665">
        <f t="shared" si="0"/>
        <v>1.3299999999999999E-2</v>
      </c>
      <c r="O15" s="665">
        <f t="shared" si="0"/>
        <v>6.2100000000000002E-2</v>
      </c>
      <c r="P15" s="672">
        <f t="shared" si="1"/>
        <v>1.0006999999999999</v>
      </c>
      <c r="S15" s="671">
        <f t="shared" si="4"/>
        <v>2002</v>
      </c>
      <c r="T15" s="673">
        <v>0</v>
      </c>
      <c r="U15" s="673">
        <v>5</v>
      </c>
      <c r="V15" s="674">
        <f t="shared" ref="V15:V78" si="5">T15*U15</f>
        <v>0</v>
      </c>
      <c r="W15" s="675">
        <v>1</v>
      </c>
      <c r="X15" s="676">
        <f t="shared" si="2"/>
        <v>0</v>
      </c>
    </row>
    <row r="16" spans="2:30">
      <c r="B16" s="671">
        <f t="shared" si="3"/>
        <v>2003</v>
      </c>
      <c r="C16" s="663">
        <f>'[2]Fraksi pengelolaan sampah BaU'!B33</f>
        <v>7.9040741780000001</v>
      </c>
      <c r="D16" s="664">
        <v>1</v>
      </c>
      <c r="E16" s="665">
        <f t="shared" si="0"/>
        <v>0.66390000000000005</v>
      </c>
      <c r="F16" s="665">
        <f t="shared" si="0"/>
        <v>0.1285</v>
      </c>
      <c r="G16" s="665">
        <f t="shared" si="0"/>
        <v>0</v>
      </c>
      <c r="H16" s="665">
        <f t="shared" si="0"/>
        <v>0</v>
      </c>
      <c r="I16" s="665">
        <f t="shared" si="0"/>
        <v>0</v>
      </c>
      <c r="J16" s="665">
        <f t="shared" si="0"/>
        <v>8.0999999999999996E-3</v>
      </c>
      <c r="K16" s="665">
        <f t="shared" si="0"/>
        <v>0</v>
      </c>
      <c r="L16" s="665">
        <f t="shared" si="0"/>
        <v>0.1071</v>
      </c>
      <c r="M16" s="665">
        <f t="shared" si="0"/>
        <v>1.77E-2</v>
      </c>
      <c r="N16" s="665">
        <f t="shared" si="0"/>
        <v>1.3299999999999999E-2</v>
      </c>
      <c r="O16" s="665">
        <f t="shared" si="0"/>
        <v>6.2100000000000002E-2</v>
      </c>
      <c r="P16" s="672">
        <f t="shared" si="1"/>
        <v>1.0006999999999999</v>
      </c>
      <c r="S16" s="671">
        <f t="shared" si="4"/>
        <v>2003</v>
      </c>
      <c r="T16" s="673">
        <v>0</v>
      </c>
      <c r="U16" s="673">
        <v>5</v>
      </c>
      <c r="V16" s="674">
        <f t="shared" si="5"/>
        <v>0</v>
      </c>
      <c r="W16" s="675">
        <v>1</v>
      </c>
      <c r="X16" s="676">
        <f t="shared" si="2"/>
        <v>0</v>
      </c>
    </row>
    <row r="17" spans="2:24">
      <c r="B17" s="671">
        <f t="shared" si="3"/>
        <v>2004</v>
      </c>
      <c r="C17" s="663">
        <f>'[2]Fraksi pengelolaan sampah BaU'!B34</f>
        <v>8.2211856979999993</v>
      </c>
      <c r="D17" s="664">
        <v>1</v>
      </c>
      <c r="E17" s="665">
        <f t="shared" si="0"/>
        <v>0.66390000000000005</v>
      </c>
      <c r="F17" s="665">
        <f t="shared" si="0"/>
        <v>0.1285</v>
      </c>
      <c r="G17" s="665">
        <f t="shared" si="0"/>
        <v>0</v>
      </c>
      <c r="H17" s="665">
        <f t="shared" si="0"/>
        <v>0</v>
      </c>
      <c r="I17" s="665">
        <f t="shared" si="0"/>
        <v>0</v>
      </c>
      <c r="J17" s="665">
        <f t="shared" si="0"/>
        <v>8.0999999999999996E-3</v>
      </c>
      <c r="K17" s="665">
        <f t="shared" si="0"/>
        <v>0</v>
      </c>
      <c r="L17" s="665">
        <f t="shared" si="0"/>
        <v>0.1071</v>
      </c>
      <c r="M17" s="665">
        <f t="shared" si="0"/>
        <v>1.77E-2</v>
      </c>
      <c r="N17" s="665">
        <f t="shared" si="0"/>
        <v>1.3299999999999999E-2</v>
      </c>
      <c r="O17" s="665">
        <f t="shared" si="0"/>
        <v>6.2100000000000002E-2</v>
      </c>
      <c r="P17" s="672">
        <f t="shared" si="1"/>
        <v>1.0006999999999999</v>
      </c>
      <c r="S17" s="671">
        <f t="shared" si="4"/>
        <v>2004</v>
      </c>
      <c r="T17" s="673">
        <v>0</v>
      </c>
      <c r="U17" s="673">
        <v>5</v>
      </c>
      <c r="V17" s="674">
        <f t="shared" si="5"/>
        <v>0</v>
      </c>
      <c r="W17" s="675">
        <v>1</v>
      </c>
      <c r="X17" s="676">
        <f t="shared" si="2"/>
        <v>0</v>
      </c>
    </row>
    <row r="18" spans="2:24">
      <c r="B18" s="671">
        <f t="shared" si="3"/>
        <v>2005</v>
      </c>
      <c r="C18" s="663">
        <f>'[2]Fraksi pengelolaan sampah BaU'!B35</f>
        <v>8.5167391979999998</v>
      </c>
      <c r="D18" s="664">
        <v>1</v>
      </c>
      <c r="E18" s="665">
        <f t="shared" si="0"/>
        <v>0.66390000000000005</v>
      </c>
      <c r="F18" s="665">
        <f t="shared" si="0"/>
        <v>0.1285</v>
      </c>
      <c r="G18" s="665">
        <f t="shared" si="0"/>
        <v>0</v>
      </c>
      <c r="H18" s="665">
        <f t="shared" si="0"/>
        <v>0</v>
      </c>
      <c r="I18" s="665">
        <f t="shared" si="0"/>
        <v>0</v>
      </c>
      <c r="J18" s="665">
        <f t="shared" si="0"/>
        <v>8.0999999999999996E-3</v>
      </c>
      <c r="K18" s="665">
        <f t="shared" si="0"/>
        <v>0</v>
      </c>
      <c r="L18" s="665">
        <f t="shared" si="0"/>
        <v>0.1071</v>
      </c>
      <c r="M18" s="665">
        <f t="shared" si="0"/>
        <v>1.77E-2</v>
      </c>
      <c r="N18" s="665">
        <f t="shared" si="0"/>
        <v>1.3299999999999999E-2</v>
      </c>
      <c r="O18" s="665">
        <f t="shared" si="0"/>
        <v>6.2100000000000002E-2</v>
      </c>
      <c r="P18" s="672">
        <f t="shared" si="1"/>
        <v>1.0006999999999999</v>
      </c>
      <c r="S18" s="671">
        <f t="shared" si="4"/>
        <v>2005</v>
      </c>
      <c r="T18" s="673">
        <v>0</v>
      </c>
      <c r="U18" s="673">
        <v>5</v>
      </c>
      <c r="V18" s="674">
        <f t="shared" si="5"/>
        <v>0</v>
      </c>
      <c r="W18" s="675">
        <v>1</v>
      </c>
      <c r="X18" s="676">
        <f t="shared" si="2"/>
        <v>0</v>
      </c>
    </row>
    <row r="19" spans="2:24">
      <c r="B19" s="671">
        <f t="shared" si="3"/>
        <v>2006</v>
      </c>
      <c r="C19" s="663">
        <f>'[2]Fraksi pengelolaan sampah BaU'!B36</f>
        <v>8.6097863940000003</v>
      </c>
      <c r="D19" s="664">
        <v>1</v>
      </c>
      <c r="E19" s="665">
        <f t="shared" si="0"/>
        <v>0.66390000000000005</v>
      </c>
      <c r="F19" s="665">
        <f t="shared" si="0"/>
        <v>0.1285</v>
      </c>
      <c r="G19" s="665">
        <f t="shared" si="0"/>
        <v>0</v>
      </c>
      <c r="H19" s="665">
        <f t="shared" si="0"/>
        <v>0</v>
      </c>
      <c r="I19" s="665">
        <f t="shared" si="0"/>
        <v>0</v>
      </c>
      <c r="J19" s="665">
        <f t="shared" si="0"/>
        <v>8.0999999999999996E-3</v>
      </c>
      <c r="K19" s="665">
        <f t="shared" si="0"/>
        <v>0</v>
      </c>
      <c r="L19" s="665">
        <f t="shared" si="0"/>
        <v>0.1071</v>
      </c>
      <c r="M19" s="665">
        <f t="shared" si="0"/>
        <v>1.77E-2</v>
      </c>
      <c r="N19" s="665">
        <f t="shared" si="0"/>
        <v>1.3299999999999999E-2</v>
      </c>
      <c r="O19" s="665">
        <f t="shared" si="0"/>
        <v>6.2100000000000002E-2</v>
      </c>
      <c r="P19" s="672">
        <f t="shared" si="1"/>
        <v>1.0006999999999999</v>
      </c>
      <c r="S19" s="671">
        <f t="shared" si="4"/>
        <v>2006</v>
      </c>
      <c r="T19" s="673">
        <v>0</v>
      </c>
      <c r="U19" s="673">
        <v>5</v>
      </c>
      <c r="V19" s="674">
        <f t="shared" si="5"/>
        <v>0</v>
      </c>
      <c r="W19" s="675">
        <v>1</v>
      </c>
      <c r="X19" s="676">
        <f t="shared" si="2"/>
        <v>0</v>
      </c>
    </row>
    <row r="20" spans="2:24">
      <c r="B20" s="671">
        <f t="shared" si="3"/>
        <v>2007</v>
      </c>
      <c r="C20" s="663">
        <f>'[2]Fraksi pengelolaan sampah BaU'!B37</f>
        <v>8.7001214519999994</v>
      </c>
      <c r="D20" s="664">
        <v>1</v>
      </c>
      <c r="E20" s="665">
        <f t="shared" si="0"/>
        <v>0.66390000000000005</v>
      </c>
      <c r="F20" s="665">
        <f t="shared" si="0"/>
        <v>0.1285</v>
      </c>
      <c r="G20" s="665">
        <f t="shared" si="0"/>
        <v>0</v>
      </c>
      <c r="H20" s="665">
        <f t="shared" si="0"/>
        <v>0</v>
      </c>
      <c r="I20" s="665">
        <f t="shared" si="0"/>
        <v>0</v>
      </c>
      <c r="J20" s="665">
        <f t="shared" si="0"/>
        <v>8.0999999999999996E-3</v>
      </c>
      <c r="K20" s="665">
        <f t="shared" si="0"/>
        <v>0</v>
      </c>
      <c r="L20" s="665">
        <f t="shared" si="0"/>
        <v>0.1071</v>
      </c>
      <c r="M20" s="665">
        <f t="shared" si="0"/>
        <v>1.77E-2</v>
      </c>
      <c r="N20" s="665">
        <f t="shared" si="0"/>
        <v>1.3299999999999999E-2</v>
      </c>
      <c r="O20" s="665">
        <f t="shared" si="0"/>
        <v>6.2100000000000002E-2</v>
      </c>
      <c r="P20" s="672">
        <f t="shared" si="1"/>
        <v>1.0006999999999999</v>
      </c>
      <c r="S20" s="671">
        <f t="shared" si="4"/>
        <v>2007</v>
      </c>
      <c r="T20" s="673">
        <v>0</v>
      </c>
      <c r="U20" s="673">
        <v>5</v>
      </c>
      <c r="V20" s="674">
        <f t="shared" si="5"/>
        <v>0</v>
      </c>
      <c r="W20" s="675">
        <v>1</v>
      </c>
      <c r="X20" s="676">
        <f t="shared" si="2"/>
        <v>0</v>
      </c>
    </row>
    <row r="21" spans="2:24">
      <c r="B21" s="671">
        <f t="shared" si="3"/>
        <v>2008</v>
      </c>
      <c r="C21" s="663">
        <f>'[2]Fraksi pengelolaan sampah BaU'!B38</f>
        <v>8.7869098680000004</v>
      </c>
      <c r="D21" s="664">
        <v>1</v>
      </c>
      <c r="E21" s="665">
        <f t="shared" si="0"/>
        <v>0.66390000000000005</v>
      </c>
      <c r="F21" s="665">
        <f t="shared" si="0"/>
        <v>0.1285</v>
      </c>
      <c r="G21" s="665">
        <f t="shared" si="0"/>
        <v>0</v>
      </c>
      <c r="H21" s="665">
        <f t="shared" si="0"/>
        <v>0</v>
      </c>
      <c r="I21" s="665">
        <f t="shared" si="0"/>
        <v>0</v>
      </c>
      <c r="J21" s="665">
        <f t="shared" si="0"/>
        <v>8.0999999999999996E-3</v>
      </c>
      <c r="K21" s="665">
        <f t="shared" si="0"/>
        <v>0</v>
      </c>
      <c r="L21" s="665">
        <f t="shared" si="0"/>
        <v>0.1071</v>
      </c>
      <c r="M21" s="665">
        <f t="shared" si="0"/>
        <v>1.77E-2</v>
      </c>
      <c r="N21" s="665">
        <f t="shared" si="0"/>
        <v>1.3299999999999999E-2</v>
      </c>
      <c r="O21" s="665">
        <f t="shared" si="0"/>
        <v>6.2100000000000002E-2</v>
      </c>
      <c r="P21" s="672">
        <f t="shared" si="1"/>
        <v>1.0006999999999999</v>
      </c>
      <c r="S21" s="671">
        <f t="shared" si="4"/>
        <v>2008</v>
      </c>
      <c r="T21" s="673">
        <v>0</v>
      </c>
      <c r="U21" s="673">
        <v>5</v>
      </c>
      <c r="V21" s="674">
        <f t="shared" si="5"/>
        <v>0</v>
      </c>
      <c r="W21" s="675">
        <v>1</v>
      </c>
      <c r="X21" s="676">
        <f t="shared" si="2"/>
        <v>0</v>
      </c>
    </row>
    <row r="22" spans="2:24">
      <c r="B22" s="671">
        <f t="shared" si="3"/>
        <v>2009</v>
      </c>
      <c r="C22" s="663">
        <f>'[2]Fraksi pengelolaan sampah BaU'!B39</f>
        <v>8.8688303439999991</v>
      </c>
      <c r="D22" s="664">
        <v>1</v>
      </c>
      <c r="E22" s="665">
        <f t="shared" si="0"/>
        <v>0.66390000000000005</v>
      </c>
      <c r="F22" s="665">
        <f t="shared" si="0"/>
        <v>0.1285</v>
      </c>
      <c r="G22" s="665">
        <f t="shared" si="0"/>
        <v>0</v>
      </c>
      <c r="H22" s="665">
        <f t="shared" si="0"/>
        <v>0</v>
      </c>
      <c r="I22" s="665">
        <f t="shared" si="0"/>
        <v>0</v>
      </c>
      <c r="J22" s="665">
        <f t="shared" si="0"/>
        <v>8.0999999999999996E-3</v>
      </c>
      <c r="K22" s="665">
        <f t="shared" si="0"/>
        <v>0</v>
      </c>
      <c r="L22" s="665">
        <f t="shared" si="0"/>
        <v>0.1071</v>
      </c>
      <c r="M22" s="665">
        <f t="shared" si="0"/>
        <v>1.77E-2</v>
      </c>
      <c r="N22" s="665">
        <f t="shared" si="0"/>
        <v>1.3299999999999999E-2</v>
      </c>
      <c r="O22" s="665">
        <f t="shared" si="0"/>
        <v>6.2100000000000002E-2</v>
      </c>
      <c r="P22" s="672">
        <f t="shared" si="1"/>
        <v>1.0006999999999999</v>
      </c>
      <c r="S22" s="671">
        <f t="shared" si="4"/>
        <v>2009</v>
      </c>
      <c r="T22" s="673">
        <v>0</v>
      </c>
      <c r="U22" s="673">
        <v>5</v>
      </c>
      <c r="V22" s="674">
        <f t="shared" si="5"/>
        <v>0</v>
      </c>
      <c r="W22" s="675">
        <v>1</v>
      </c>
      <c r="X22" s="676">
        <f t="shared" si="2"/>
        <v>0</v>
      </c>
    </row>
    <row r="23" spans="2:24">
      <c r="B23" s="671">
        <f t="shared" si="3"/>
        <v>2010</v>
      </c>
      <c r="C23" s="663">
        <f>'[2]Fraksi pengelolaan sampah BaU'!B40</f>
        <v>9.9390817239999993</v>
      </c>
      <c r="D23" s="664">
        <v>1</v>
      </c>
      <c r="E23" s="665">
        <f t="shared" ref="E23:O38" si="6">E$8</f>
        <v>0.66390000000000005</v>
      </c>
      <c r="F23" s="665">
        <f t="shared" si="6"/>
        <v>0.1285</v>
      </c>
      <c r="G23" s="665">
        <f t="shared" si="0"/>
        <v>0</v>
      </c>
      <c r="H23" s="665">
        <f t="shared" si="6"/>
        <v>0</v>
      </c>
      <c r="I23" s="665">
        <f t="shared" si="0"/>
        <v>0</v>
      </c>
      <c r="J23" s="665">
        <f t="shared" si="6"/>
        <v>8.0999999999999996E-3</v>
      </c>
      <c r="K23" s="665">
        <f t="shared" si="6"/>
        <v>0</v>
      </c>
      <c r="L23" s="665">
        <f t="shared" si="6"/>
        <v>0.1071</v>
      </c>
      <c r="M23" s="665">
        <f t="shared" si="6"/>
        <v>1.77E-2</v>
      </c>
      <c r="N23" s="665">
        <f t="shared" si="6"/>
        <v>1.3299999999999999E-2</v>
      </c>
      <c r="O23" s="665">
        <f t="shared" si="6"/>
        <v>6.2100000000000002E-2</v>
      </c>
      <c r="P23" s="672">
        <f t="shared" si="1"/>
        <v>1.0006999999999999</v>
      </c>
      <c r="S23" s="671">
        <f t="shared" si="4"/>
        <v>2010</v>
      </c>
      <c r="T23" s="673">
        <v>0</v>
      </c>
      <c r="U23" s="673">
        <v>5</v>
      </c>
      <c r="V23" s="674">
        <f t="shared" si="5"/>
        <v>0</v>
      </c>
      <c r="W23" s="675">
        <v>1</v>
      </c>
      <c r="X23" s="676">
        <f t="shared" si="2"/>
        <v>0</v>
      </c>
    </row>
    <row r="24" spans="2:24">
      <c r="B24" s="671">
        <f t="shared" si="3"/>
        <v>2011</v>
      </c>
      <c r="C24" s="677"/>
      <c r="D24" s="664">
        <v>1</v>
      </c>
      <c r="E24" s="665">
        <f t="shared" si="6"/>
        <v>0.66390000000000005</v>
      </c>
      <c r="F24" s="665">
        <f t="shared" si="6"/>
        <v>0.1285</v>
      </c>
      <c r="G24" s="665">
        <f t="shared" si="0"/>
        <v>0</v>
      </c>
      <c r="H24" s="665">
        <f t="shared" si="6"/>
        <v>0</v>
      </c>
      <c r="I24" s="665">
        <f t="shared" si="0"/>
        <v>0</v>
      </c>
      <c r="J24" s="665">
        <f t="shared" si="6"/>
        <v>8.0999999999999996E-3</v>
      </c>
      <c r="K24" s="665">
        <f t="shared" si="6"/>
        <v>0</v>
      </c>
      <c r="L24" s="665">
        <f t="shared" si="6"/>
        <v>0.1071</v>
      </c>
      <c r="M24" s="665">
        <f t="shared" si="6"/>
        <v>1.77E-2</v>
      </c>
      <c r="N24" s="665">
        <f t="shared" si="6"/>
        <v>1.3299999999999999E-2</v>
      </c>
      <c r="O24" s="665">
        <f t="shared" si="6"/>
        <v>6.2100000000000002E-2</v>
      </c>
      <c r="P24" s="672">
        <f t="shared" si="1"/>
        <v>1.0006999999999999</v>
      </c>
      <c r="S24" s="671">
        <f t="shared" si="4"/>
        <v>2011</v>
      </c>
      <c r="T24" s="673">
        <v>0</v>
      </c>
      <c r="U24" s="673">
        <v>5</v>
      </c>
      <c r="V24" s="674">
        <f t="shared" si="5"/>
        <v>0</v>
      </c>
      <c r="W24" s="675">
        <v>1</v>
      </c>
      <c r="X24" s="676">
        <f t="shared" si="2"/>
        <v>0</v>
      </c>
    </row>
    <row r="25" spans="2:24">
      <c r="B25" s="671">
        <f t="shared" si="3"/>
        <v>2012</v>
      </c>
      <c r="C25" s="678"/>
      <c r="D25" s="664">
        <v>1</v>
      </c>
      <c r="E25" s="665">
        <f t="shared" si="6"/>
        <v>0.66390000000000005</v>
      </c>
      <c r="F25" s="665">
        <f t="shared" si="6"/>
        <v>0.1285</v>
      </c>
      <c r="G25" s="665">
        <f t="shared" si="0"/>
        <v>0</v>
      </c>
      <c r="H25" s="665">
        <f t="shared" si="6"/>
        <v>0</v>
      </c>
      <c r="I25" s="665">
        <f t="shared" si="0"/>
        <v>0</v>
      </c>
      <c r="J25" s="665">
        <f t="shared" si="6"/>
        <v>8.0999999999999996E-3</v>
      </c>
      <c r="K25" s="665">
        <f t="shared" si="6"/>
        <v>0</v>
      </c>
      <c r="L25" s="665">
        <f t="shared" si="6"/>
        <v>0.1071</v>
      </c>
      <c r="M25" s="665">
        <f t="shared" si="6"/>
        <v>1.77E-2</v>
      </c>
      <c r="N25" s="665">
        <f t="shared" si="6"/>
        <v>1.3299999999999999E-2</v>
      </c>
      <c r="O25" s="665">
        <f t="shared" si="6"/>
        <v>6.2100000000000002E-2</v>
      </c>
      <c r="P25" s="672">
        <f t="shared" si="1"/>
        <v>1.0006999999999999</v>
      </c>
      <c r="S25" s="671">
        <f t="shared" si="4"/>
        <v>2012</v>
      </c>
      <c r="T25" s="673">
        <v>0</v>
      </c>
      <c r="U25" s="673">
        <v>5</v>
      </c>
      <c r="V25" s="674">
        <f t="shared" si="5"/>
        <v>0</v>
      </c>
      <c r="W25" s="675">
        <v>1</v>
      </c>
      <c r="X25" s="676">
        <f t="shared" si="2"/>
        <v>0</v>
      </c>
    </row>
    <row r="26" spans="2:24">
      <c r="B26" s="671">
        <f t="shared" si="3"/>
        <v>2013</v>
      </c>
      <c r="C26" s="678"/>
      <c r="D26" s="664">
        <v>1</v>
      </c>
      <c r="E26" s="665">
        <f t="shared" si="6"/>
        <v>0.66390000000000005</v>
      </c>
      <c r="F26" s="665">
        <f t="shared" si="6"/>
        <v>0.1285</v>
      </c>
      <c r="G26" s="665">
        <f t="shared" si="0"/>
        <v>0</v>
      </c>
      <c r="H26" s="665">
        <f t="shared" si="6"/>
        <v>0</v>
      </c>
      <c r="I26" s="665">
        <f t="shared" si="0"/>
        <v>0</v>
      </c>
      <c r="J26" s="665">
        <f t="shared" si="6"/>
        <v>8.0999999999999996E-3</v>
      </c>
      <c r="K26" s="665">
        <f t="shared" si="6"/>
        <v>0</v>
      </c>
      <c r="L26" s="665">
        <f t="shared" si="6"/>
        <v>0.1071</v>
      </c>
      <c r="M26" s="665">
        <f t="shared" si="6"/>
        <v>1.77E-2</v>
      </c>
      <c r="N26" s="665">
        <f t="shared" si="6"/>
        <v>1.3299999999999999E-2</v>
      </c>
      <c r="O26" s="665">
        <f t="shared" si="6"/>
        <v>6.2100000000000002E-2</v>
      </c>
      <c r="P26" s="672">
        <f t="shared" si="1"/>
        <v>1.0006999999999999</v>
      </c>
      <c r="S26" s="671">
        <f t="shared" si="4"/>
        <v>2013</v>
      </c>
      <c r="T26" s="673">
        <v>0</v>
      </c>
      <c r="U26" s="673">
        <v>5</v>
      </c>
      <c r="V26" s="674">
        <f t="shared" si="5"/>
        <v>0</v>
      </c>
      <c r="W26" s="675">
        <v>1</v>
      </c>
      <c r="X26" s="676">
        <f t="shared" si="2"/>
        <v>0</v>
      </c>
    </row>
    <row r="27" spans="2:24">
      <c r="B27" s="671">
        <f t="shared" si="3"/>
        <v>2014</v>
      </c>
      <c r="C27" s="678"/>
      <c r="D27" s="664">
        <v>1</v>
      </c>
      <c r="E27" s="665">
        <f t="shared" si="6"/>
        <v>0.66390000000000005</v>
      </c>
      <c r="F27" s="665">
        <f t="shared" si="6"/>
        <v>0.1285</v>
      </c>
      <c r="G27" s="665">
        <f t="shared" si="0"/>
        <v>0</v>
      </c>
      <c r="H27" s="665">
        <f t="shared" si="6"/>
        <v>0</v>
      </c>
      <c r="I27" s="665">
        <f t="shared" si="0"/>
        <v>0</v>
      </c>
      <c r="J27" s="665">
        <f t="shared" si="6"/>
        <v>8.0999999999999996E-3</v>
      </c>
      <c r="K27" s="665">
        <f t="shared" si="6"/>
        <v>0</v>
      </c>
      <c r="L27" s="665">
        <f t="shared" si="6"/>
        <v>0.1071</v>
      </c>
      <c r="M27" s="665">
        <f t="shared" si="6"/>
        <v>1.77E-2</v>
      </c>
      <c r="N27" s="665">
        <f t="shared" si="6"/>
        <v>1.3299999999999999E-2</v>
      </c>
      <c r="O27" s="665">
        <f t="shared" si="6"/>
        <v>6.2100000000000002E-2</v>
      </c>
      <c r="P27" s="672">
        <f t="shared" si="1"/>
        <v>1.0006999999999999</v>
      </c>
      <c r="S27" s="671">
        <f t="shared" si="4"/>
        <v>2014</v>
      </c>
      <c r="T27" s="673">
        <v>0</v>
      </c>
      <c r="U27" s="673">
        <v>5</v>
      </c>
      <c r="V27" s="674">
        <f t="shared" si="5"/>
        <v>0</v>
      </c>
      <c r="W27" s="675">
        <v>1</v>
      </c>
      <c r="X27" s="676">
        <f t="shared" si="2"/>
        <v>0</v>
      </c>
    </row>
    <row r="28" spans="2:24">
      <c r="B28" s="671">
        <f t="shared" si="3"/>
        <v>2015</v>
      </c>
      <c r="C28" s="678"/>
      <c r="D28" s="664">
        <v>1</v>
      </c>
      <c r="E28" s="665">
        <f t="shared" si="6"/>
        <v>0.66390000000000005</v>
      </c>
      <c r="F28" s="665">
        <f t="shared" si="6"/>
        <v>0.1285</v>
      </c>
      <c r="G28" s="665">
        <f t="shared" si="0"/>
        <v>0</v>
      </c>
      <c r="H28" s="665">
        <f t="shared" si="6"/>
        <v>0</v>
      </c>
      <c r="I28" s="665">
        <f t="shared" si="0"/>
        <v>0</v>
      </c>
      <c r="J28" s="665">
        <f t="shared" si="6"/>
        <v>8.0999999999999996E-3</v>
      </c>
      <c r="K28" s="665">
        <f t="shared" si="6"/>
        <v>0</v>
      </c>
      <c r="L28" s="665">
        <f t="shared" si="6"/>
        <v>0.1071</v>
      </c>
      <c r="M28" s="665">
        <f t="shared" si="6"/>
        <v>1.77E-2</v>
      </c>
      <c r="N28" s="665">
        <f t="shared" si="6"/>
        <v>1.3299999999999999E-2</v>
      </c>
      <c r="O28" s="665">
        <f t="shared" si="6"/>
        <v>6.2100000000000002E-2</v>
      </c>
      <c r="P28" s="672">
        <f t="shared" si="1"/>
        <v>1.0006999999999999</v>
      </c>
      <c r="S28" s="671">
        <f t="shared" si="4"/>
        <v>2015</v>
      </c>
      <c r="T28" s="673">
        <v>0</v>
      </c>
      <c r="U28" s="673">
        <v>5</v>
      </c>
      <c r="V28" s="674">
        <f t="shared" si="5"/>
        <v>0</v>
      </c>
      <c r="W28" s="675">
        <v>1</v>
      </c>
      <c r="X28" s="676">
        <f t="shared" si="2"/>
        <v>0</v>
      </c>
    </row>
    <row r="29" spans="2:24">
      <c r="B29" s="671">
        <f t="shared" si="3"/>
        <v>2016</v>
      </c>
      <c r="C29" s="678"/>
      <c r="D29" s="664">
        <v>1</v>
      </c>
      <c r="E29" s="665">
        <f t="shared" si="6"/>
        <v>0.66390000000000005</v>
      </c>
      <c r="F29" s="665">
        <f t="shared" si="6"/>
        <v>0.1285</v>
      </c>
      <c r="G29" s="665">
        <f t="shared" si="6"/>
        <v>0</v>
      </c>
      <c r="H29" s="665">
        <f t="shared" si="6"/>
        <v>0</v>
      </c>
      <c r="I29" s="665">
        <f t="shared" si="6"/>
        <v>0</v>
      </c>
      <c r="J29" s="665">
        <f t="shared" si="6"/>
        <v>8.0999999999999996E-3</v>
      </c>
      <c r="K29" s="665">
        <f t="shared" si="6"/>
        <v>0</v>
      </c>
      <c r="L29" s="665">
        <f t="shared" si="6"/>
        <v>0.1071</v>
      </c>
      <c r="M29" s="665">
        <f t="shared" si="6"/>
        <v>1.77E-2</v>
      </c>
      <c r="N29" s="665">
        <f t="shared" si="6"/>
        <v>1.3299999999999999E-2</v>
      </c>
      <c r="O29" s="665">
        <f t="shared" si="6"/>
        <v>6.2100000000000002E-2</v>
      </c>
      <c r="P29" s="672">
        <f t="shared" si="1"/>
        <v>1.0006999999999999</v>
      </c>
      <c r="S29" s="671">
        <f t="shared" si="4"/>
        <v>2016</v>
      </c>
      <c r="T29" s="673">
        <v>0</v>
      </c>
      <c r="U29" s="673">
        <v>5</v>
      </c>
      <c r="V29" s="674">
        <f t="shared" si="5"/>
        <v>0</v>
      </c>
      <c r="W29" s="675">
        <v>1</v>
      </c>
      <c r="X29" s="676">
        <f t="shared" si="2"/>
        <v>0</v>
      </c>
    </row>
    <row r="30" spans="2:24">
      <c r="B30" s="671">
        <f t="shared" si="3"/>
        <v>2017</v>
      </c>
      <c r="C30" s="678"/>
      <c r="D30" s="664">
        <v>1</v>
      </c>
      <c r="E30" s="665">
        <f t="shared" si="6"/>
        <v>0.66390000000000005</v>
      </c>
      <c r="F30" s="665">
        <f t="shared" si="6"/>
        <v>0.1285</v>
      </c>
      <c r="G30" s="665">
        <f t="shared" si="6"/>
        <v>0</v>
      </c>
      <c r="H30" s="665">
        <f t="shared" si="6"/>
        <v>0</v>
      </c>
      <c r="I30" s="665">
        <f t="shared" si="6"/>
        <v>0</v>
      </c>
      <c r="J30" s="665">
        <f t="shared" si="6"/>
        <v>8.0999999999999996E-3</v>
      </c>
      <c r="K30" s="665">
        <f t="shared" si="6"/>
        <v>0</v>
      </c>
      <c r="L30" s="665">
        <f t="shared" si="6"/>
        <v>0.1071</v>
      </c>
      <c r="M30" s="665">
        <f t="shared" si="6"/>
        <v>1.77E-2</v>
      </c>
      <c r="N30" s="665">
        <f t="shared" si="6"/>
        <v>1.3299999999999999E-2</v>
      </c>
      <c r="O30" s="665">
        <f t="shared" si="6"/>
        <v>6.2100000000000002E-2</v>
      </c>
      <c r="P30" s="672">
        <f t="shared" si="1"/>
        <v>1.0006999999999999</v>
      </c>
      <c r="S30" s="671">
        <f t="shared" si="4"/>
        <v>2017</v>
      </c>
      <c r="T30" s="673">
        <v>0</v>
      </c>
      <c r="U30" s="673">
        <v>5</v>
      </c>
      <c r="V30" s="674">
        <f t="shared" si="5"/>
        <v>0</v>
      </c>
      <c r="W30" s="675">
        <v>1</v>
      </c>
      <c r="X30" s="676">
        <f t="shared" si="2"/>
        <v>0</v>
      </c>
    </row>
    <row r="31" spans="2:24">
      <c r="B31" s="671">
        <f t="shared" si="3"/>
        <v>2018</v>
      </c>
      <c r="C31" s="678"/>
      <c r="D31" s="664">
        <v>1</v>
      </c>
      <c r="E31" s="665">
        <f t="shared" si="6"/>
        <v>0.66390000000000005</v>
      </c>
      <c r="F31" s="665">
        <f t="shared" si="6"/>
        <v>0.1285</v>
      </c>
      <c r="G31" s="665">
        <f t="shared" si="6"/>
        <v>0</v>
      </c>
      <c r="H31" s="665">
        <f t="shared" si="6"/>
        <v>0</v>
      </c>
      <c r="I31" s="665">
        <f t="shared" si="6"/>
        <v>0</v>
      </c>
      <c r="J31" s="665">
        <f t="shared" si="6"/>
        <v>8.0999999999999996E-3</v>
      </c>
      <c r="K31" s="665">
        <f t="shared" si="6"/>
        <v>0</v>
      </c>
      <c r="L31" s="665">
        <f t="shared" si="6"/>
        <v>0.1071</v>
      </c>
      <c r="M31" s="665">
        <f t="shared" si="6"/>
        <v>1.77E-2</v>
      </c>
      <c r="N31" s="665">
        <f t="shared" si="6"/>
        <v>1.3299999999999999E-2</v>
      </c>
      <c r="O31" s="665">
        <f t="shared" si="6"/>
        <v>6.2100000000000002E-2</v>
      </c>
      <c r="P31" s="672">
        <f t="shared" si="1"/>
        <v>1.0006999999999999</v>
      </c>
      <c r="S31" s="671">
        <f t="shared" si="4"/>
        <v>2018</v>
      </c>
      <c r="T31" s="673">
        <v>0</v>
      </c>
      <c r="U31" s="673">
        <v>5</v>
      </c>
      <c r="V31" s="674">
        <f t="shared" si="5"/>
        <v>0</v>
      </c>
      <c r="W31" s="675">
        <v>1</v>
      </c>
      <c r="X31" s="676">
        <f t="shared" si="2"/>
        <v>0</v>
      </c>
    </row>
    <row r="32" spans="2:24">
      <c r="B32" s="671">
        <f t="shared" si="3"/>
        <v>2019</v>
      </c>
      <c r="C32" s="678"/>
      <c r="D32" s="664">
        <v>1</v>
      </c>
      <c r="E32" s="665">
        <f t="shared" si="6"/>
        <v>0.66390000000000005</v>
      </c>
      <c r="F32" s="665">
        <f t="shared" si="6"/>
        <v>0.1285</v>
      </c>
      <c r="G32" s="665">
        <f t="shared" si="6"/>
        <v>0</v>
      </c>
      <c r="H32" s="665">
        <f t="shared" si="6"/>
        <v>0</v>
      </c>
      <c r="I32" s="665">
        <f t="shared" si="6"/>
        <v>0</v>
      </c>
      <c r="J32" s="665">
        <f t="shared" si="6"/>
        <v>8.0999999999999996E-3</v>
      </c>
      <c r="K32" s="665">
        <f t="shared" si="6"/>
        <v>0</v>
      </c>
      <c r="L32" s="665">
        <f t="shared" si="6"/>
        <v>0.1071</v>
      </c>
      <c r="M32" s="665">
        <f t="shared" si="6"/>
        <v>1.77E-2</v>
      </c>
      <c r="N32" s="665">
        <f t="shared" si="6"/>
        <v>1.3299999999999999E-2</v>
      </c>
      <c r="O32" s="665">
        <f t="shared" si="6"/>
        <v>6.2100000000000002E-2</v>
      </c>
      <c r="P32" s="672">
        <f t="shared" si="1"/>
        <v>1.0006999999999999</v>
      </c>
      <c r="S32" s="671">
        <f t="shared" si="4"/>
        <v>2019</v>
      </c>
      <c r="T32" s="673">
        <v>0</v>
      </c>
      <c r="U32" s="673">
        <v>5</v>
      </c>
      <c r="V32" s="674">
        <f t="shared" si="5"/>
        <v>0</v>
      </c>
      <c r="W32" s="675">
        <v>1</v>
      </c>
      <c r="X32" s="676">
        <f t="shared" si="2"/>
        <v>0</v>
      </c>
    </row>
    <row r="33" spans="2:24">
      <c r="B33" s="671">
        <f t="shared" si="3"/>
        <v>2020</v>
      </c>
      <c r="C33" s="678"/>
      <c r="D33" s="664">
        <v>1</v>
      </c>
      <c r="E33" s="665">
        <f t="shared" ref="E33:O48" si="7">E$8</f>
        <v>0.66390000000000005</v>
      </c>
      <c r="F33" s="665">
        <f t="shared" si="7"/>
        <v>0.1285</v>
      </c>
      <c r="G33" s="665">
        <f t="shared" si="6"/>
        <v>0</v>
      </c>
      <c r="H33" s="665">
        <f t="shared" si="7"/>
        <v>0</v>
      </c>
      <c r="I33" s="665">
        <f t="shared" si="6"/>
        <v>0</v>
      </c>
      <c r="J33" s="665">
        <f t="shared" si="7"/>
        <v>8.0999999999999996E-3</v>
      </c>
      <c r="K33" s="665">
        <f t="shared" si="7"/>
        <v>0</v>
      </c>
      <c r="L33" s="665">
        <f t="shared" si="7"/>
        <v>0.1071</v>
      </c>
      <c r="M33" s="665">
        <f t="shared" si="7"/>
        <v>1.77E-2</v>
      </c>
      <c r="N33" s="665">
        <f t="shared" si="7"/>
        <v>1.3299999999999999E-2</v>
      </c>
      <c r="O33" s="665">
        <f t="shared" si="7"/>
        <v>6.2100000000000002E-2</v>
      </c>
      <c r="P33" s="672">
        <f t="shared" si="1"/>
        <v>1.0006999999999999</v>
      </c>
      <c r="S33" s="671">
        <f t="shared" si="4"/>
        <v>2020</v>
      </c>
      <c r="T33" s="673">
        <v>0</v>
      </c>
      <c r="U33" s="673">
        <v>5</v>
      </c>
      <c r="V33" s="674">
        <f t="shared" si="5"/>
        <v>0</v>
      </c>
      <c r="W33" s="675">
        <v>1</v>
      </c>
      <c r="X33" s="676">
        <f t="shared" si="2"/>
        <v>0</v>
      </c>
    </row>
    <row r="34" spans="2:24">
      <c r="B34" s="671">
        <f t="shared" si="3"/>
        <v>2021</v>
      </c>
      <c r="C34" s="678"/>
      <c r="D34" s="664">
        <v>1</v>
      </c>
      <c r="E34" s="665">
        <f t="shared" si="7"/>
        <v>0.66390000000000005</v>
      </c>
      <c r="F34" s="665">
        <f t="shared" si="7"/>
        <v>0.1285</v>
      </c>
      <c r="G34" s="665">
        <f t="shared" si="6"/>
        <v>0</v>
      </c>
      <c r="H34" s="665">
        <f t="shared" si="7"/>
        <v>0</v>
      </c>
      <c r="I34" s="665">
        <f t="shared" si="6"/>
        <v>0</v>
      </c>
      <c r="J34" s="665">
        <f t="shared" si="7"/>
        <v>8.0999999999999996E-3</v>
      </c>
      <c r="K34" s="665">
        <f t="shared" si="7"/>
        <v>0</v>
      </c>
      <c r="L34" s="665">
        <f t="shared" si="7"/>
        <v>0.1071</v>
      </c>
      <c r="M34" s="665">
        <f t="shared" si="7"/>
        <v>1.77E-2</v>
      </c>
      <c r="N34" s="665">
        <f t="shared" si="7"/>
        <v>1.3299999999999999E-2</v>
      </c>
      <c r="O34" s="665">
        <f t="shared" si="7"/>
        <v>6.2100000000000002E-2</v>
      </c>
      <c r="P34" s="672">
        <f t="shared" si="1"/>
        <v>1.0006999999999999</v>
      </c>
      <c r="S34" s="671">
        <f t="shared" si="4"/>
        <v>2021</v>
      </c>
      <c r="T34" s="673">
        <v>0</v>
      </c>
      <c r="U34" s="673">
        <v>5</v>
      </c>
      <c r="V34" s="674">
        <f t="shared" si="5"/>
        <v>0</v>
      </c>
      <c r="W34" s="675">
        <v>1</v>
      </c>
      <c r="X34" s="676">
        <f t="shared" si="2"/>
        <v>0</v>
      </c>
    </row>
    <row r="35" spans="2:24">
      <c r="B35" s="671">
        <f t="shared" si="3"/>
        <v>2022</v>
      </c>
      <c r="C35" s="678"/>
      <c r="D35" s="664">
        <v>1</v>
      </c>
      <c r="E35" s="665">
        <f t="shared" si="7"/>
        <v>0.66390000000000005</v>
      </c>
      <c r="F35" s="665">
        <f t="shared" si="7"/>
        <v>0.1285</v>
      </c>
      <c r="G35" s="665">
        <f t="shared" si="6"/>
        <v>0</v>
      </c>
      <c r="H35" s="665">
        <f t="shared" si="7"/>
        <v>0</v>
      </c>
      <c r="I35" s="665">
        <f t="shared" si="6"/>
        <v>0</v>
      </c>
      <c r="J35" s="665">
        <f t="shared" si="7"/>
        <v>8.0999999999999996E-3</v>
      </c>
      <c r="K35" s="665">
        <f t="shared" si="7"/>
        <v>0</v>
      </c>
      <c r="L35" s="665">
        <f t="shared" si="7"/>
        <v>0.1071</v>
      </c>
      <c r="M35" s="665">
        <f t="shared" si="7"/>
        <v>1.77E-2</v>
      </c>
      <c r="N35" s="665">
        <f t="shared" si="7"/>
        <v>1.3299999999999999E-2</v>
      </c>
      <c r="O35" s="665">
        <f t="shared" si="7"/>
        <v>6.2100000000000002E-2</v>
      </c>
      <c r="P35" s="672">
        <f t="shared" si="1"/>
        <v>1.0006999999999999</v>
      </c>
      <c r="S35" s="671">
        <f t="shared" si="4"/>
        <v>2022</v>
      </c>
      <c r="T35" s="673">
        <v>0</v>
      </c>
      <c r="U35" s="673">
        <v>5</v>
      </c>
      <c r="V35" s="674">
        <f t="shared" si="5"/>
        <v>0</v>
      </c>
      <c r="W35" s="675">
        <v>1</v>
      </c>
      <c r="X35" s="676">
        <f t="shared" si="2"/>
        <v>0</v>
      </c>
    </row>
    <row r="36" spans="2:24">
      <c r="B36" s="671">
        <f t="shared" si="3"/>
        <v>2023</v>
      </c>
      <c r="C36" s="678"/>
      <c r="D36" s="664">
        <v>1</v>
      </c>
      <c r="E36" s="665">
        <f t="shared" si="7"/>
        <v>0.66390000000000005</v>
      </c>
      <c r="F36" s="665">
        <f t="shared" si="7"/>
        <v>0.1285</v>
      </c>
      <c r="G36" s="665">
        <f t="shared" si="6"/>
        <v>0</v>
      </c>
      <c r="H36" s="665">
        <f t="shared" si="7"/>
        <v>0</v>
      </c>
      <c r="I36" s="665">
        <f t="shared" si="6"/>
        <v>0</v>
      </c>
      <c r="J36" s="665">
        <f t="shared" si="7"/>
        <v>8.0999999999999996E-3</v>
      </c>
      <c r="K36" s="665">
        <f t="shared" si="7"/>
        <v>0</v>
      </c>
      <c r="L36" s="665">
        <f t="shared" si="7"/>
        <v>0.1071</v>
      </c>
      <c r="M36" s="665">
        <f t="shared" si="7"/>
        <v>1.77E-2</v>
      </c>
      <c r="N36" s="665">
        <f t="shared" si="7"/>
        <v>1.3299999999999999E-2</v>
      </c>
      <c r="O36" s="665">
        <f t="shared" si="7"/>
        <v>6.2100000000000002E-2</v>
      </c>
      <c r="P36" s="672">
        <f t="shared" si="1"/>
        <v>1.0006999999999999</v>
      </c>
      <c r="S36" s="671">
        <f t="shared" si="4"/>
        <v>2023</v>
      </c>
      <c r="T36" s="673">
        <v>0</v>
      </c>
      <c r="U36" s="673">
        <v>5</v>
      </c>
      <c r="V36" s="674">
        <f t="shared" si="5"/>
        <v>0</v>
      </c>
      <c r="W36" s="675">
        <v>1</v>
      </c>
      <c r="X36" s="676">
        <f t="shared" si="2"/>
        <v>0</v>
      </c>
    </row>
    <row r="37" spans="2:24">
      <c r="B37" s="671">
        <f t="shared" si="3"/>
        <v>2024</v>
      </c>
      <c r="C37" s="678"/>
      <c r="D37" s="664">
        <v>1</v>
      </c>
      <c r="E37" s="665">
        <f t="shared" si="7"/>
        <v>0.66390000000000005</v>
      </c>
      <c r="F37" s="665">
        <f t="shared" si="7"/>
        <v>0.1285</v>
      </c>
      <c r="G37" s="665">
        <f t="shared" si="6"/>
        <v>0</v>
      </c>
      <c r="H37" s="665">
        <f t="shared" si="7"/>
        <v>0</v>
      </c>
      <c r="I37" s="665">
        <f t="shared" si="6"/>
        <v>0</v>
      </c>
      <c r="J37" s="665">
        <f t="shared" si="7"/>
        <v>8.0999999999999996E-3</v>
      </c>
      <c r="K37" s="665">
        <f t="shared" si="7"/>
        <v>0</v>
      </c>
      <c r="L37" s="665">
        <f t="shared" si="7"/>
        <v>0.1071</v>
      </c>
      <c r="M37" s="665">
        <f t="shared" si="7"/>
        <v>1.77E-2</v>
      </c>
      <c r="N37" s="665">
        <f t="shared" si="7"/>
        <v>1.3299999999999999E-2</v>
      </c>
      <c r="O37" s="665">
        <f t="shared" si="7"/>
        <v>6.2100000000000002E-2</v>
      </c>
      <c r="P37" s="672">
        <f t="shared" si="1"/>
        <v>1.0006999999999999</v>
      </c>
      <c r="S37" s="671">
        <f t="shared" si="4"/>
        <v>2024</v>
      </c>
      <c r="T37" s="673">
        <v>0</v>
      </c>
      <c r="U37" s="673">
        <v>5</v>
      </c>
      <c r="V37" s="674">
        <f t="shared" si="5"/>
        <v>0</v>
      </c>
      <c r="W37" s="675">
        <v>1</v>
      </c>
      <c r="X37" s="676">
        <f t="shared" si="2"/>
        <v>0</v>
      </c>
    </row>
    <row r="38" spans="2:24">
      <c r="B38" s="671">
        <f t="shared" si="3"/>
        <v>2025</v>
      </c>
      <c r="C38" s="678"/>
      <c r="D38" s="664">
        <v>1</v>
      </c>
      <c r="E38" s="665">
        <f t="shared" si="7"/>
        <v>0.66390000000000005</v>
      </c>
      <c r="F38" s="665">
        <f t="shared" si="7"/>
        <v>0.1285</v>
      </c>
      <c r="G38" s="665">
        <f t="shared" si="6"/>
        <v>0</v>
      </c>
      <c r="H38" s="665">
        <f t="shared" si="7"/>
        <v>0</v>
      </c>
      <c r="I38" s="665">
        <f t="shared" si="6"/>
        <v>0</v>
      </c>
      <c r="J38" s="665">
        <f t="shared" si="7"/>
        <v>8.0999999999999996E-3</v>
      </c>
      <c r="K38" s="665">
        <f t="shared" si="7"/>
        <v>0</v>
      </c>
      <c r="L38" s="665">
        <f t="shared" si="7"/>
        <v>0.1071</v>
      </c>
      <c r="M38" s="665">
        <f t="shared" si="7"/>
        <v>1.77E-2</v>
      </c>
      <c r="N38" s="665">
        <f t="shared" si="7"/>
        <v>1.3299999999999999E-2</v>
      </c>
      <c r="O38" s="665">
        <f t="shared" si="7"/>
        <v>6.2100000000000002E-2</v>
      </c>
      <c r="P38" s="672">
        <f t="shared" si="1"/>
        <v>1.0006999999999999</v>
      </c>
      <c r="S38" s="671">
        <f t="shared" si="4"/>
        <v>2025</v>
      </c>
      <c r="T38" s="673">
        <v>0</v>
      </c>
      <c r="U38" s="673">
        <v>5</v>
      </c>
      <c r="V38" s="674">
        <f t="shared" si="5"/>
        <v>0</v>
      </c>
      <c r="W38" s="675">
        <v>1</v>
      </c>
      <c r="X38" s="676">
        <f t="shared" si="2"/>
        <v>0</v>
      </c>
    </row>
    <row r="39" spans="2:24">
      <c r="B39" s="671">
        <f t="shared" si="3"/>
        <v>2026</v>
      </c>
      <c r="C39" s="678"/>
      <c r="D39" s="664">
        <v>1</v>
      </c>
      <c r="E39" s="665">
        <f t="shared" si="7"/>
        <v>0.66390000000000005</v>
      </c>
      <c r="F39" s="665">
        <f t="shared" si="7"/>
        <v>0.1285</v>
      </c>
      <c r="G39" s="665">
        <f t="shared" si="7"/>
        <v>0</v>
      </c>
      <c r="H39" s="665">
        <f t="shared" si="7"/>
        <v>0</v>
      </c>
      <c r="I39" s="665">
        <f t="shared" si="7"/>
        <v>0</v>
      </c>
      <c r="J39" s="665">
        <f t="shared" si="7"/>
        <v>8.0999999999999996E-3</v>
      </c>
      <c r="K39" s="665">
        <f t="shared" si="7"/>
        <v>0</v>
      </c>
      <c r="L39" s="665">
        <f t="shared" si="7"/>
        <v>0.1071</v>
      </c>
      <c r="M39" s="665">
        <f t="shared" si="7"/>
        <v>1.77E-2</v>
      </c>
      <c r="N39" s="665">
        <f t="shared" si="7"/>
        <v>1.3299999999999999E-2</v>
      </c>
      <c r="O39" s="665">
        <f t="shared" si="7"/>
        <v>6.2100000000000002E-2</v>
      </c>
      <c r="P39" s="672">
        <f t="shared" si="1"/>
        <v>1.0006999999999999</v>
      </c>
      <c r="S39" s="671">
        <f t="shared" si="4"/>
        <v>2026</v>
      </c>
      <c r="T39" s="673">
        <v>0</v>
      </c>
      <c r="U39" s="673">
        <v>5</v>
      </c>
      <c r="V39" s="674">
        <f t="shared" si="5"/>
        <v>0</v>
      </c>
      <c r="W39" s="675">
        <v>1</v>
      </c>
      <c r="X39" s="676">
        <f t="shared" si="2"/>
        <v>0</v>
      </c>
    </row>
    <row r="40" spans="2:24">
      <c r="B40" s="671">
        <f t="shared" si="3"/>
        <v>2027</v>
      </c>
      <c r="C40" s="678"/>
      <c r="D40" s="664">
        <v>1</v>
      </c>
      <c r="E40" s="665">
        <f t="shared" si="7"/>
        <v>0.66390000000000005</v>
      </c>
      <c r="F40" s="665">
        <f t="shared" si="7"/>
        <v>0.1285</v>
      </c>
      <c r="G40" s="665">
        <f t="shared" si="7"/>
        <v>0</v>
      </c>
      <c r="H40" s="665">
        <f t="shared" si="7"/>
        <v>0</v>
      </c>
      <c r="I40" s="665">
        <f t="shared" si="7"/>
        <v>0</v>
      </c>
      <c r="J40" s="665">
        <f t="shared" si="7"/>
        <v>8.0999999999999996E-3</v>
      </c>
      <c r="K40" s="665">
        <f t="shared" si="7"/>
        <v>0</v>
      </c>
      <c r="L40" s="665">
        <f t="shared" si="7"/>
        <v>0.1071</v>
      </c>
      <c r="M40" s="665">
        <f t="shared" si="7"/>
        <v>1.77E-2</v>
      </c>
      <c r="N40" s="665">
        <f t="shared" si="7"/>
        <v>1.3299999999999999E-2</v>
      </c>
      <c r="O40" s="665">
        <f t="shared" si="7"/>
        <v>6.2100000000000002E-2</v>
      </c>
      <c r="P40" s="672">
        <f t="shared" si="1"/>
        <v>1.0006999999999999</v>
      </c>
      <c r="S40" s="671">
        <f t="shared" si="4"/>
        <v>2027</v>
      </c>
      <c r="T40" s="673">
        <v>0</v>
      </c>
      <c r="U40" s="673">
        <v>5</v>
      </c>
      <c r="V40" s="674">
        <f t="shared" si="5"/>
        <v>0</v>
      </c>
      <c r="W40" s="675">
        <v>1</v>
      </c>
      <c r="X40" s="676">
        <f t="shared" si="2"/>
        <v>0</v>
      </c>
    </row>
    <row r="41" spans="2:24">
      <c r="B41" s="671">
        <f t="shared" si="3"/>
        <v>2028</v>
      </c>
      <c r="C41" s="678"/>
      <c r="D41" s="664">
        <v>1</v>
      </c>
      <c r="E41" s="665">
        <f t="shared" si="7"/>
        <v>0.66390000000000005</v>
      </c>
      <c r="F41" s="665">
        <f t="shared" si="7"/>
        <v>0.1285</v>
      </c>
      <c r="G41" s="665">
        <f t="shared" si="7"/>
        <v>0</v>
      </c>
      <c r="H41" s="665">
        <f t="shared" si="7"/>
        <v>0</v>
      </c>
      <c r="I41" s="665">
        <f t="shared" si="7"/>
        <v>0</v>
      </c>
      <c r="J41" s="665">
        <f t="shared" si="7"/>
        <v>8.0999999999999996E-3</v>
      </c>
      <c r="K41" s="665">
        <f t="shared" si="7"/>
        <v>0</v>
      </c>
      <c r="L41" s="665">
        <f t="shared" si="7"/>
        <v>0.1071</v>
      </c>
      <c r="M41" s="665">
        <f t="shared" si="7"/>
        <v>1.77E-2</v>
      </c>
      <c r="N41" s="665">
        <f t="shared" si="7"/>
        <v>1.3299999999999999E-2</v>
      </c>
      <c r="O41" s="665">
        <f t="shared" si="7"/>
        <v>6.2100000000000002E-2</v>
      </c>
      <c r="P41" s="672">
        <f t="shared" si="1"/>
        <v>1.0006999999999999</v>
      </c>
      <c r="S41" s="671">
        <f t="shared" si="4"/>
        <v>2028</v>
      </c>
      <c r="T41" s="673">
        <v>0</v>
      </c>
      <c r="U41" s="673">
        <v>5</v>
      </c>
      <c r="V41" s="674">
        <f t="shared" si="5"/>
        <v>0</v>
      </c>
      <c r="W41" s="675">
        <v>1</v>
      </c>
      <c r="X41" s="676">
        <f t="shared" si="2"/>
        <v>0</v>
      </c>
    </row>
    <row r="42" spans="2:24">
      <c r="B42" s="671">
        <f t="shared" si="3"/>
        <v>2029</v>
      </c>
      <c r="C42" s="678"/>
      <c r="D42" s="664">
        <v>1</v>
      </c>
      <c r="E42" s="665">
        <f t="shared" si="7"/>
        <v>0.66390000000000005</v>
      </c>
      <c r="F42" s="665">
        <f t="shared" si="7"/>
        <v>0.1285</v>
      </c>
      <c r="G42" s="665">
        <f t="shared" si="7"/>
        <v>0</v>
      </c>
      <c r="H42" s="665">
        <f t="shared" si="7"/>
        <v>0</v>
      </c>
      <c r="I42" s="665">
        <f t="shared" si="7"/>
        <v>0</v>
      </c>
      <c r="J42" s="665">
        <f t="shared" si="7"/>
        <v>8.0999999999999996E-3</v>
      </c>
      <c r="K42" s="665">
        <f t="shared" si="7"/>
        <v>0</v>
      </c>
      <c r="L42" s="665">
        <f t="shared" si="7"/>
        <v>0.1071</v>
      </c>
      <c r="M42" s="665">
        <f t="shared" si="7"/>
        <v>1.77E-2</v>
      </c>
      <c r="N42" s="665">
        <f t="shared" si="7"/>
        <v>1.3299999999999999E-2</v>
      </c>
      <c r="O42" s="665">
        <f t="shared" si="7"/>
        <v>6.2100000000000002E-2</v>
      </c>
      <c r="P42" s="672">
        <f t="shared" si="1"/>
        <v>1.0006999999999999</v>
      </c>
      <c r="S42" s="671">
        <f t="shared" si="4"/>
        <v>2029</v>
      </c>
      <c r="T42" s="673">
        <v>0</v>
      </c>
      <c r="U42" s="673">
        <v>5</v>
      </c>
      <c r="V42" s="674">
        <f t="shared" si="5"/>
        <v>0</v>
      </c>
      <c r="W42" s="675">
        <v>1</v>
      </c>
      <c r="X42" s="676">
        <f t="shared" si="2"/>
        <v>0</v>
      </c>
    </row>
    <row r="43" spans="2:24">
      <c r="B43" s="671">
        <f t="shared" si="3"/>
        <v>2030</v>
      </c>
      <c r="C43" s="678"/>
      <c r="D43" s="664">
        <v>1</v>
      </c>
      <c r="E43" s="665">
        <f t="shared" ref="E43:O58" si="8">E$8</f>
        <v>0.66390000000000005</v>
      </c>
      <c r="F43" s="665">
        <f t="shared" si="8"/>
        <v>0.1285</v>
      </c>
      <c r="G43" s="665">
        <f t="shared" si="7"/>
        <v>0</v>
      </c>
      <c r="H43" s="665">
        <f t="shared" si="8"/>
        <v>0</v>
      </c>
      <c r="I43" s="665">
        <f t="shared" si="7"/>
        <v>0</v>
      </c>
      <c r="J43" s="665">
        <f t="shared" si="8"/>
        <v>8.0999999999999996E-3</v>
      </c>
      <c r="K43" s="665">
        <f t="shared" si="8"/>
        <v>0</v>
      </c>
      <c r="L43" s="665">
        <f t="shared" si="8"/>
        <v>0.1071</v>
      </c>
      <c r="M43" s="665">
        <f t="shared" si="8"/>
        <v>1.77E-2</v>
      </c>
      <c r="N43" s="665">
        <f t="shared" si="8"/>
        <v>1.3299999999999999E-2</v>
      </c>
      <c r="O43" s="665">
        <f t="shared" si="8"/>
        <v>6.2100000000000002E-2</v>
      </c>
      <c r="P43" s="672">
        <f t="shared" si="1"/>
        <v>1.0006999999999999</v>
      </c>
      <c r="S43" s="671">
        <f t="shared" si="4"/>
        <v>2030</v>
      </c>
      <c r="T43" s="673">
        <v>0</v>
      </c>
      <c r="U43" s="673">
        <v>5</v>
      </c>
      <c r="V43" s="674">
        <f t="shared" si="5"/>
        <v>0</v>
      </c>
      <c r="W43" s="675">
        <v>1</v>
      </c>
      <c r="X43" s="676">
        <f t="shared" si="2"/>
        <v>0</v>
      </c>
    </row>
    <row r="44" spans="2:24">
      <c r="B44" s="671">
        <f t="shared" si="3"/>
        <v>2031</v>
      </c>
      <c r="C44" s="678"/>
      <c r="D44" s="664">
        <v>1</v>
      </c>
      <c r="E44" s="665">
        <f t="shared" si="8"/>
        <v>0.66390000000000005</v>
      </c>
      <c r="F44" s="665">
        <f t="shared" si="8"/>
        <v>0.1285</v>
      </c>
      <c r="G44" s="665">
        <f t="shared" si="7"/>
        <v>0</v>
      </c>
      <c r="H44" s="665">
        <f t="shared" si="8"/>
        <v>0</v>
      </c>
      <c r="I44" s="665">
        <f t="shared" si="7"/>
        <v>0</v>
      </c>
      <c r="J44" s="665">
        <f t="shared" si="8"/>
        <v>8.0999999999999996E-3</v>
      </c>
      <c r="K44" s="665">
        <f t="shared" si="8"/>
        <v>0</v>
      </c>
      <c r="L44" s="665">
        <f t="shared" si="8"/>
        <v>0.1071</v>
      </c>
      <c r="M44" s="665">
        <f t="shared" si="8"/>
        <v>1.77E-2</v>
      </c>
      <c r="N44" s="665">
        <f t="shared" si="8"/>
        <v>1.3299999999999999E-2</v>
      </c>
      <c r="O44" s="665">
        <f t="shared" si="8"/>
        <v>6.2100000000000002E-2</v>
      </c>
      <c r="P44" s="672">
        <f t="shared" si="1"/>
        <v>1.0006999999999999</v>
      </c>
      <c r="S44" s="671">
        <f t="shared" si="4"/>
        <v>2031</v>
      </c>
      <c r="T44" s="673">
        <v>0</v>
      </c>
      <c r="U44" s="673">
        <v>5</v>
      </c>
      <c r="V44" s="674">
        <f t="shared" si="5"/>
        <v>0</v>
      </c>
      <c r="W44" s="675">
        <v>1</v>
      </c>
      <c r="X44" s="676">
        <f t="shared" si="2"/>
        <v>0</v>
      </c>
    </row>
    <row r="45" spans="2:24">
      <c r="B45" s="671">
        <f t="shared" si="3"/>
        <v>2032</v>
      </c>
      <c r="C45" s="678"/>
      <c r="D45" s="664">
        <v>1</v>
      </c>
      <c r="E45" s="665">
        <f t="shared" si="8"/>
        <v>0.66390000000000005</v>
      </c>
      <c r="F45" s="665">
        <f t="shared" si="8"/>
        <v>0.1285</v>
      </c>
      <c r="G45" s="665">
        <f t="shared" si="7"/>
        <v>0</v>
      </c>
      <c r="H45" s="665">
        <f t="shared" si="8"/>
        <v>0</v>
      </c>
      <c r="I45" s="665">
        <f t="shared" si="7"/>
        <v>0</v>
      </c>
      <c r="J45" s="665">
        <f t="shared" si="8"/>
        <v>8.0999999999999996E-3</v>
      </c>
      <c r="K45" s="665">
        <f t="shared" si="8"/>
        <v>0</v>
      </c>
      <c r="L45" s="665">
        <f t="shared" si="8"/>
        <v>0.1071</v>
      </c>
      <c r="M45" s="665">
        <f t="shared" si="8"/>
        <v>1.77E-2</v>
      </c>
      <c r="N45" s="665">
        <f t="shared" si="8"/>
        <v>1.3299999999999999E-2</v>
      </c>
      <c r="O45" s="665">
        <f t="shared" si="8"/>
        <v>6.2100000000000002E-2</v>
      </c>
      <c r="P45" s="672">
        <f t="shared" ref="P45:P76" si="9">SUM(E45:O45)</f>
        <v>1.0006999999999999</v>
      </c>
      <c r="S45" s="671">
        <f t="shared" si="4"/>
        <v>2032</v>
      </c>
      <c r="T45" s="673">
        <v>0</v>
      </c>
      <c r="U45" s="673">
        <v>5</v>
      </c>
      <c r="V45" s="674">
        <f t="shared" si="5"/>
        <v>0</v>
      </c>
      <c r="W45" s="675">
        <v>1</v>
      </c>
      <c r="X45" s="676">
        <f t="shared" ref="X45:X76" si="10">V45*W45</f>
        <v>0</v>
      </c>
    </row>
    <row r="46" spans="2:24">
      <c r="B46" s="671">
        <f t="shared" ref="B46:B77" si="11">B45+1</f>
        <v>2033</v>
      </c>
      <c r="C46" s="678"/>
      <c r="D46" s="664">
        <v>1</v>
      </c>
      <c r="E46" s="665">
        <f t="shared" si="8"/>
        <v>0.66390000000000005</v>
      </c>
      <c r="F46" s="665">
        <f t="shared" si="8"/>
        <v>0.1285</v>
      </c>
      <c r="G46" s="665">
        <f t="shared" si="7"/>
        <v>0</v>
      </c>
      <c r="H46" s="665">
        <f t="shared" si="8"/>
        <v>0</v>
      </c>
      <c r="I46" s="665">
        <f t="shared" si="7"/>
        <v>0</v>
      </c>
      <c r="J46" s="665">
        <f t="shared" si="8"/>
        <v>8.0999999999999996E-3</v>
      </c>
      <c r="K46" s="665">
        <f t="shared" si="8"/>
        <v>0</v>
      </c>
      <c r="L46" s="665">
        <f t="shared" si="8"/>
        <v>0.1071</v>
      </c>
      <c r="M46" s="665">
        <f t="shared" si="8"/>
        <v>1.77E-2</v>
      </c>
      <c r="N46" s="665">
        <f t="shared" si="8"/>
        <v>1.3299999999999999E-2</v>
      </c>
      <c r="O46" s="665">
        <f t="shared" si="8"/>
        <v>6.2100000000000002E-2</v>
      </c>
      <c r="P46" s="672">
        <f t="shared" si="9"/>
        <v>1.0006999999999999</v>
      </c>
      <c r="S46" s="671">
        <f t="shared" si="4"/>
        <v>2033</v>
      </c>
      <c r="T46" s="673">
        <v>0</v>
      </c>
      <c r="U46" s="673">
        <v>5</v>
      </c>
      <c r="V46" s="674">
        <f t="shared" si="5"/>
        <v>0</v>
      </c>
      <c r="W46" s="675">
        <v>1</v>
      </c>
      <c r="X46" s="676">
        <f t="shared" si="10"/>
        <v>0</v>
      </c>
    </row>
    <row r="47" spans="2:24">
      <c r="B47" s="671">
        <f t="shared" si="11"/>
        <v>2034</v>
      </c>
      <c r="C47" s="678"/>
      <c r="D47" s="664">
        <v>1</v>
      </c>
      <c r="E47" s="665">
        <f t="shared" si="8"/>
        <v>0.66390000000000005</v>
      </c>
      <c r="F47" s="665">
        <f t="shared" si="8"/>
        <v>0.1285</v>
      </c>
      <c r="G47" s="665">
        <f t="shared" si="7"/>
        <v>0</v>
      </c>
      <c r="H47" s="665">
        <f t="shared" si="8"/>
        <v>0</v>
      </c>
      <c r="I47" s="665">
        <f t="shared" si="7"/>
        <v>0</v>
      </c>
      <c r="J47" s="665">
        <f t="shared" si="8"/>
        <v>8.0999999999999996E-3</v>
      </c>
      <c r="K47" s="665">
        <f t="shared" si="8"/>
        <v>0</v>
      </c>
      <c r="L47" s="665">
        <f t="shared" si="8"/>
        <v>0.1071</v>
      </c>
      <c r="M47" s="665">
        <f t="shared" si="8"/>
        <v>1.77E-2</v>
      </c>
      <c r="N47" s="665">
        <f t="shared" si="8"/>
        <v>1.3299999999999999E-2</v>
      </c>
      <c r="O47" s="665">
        <f t="shared" si="8"/>
        <v>6.2100000000000002E-2</v>
      </c>
      <c r="P47" s="672">
        <f t="shared" si="9"/>
        <v>1.0006999999999999</v>
      </c>
      <c r="S47" s="671">
        <f t="shared" si="4"/>
        <v>2034</v>
      </c>
      <c r="T47" s="673">
        <v>0</v>
      </c>
      <c r="U47" s="673">
        <v>5</v>
      </c>
      <c r="V47" s="674">
        <f t="shared" si="5"/>
        <v>0</v>
      </c>
      <c r="W47" s="675">
        <v>1</v>
      </c>
      <c r="X47" s="676">
        <f t="shared" si="10"/>
        <v>0</v>
      </c>
    </row>
    <row r="48" spans="2:24">
      <c r="B48" s="671">
        <f t="shared" si="11"/>
        <v>2035</v>
      </c>
      <c r="C48" s="678"/>
      <c r="D48" s="664">
        <v>1</v>
      </c>
      <c r="E48" s="665">
        <f t="shared" si="8"/>
        <v>0.66390000000000005</v>
      </c>
      <c r="F48" s="665">
        <f t="shared" si="8"/>
        <v>0.1285</v>
      </c>
      <c r="G48" s="665">
        <f t="shared" si="7"/>
        <v>0</v>
      </c>
      <c r="H48" s="665">
        <f t="shared" si="8"/>
        <v>0</v>
      </c>
      <c r="I48" s="665">
        <f t="shared" si="7"/>
        <v>0</v>
      </c>
      <c r="J48" s="665">
        <f t="shared" si="8"/>
        <v>8.0999999999999996E-3</v>
      </c>
      <c r="K48" s="665">
        <f t="shared" si="8"/>
        <v>0</v>
      </c>
      <c r="L48" s="665">
        <f t="shared" si="8"/>
        <v>0.1071</v>
      </c>
      <c r="M48" s="665">
        <f t="shared" si="8"/>
        <v>1.77E-2</v>
      </c>
      <c r="N48" s="665">
        <f t="shared" si="8"/>
        <v>1.3299999999999999E-2</v>
      </c>
      <c r="O48" s="665">
        <f t="shared" si="8"/>
        <v>6.2100000000000002E-2</v>
      </c>
      <c r="P48" s="672">
        <f t="shared" si="9"/>
        <v>1.0006999999999999</v>
      </c>
      <c r="S48" s="671">
        <f t="shared" si="4"/>
        <v>2035</v>
      </c>
      <c r="T48" s="673">
        <v>0</v>
      </c>
      <c r="U48" s="673">
        <v>5</v>
      </c>
      <c r="V48" s="674">
        <f t="shared" si="5"/>
        <v>0</v>
      </c>
      <c r="W48" s="675">
        <v>1</v>
      </c>
      <c r="X48" s="676">
        <f t="shared" si="10"/>
        <v>0</v>
      </c>
    </row>
    <row r="49" spans="2:24">
      <c r="B49" s="671">
        <f t="shared" si="11"/>
        <v>2036</v>
      </c>
      <c r="C49" s="678"/>
      <c r="D49" s="664">
        <v>1</v>
      </c>
      <c r="E49" s="665">
        <f t="shared" si="8"/>
        <v>0.66390000000000005</v>
      </c>
      <c r="F49" s="665">
        <f t="shared" si="8"/>
        <v>0.1285</v>
      </c>
      <c r="G49" s="665">
        <f t="shared" si="8"/>
        <v>0</v>
      </c>
      <c r="H49" s="665">
        <f t="shared" si="8"/>
        <v>0</v>
      </c>
      <c r="I49" s="665">
        <f t="shared" si="8"/>
        <v>0</v>
      </c>
      <c r="J49" s="665">
        <f t="shared" si="8"/>
        <v>8.0999999999999996E-3</v>
      </c>
      <c r="K49" s="665">
        <f t="shared" si="8"/>
        <v>0</v>
      </c>
      <c r="L49" s="665">
        <f t="shared" si="8"/>
        <v>0.1071</v>
      </c>
      <c r="M49" s="665">
        <f t="shared" si="8"/>
        <v>1.77E-2</v>
      </c>
      <c r="N49" s="665">
        <f t="shared" si="8"/>
        <v>1.3299999999999999E-2</v>
      </c>
      <c r="O49" s="665">
        <f t="shared" si="8"/>
        <v>6.2100000000000002E-2</v>
      </c>
      <c r="P49" s="672">
        <f t="shared" si="9"/>
        <v>1.0006999999999999</v>
      </c>
      <c r="S49" s="671">
        <f t="shared" si="4"/>
        <v>2036</v>
      </c>
      <c r="T49" s="673">
        <v>0</v>
      </c>
      <c r="U49" s="673">
        <v>5</v>
      </c>
      <c r="V49" s="674">
        <f t="shared" si="5"/>
        <v>0</v>
      </c>
      <c r="W49" s="675">
        <v>1</v>
      </c>
      <c r="X49" s="676">
        <f t="shared" si="10"/>
        <v>0</v>
      </c>
    </row>
    <row r="50" spans="2:24">
      <c r="B50" s="671">
        <f t="shared" si="11"/>
        <v>2037</v>
      </c>
      <c r="C50" s="678"/>
      <c r="D50" s="664">
        <v>1</v>
      </c>
      <c r="E50" s="665">
        <f t="shared" si="8"/>
        <v>0.66390000000000005</v>
      </c>
      <c r="F50" s="665">
        <f t="shared" si="8"/>
        <v>0.1285</v>
      </c>
      <c r="G50" s="665">
        <f t="shared" si="8"/>
        <v>0</v>
      </c>
      <c r="H50" s="665">
        <f t="shared" si="8"/>
        <v>0</v>
      </c>
      <c r="I50" s="665">
        <f t="shared" si="8"/>
        <v>0</v>
      </c>
      <c r="J50" s="665">
        <f t="shared" si="8"/>
        <v>8.0999999999999996E-3</v>
      </c>
      <c r="K50" s="665">
        <f t="shared" si="8"/>
        <v>0</v>
      </c>
      <c r="L50" s="665">
        <f t="shared" si="8"/>
        <v>0.1071</v>
      </c>
      <c r="M50" s="665">
        <f t="shared" si="8"/>
        <v>1.77E-2</v>
      </c>
      <c r="N50" s="665">
        <f t="shared" si="8"/>
        <v>1.3299999999999999E-2</v>
      </c>
      <c r="O50" s="665">
        <f t="shared" si="8"/>
        <v>6.2100000000000002E-2</v>
      </c>
      <c r="P50" s="672">
        <f t="shared" si="9"/>
        <v>1.0006999999999999</v>
      </c>
      <c r="S50" s="671">
        <f t="shared" si="4"/>
        <v>2037</v>
      </c>
      <c r="T50" s="673">
        <v>0</v>
      </c>
      <c r="U50" s="673">
        <v>5</v>
      </c>
      <c r="V50" s="674">
        <f t="shared" si="5"/>
        <v>0</v>
      </c>
      <c r="W50" s="675">
        <v>1</v>
      </c>
      <c r="X50" s="676">
        <f t="shared" si="10"/>
        <v>0</v>
      </c>
    </row>
    <row r="51" spans="2:24">
      <c r="B51" s="671">
        <f t="shared" si="11"/>
        <v>2038</v>
      </c>
      <c r="C51" s="678"/>
      <c r="D51" s="664">
        <v>1</v>
      </c>
      <c r="E51" s="665">
        <f t="shared" si="8"/>
        <v>0.66390000000000005</v>
      </c>
      <c r="F51" s="665">
        <f t="shared" si="8"/>
        <v>0.1285</v>
      </c>
      <c r="G51" s="665">
        <f t="shared" si="8"/>
        <v>0</v>
      </c>
      <c r="H51" s="665">
        <f t="shared" si="8"/>
        <v>0</v>
      </c>
      <c r="I51" s="665">
        <f t="shared" si="8"/>
        <v>0</v>
      </c>
      <c r="J51" s="665">
        <f t="shared" si="8"/>
        <v>8.0999999999999996E-3</v>
      </c>
      <c r="K51" s="665">
        <f t="shared" si="8"/>
        <v>0</v>
      </c>
      <c r="L51" s="665">
        <f t="shared" si="8"/>
        <v>0.1071</v>
      </c>
      <c r="M51" s="665">
        <f t="shared" si="8"/>
        <v>1.77E-2</v>
      </c>
      <c r="N51" s="665">
        <f t="shared" si="8"/>
        <v>1.3299999999999999E-2</v>
      </c>
      <c r="O51" s="665">
        <f t="shared" si="8"/>
        <v>6.2100000000000002E-2</v>
      </c>
      <c r="P51" s="672">
        <f t="shared" si="9"/>
        <v>1.0006999999999999</v>
      </c>
      <c r="S51" s="671">
        <f t="shared" si="4"/>
        <v>2038</v>
      </c>
      <c r="T51" s="673">
        <v>0</v>
      </c>
      <c r="U51" s="673">
        <v>5</v>
      </c>
      <c r="V51" s="674">
        <f t="shared" si="5"/>
        <v>0</v>
      </c>
      <c r="W51" s="675">
        <v>1</v>
      </c>
      <c r="X51" s="676">
        <f t="shared" si="10"/>
        <v>0</v>
      </c>
    </row>
    <row r="52" spans="2:24">
      <c r="B52" s="671">
        <f t="shared" si="11"/>
        <v>2039</v>
      </c>
      <c r="C52" s="678"/>
      <c r="D52" s="664">
        <v>1</v>
      </c>
      <c r="E52" s="665">
        <f t="shared" si="8"/>
        <v>0.66390000000000005</v>
      </c>
      <c r="F52" s="665">
        <f t="shared" si="8"/>
        <v>0.1285</v>
      </c>
      <c r="G52" s="665">
        <f t="shared" si="8"/>
        <v>0</v>
      </c>
      <c r="H52" s="665">
        <f t="shared" si="8"/>
        <v>0</v>
      </c>
      <c r="I52" s="665">
        <f t="shared" si="8"/>
        <v>0</v>
      </c>
      <c r="J52" s="665">
        <f t="shared" si="8"/>
        <v>8.0999999999999996E-3</v>
      </c>
      <c r="K52" s="665">
        <f t="shared" si="8"/>
        <v>0</v>
      </c>
      <c r="L52" s="665">
        <f t="shared" si="8"/>
        <v>0.1071</v>
      </c>
      <c r="M52" s="665">
        <f t="shared" si="8"/>
        <v>1.77E-2</v>
      </c>
      <c r="N52" s="665">
        <f t="shared" si="8"/>
        <v>1.3299999999999999E-2</v>
      </c>
      <c r="O52" s="665">
        <f t="shared" si="8"/>
        <v>6.2100000000000002E-2</v>
      </c>
      <c r="P52" s="672">
        <f t="shared" si="9"/>
        <v>1.0006999999999999</v>
      </c>
      <c r="S52" s="671">
        <f t="shared" si="4"/>
        <v>2039</v>
      </c>
      <c r="T52" s="673">
        <v>0</v>
      </c>
      <c r="U52" s="673">
        <v>5</v>
      </c>
      <c r="V52" s="674">
        <f t="shared" si="5"/>
        <v>0</v>
      </c>
      <c r="W52" s="675">
        <v>1</v>
      </c>
      <c r="X52" s="676">
        <f t="shared" si="10"/>
        <v>0</v>
      </c>
    </row>
    <row r="53" spans="2:24">
      <c r="B53" s="671">
        <f t="shared" si="11"/>
        <v>2040</v>
      </c>
      <c r="C53" s="678"/>
      <c r="D53" s="664">
        <v>1</v>
      </c>
      <c r="E53" s="665">
        <f t="shared" ref="E53:O68" si="12">E$8</f>
        <v>0.66390000000000005</v>
      </c>
      <c r="F53" s="665">
        <f t="shared" si="12"/>
        <v>0.1285</v>
      </c>
      <c r="G53" s="665">
        <f t="shared" si="8"/>
        <v>0</v>
      </c>
      <c r="H53" s="665">
        <f t="shared" si="12"/>
        <v>0</v>
      </c>
      <c r="I53" s="665">
        <f t="shared" si="8"/>
        <v>0</v>
      </c>
      <c r="J53" s="665">
        <f t="shared" si="12"/>
        <v>8.0999999999999996E-3</v>
      </c>
      <c r="K53" s="665">
        <f t="shared" si="12"/>
        <v>0</v>
      </c>
      <c r="L53" s="665">
        <f t="shared" si="12"/>
        <v>0.1071</v>
      </c>
      <c r="M53" s="665">
        <f t="shared" si="12"/>
        <v>1.77E-2</v>
      </c>
      <c r="N53" s="665">
        <f t="shared" si="12"/>
        <v>1.3299999999999999E-2</v>
      </c>
      <c r="O53" s="665">
        <f t="shared" si="12"/>
        <v>6.2100000000000002E-2</v>
      </c>
      <c r="P53" s="672">
        <f t="shared" si="9"/>
        <v>1.0006999999999999</v>
      </c>
      <c r="S53" s="671">
        <f t="shared" si="4"/>
        <v>2040</v>
      </c>
      <c r="T53" s="673">
        <v>0</v>
      </c>
      <c r="U53" s="673">
        <v>5</v>
      </c>
      <c r="V53" s="674">
        <f t="shared" si="5"/>
        <v>0</v>
      </c>
      <c r="W53" s="675">
        <v>1</v>
      </c>
      <c r="X53" s="676">
        <f t="shared" si="10"/>
        <v>0</v>
      </c>
    </row>
    <row r="54" spans="2:24">
      <c r="B54" s="671">
        <f t="shared" si="11"/>
        <v>2041</v>
      </c>
      <c r="C54" s="678"/>
      <c r="D54" s="664">
        <v>1</v>
      </c>
      <c r="E54" s="665">
        <f t="shared" si="12"/>
        <v>0.66390000000000005</v>
      </c>
      <c r="F54" s="665">
        <f t="shared" si="12"/>
        <v>0.1285</v>
      </c>
      <c r="G54" s="665">
        <f t="shared" si="8"/>
        <v>0</v>
      </c>
      <c r="H54" s="665">
        <f t="shared" si="12"/>
        <v>0</v>
      </c>
      <c r="I54" s="665">
        <f t="shared" si="8"/>
        <v>0</v>
      </c>
      <c r="J54" s="665">
        <f t="shared" si="12"/>
        <v>8.0999999999999996E-3</v>
      </c>
      <c r="K54" s="665">
        <f t="shared" si="12"/>
        <v>0</v>
      </c>
      <c r="L54" s="665">
        <f t="shared" si="12"/>
        <v>0.1071</v>
      </c>
      <c r="M54" s="665">
        <f t="shared" si="12"/>
        <v>1.77E-2</v>
      </c>
      <c r="N54" s="665">
        <f t="shared" si="12"/>
        <v>1.3299999999999999E-2</v>
      </c>
      <c r="O54" s="665">
        <f t="shared" si="12"/>
        <v>6.2100000000000002E-2</v>
      </c>
      <c r="P54" s="672">
        <f t="shared" si="9"/>
        <v>1.0006999999999999</v>
      </c>
      <c r="S54" s="671">
        <f t="shared" si="4"/>
        <v>2041</v>
      </c>
      <c r="T54" s="673">
        <v>0</v>
      </c>
      <c r="U54" s="673">
        <v>5</v>
      </c>
      <c r="V54" s="674">
        <f t="shared" si="5"/>
        <v>0</v>
      </c>
      <c r="W54" s="675">
        <v>1</v>
      </c>
      <c r="X54" s="676">
        <f t="shared" si="10"/>
        <v>0</v>
      </c>
    </row>
    <row r="55" spans="2:24">
      <c r="B55" s="671">
        <f t="shared" si="11"/>
        <v>2042</v>
      </c>
      <c r="C55" s="678"/>
      <c r="D55" s="664">
        <v>1</v>
      </c>
      <c r="E55" s="665">
        <f t="shared" si="12"/>
        <v>0.66390000000000005</v>
      </c>
      <c r="F55" s="665">
        <f t="shared" si="12"/>
        <v>0.1285</v>
      </c>
      <c r="G55" s="665">
        <f t="shared" si="8"/>
        <v>0</v>
      </c>
      <c r="H55" s="665">
        <f t="shared" si="12"/>
        <v>0</v>
      </c>
      <c r="I55" s="665">
        <f t="shared" si="8"/>
        <v>0</v>
      </c>
      <c r="J55" s="665">
        <f t="shared" si="12"/>
        <v>8.0999999999999996E-3</v>
      </c>
      <c r="K55" s="665">
        <f t="shared" si="12"/>
        <v>0</v>
      </c>
      <c r="L55" s="665">
        <f t="shared" si="12"/>
        <v>0.1071</v>
      </c>
      <c r="M55" s="665">
        <f t="shared" si="12"/>
        <v>1.77E-2</v>
      </c>
      <c r="N55" s="665">
        <f t="shared" si="12"/>
        <v>1.3299999999999999E-2</v>
      </c>
      <c r="O55" s="665">
        <f t="shared" si="12"/>
        <v>6.2100000000000002E-2</v>
      </c>
      <c r="P55" s="672">
        <f t="shared" si="9"/>
        <v>1.0006999999999999</v>
      </c>
      <c r="S55" s="671">
        <f t="shared" si="4"/>
        <v>2042</v>
      </c>
      <c r="T55" s="673">
        <v>0</v>
      </c>
      <c r="U55" s="673">
        <v>5</v>
      </c>
      <c r="V55" s="674">
        <f t="shared" si="5"/>
        <v>0</v>
      </c>
      <c r="W55" s="675">
        <v>1</v>
      </c>
      <c r="X55" s="676">
        <f t="shared" si="10"/>
        <v>0</v>
      </c>
    </row>
    <row r="56" spans="2:24">
      <c r="B56" s="671">
        <f t="shared" si="11"/>
        <v>2043</v>
      </c>
      <c r="C56" s="678"/>
      <c r="D56" s="664">
        <v>1</v>
      </c>
      <c r="E56" s="665">
        <f t="shared" si="12"/>
        <v>0.66390000000000005</v>
      </c>
      <c r="F56" s="665">
        <f t="shared" si="12"/>
        <v>0.1285</v>
      </c>
      <c r="G56" s="665">
        <f t="shared" si="8"/>
        <v>0</v>
      </c>
      <c r="H56" s="665">
        <f t="shared" si="12"/>
        <v>0</v>
      </c>
      <c r="I56" s="665">
        <f t="shared" si="8"/>
        <v>0</v>
      </c>
      <c r="J56" s="665">
        <f t="shared" si="12"/>
        <v>8.0999999999999996E-3</v>
      </c>
      <c r="K56" s="665">
        <f t="shared" si="12"/>
        <v>0</v>
      </c>
      <c r="L56" s="665">
        <f t="shared" si="12"/>
        <v>0.1071</v>
      </c>
      <c r="M56" s="665">
        <f t="shared" si="12"/>
        <v>1.77E-2</v>
      </c>
      <c r="N56" s="665">
        <f t="shared" si="12"/>
        <v>1.3299999999999999E-2</v>
      </c>
      <c r="O56" s="665">
        <f t="shared" si="12"/>
        <v>6.2100000000000002E-2</v>
      </c>
      <c r="P56" s="672">
        <f t="shared" si="9"/>
        <v>1.0006999999999999</v>
      </c>
      <c r="S56" s="671">
        <f t="shared" si="4"/>
        <v>2043</v>
      </c>
      <c r="T56" s="673">
        <v>0</v>
      </c>
      <c r="U56" s="673">
        <v>5</v>
      </c>
      <c r="V56" s="674">
        <f t="shared" si="5"/>
        <v>0</v>
      </c>
      <c r="W56" s="675">
        <v>1</v>
      </c>
      <c r="X56" s="676">
        <f t="shared" si="10"/>
        <v>0</v>
      </c>
    </row>
    <row r="57" spans="2:24">
      <c r="B57" s="671">
        <f t="shared" si="11"/>
        <v>2044</v>
      </c>
      <c r="C57" s="678"/>
      <c r="D57" s="664">
        <v>1</v>
      </c>
      <c r="E57" s="665">
        <f t="shared" si="12"/>
        <v>0.66390000000000005</v>
      </c>
      <c r="F57" s="665">
        <f t="shared" si="12"/>
        <v>0.1285</v>
      </c>
      <c r="G57" s="665">
        <f t="shared" si="8"/>
        <v>0</v>
      </c>
      <c r="H57" s="665">
        <f t="shared" si="12"/>
        <v>0</v>
      </c>
      <c r="I57" s="665">
        <f t="shared" si="8"/>
        <v>0</v>
      </c>
      <c r="J57" s="665">
        <f t="shared" si="12"/>
        <v>8.0999999999999996E-3</v>
      </c>
      <c r="K57" s="665">
        <f t="shared" si="12"/>
        <v>0</v>
      </c>
      <c r="L57" s="665">
        <f t="shared" si="12"/>
        <v>0.1071</v>
      </c>
      <c r="M57" s="665">
        <f t="shared" si="12"/>
        <v>1.77E-2</v>
      </c>
      <c r="N57" s="665">
        <f t="shared" si="12"/>
        <v>1.3299999999999999E-2</v>
      </c>
      <c r="O57" s="665">
        <f t="shared" si="12"/>
        <v>6.2100000000000002E-2</v>
      </c>
      <c r="P57" s="672">
        <f t="shared" si="9"/>
        <v>1.0006999999999999</v>
      </c>
      <c r="S57" s="671">
        <f t="shared" si="4"/>
        <v>2044</v>
      </c>
      <c r="T57" s="673">
        <v>0</v>
      </c>
      <c r="U57" s="673">
        <v>5</v>
      </c>
      <c r="V57" s="674">
        <f t="shared" si="5"/>
        <v>0</v>
      </c>
      <c r="W57" s="675">
        <v>1</v>
      </c>
      <c r="X57" s="676">
        <f t="shared" si="10"/>
        <v>0</v>
      </c>
    </row>
    <row r="58" spans="2:24">
      <c r="B58" s="671">
        <f t="shared" si="11"/>
        <v>2045</v>
      </c>
      <c r="C58" s="678"/>
      <c r="D58" s="664">
        <v>1</v>
      </c>
      <c r="E58" s="665">
        <f t="shared" si="12"/>
        <v>0.66390000000000005</v>
      </c>
      <c r="F58" s="665">
        <f t="shared" si="12"/>
        <v>0.1285</v>
      </c>
      <c r="G58" s="665">
        <f t="shared" si="8"/>
        <v>0</v>
      </c>
      <c r="H58" s="665">
        <f t="shared" si="12"/>
        <v>0</v>
      </c>
      <c r="I58" s="665">
        <f t="shared" si="8"/>
        <v>0</v>
      </c>
      <c r="J58" s="665">
        <f t="shared" si="12"/>
        <v>8.0999999999999996E-3</v>
      </c>
      <c r="K58" s="665">
        <f t="shared" si="12"/>
        <v>0</v>
      </c>
      <c r="L58" s="665">
        <f t="shared" si="12"/>
        <v>0.1071</v>
      </c>
      <c r="M58" s="665">
        <f t="shared" si="12"/>
        <v>1.77E-2</v>
      </c>
      <c r="N58" s="665">
        <f t="shared" si="12"/>
        <v>1.3299999999999999E-2</v>
      </c>
      <c r="O58" s="665">
        <f t="shared" si="12"/>
        <v>6.2100000000000002E-2</v>
      </c>
      <c r="P58" s="672">
        <f t="shared" si="9"/>
        <v>1.0006999999999999</v>
      </c>
      <c r="S58" s="671">
        <f t="shared" si="4"/>
        <v>2045</v>
      </c>
      <c r="T58" s="673">
        <v>0</v>
      </c>
      <c r="U58" s="673">
        <v>5</v>
      </c>
      <c r="V58" s="674">
        <f t="shared" si="5"/>
        <v>0</v>
      </c>
      <c r="W58" s="675">
        <v>1</v>
      </c>
      <c r="X58" s="676">
        <f t="shared" si="10"/>
        <v>0</v>
      </c>
    </row>
    <row r="59" spans="2:24">
      <c r="B59" s="671">
        <f t="shared" si="11"/>
        <v>2046</v>
      </c>
      <c r="C59" s="678"/>
      <c r="D59" s="664">
        <v>1</v>
      </c>
      <c r="E59" s="665">
        <f t="shared" si="12"/>
        <v>0.66390000000000005</v>
      </c>
      <c r="F59" s="665">
        <f t="shared" si="12"/>
        <v>0.1285</v>
      </c>
      <c r="G59" s="665">
        <f t="shared" si="12"/>
        <v>0</v>
      </c>
      <c r="H59" s="665">
        <f t="shared" si="12"/>
        <v>0</v>
      </c>
      <c r="I59" s="665">
        <f t="shared" si="12"/>
        <v>0</v>
      </c>
      <c r="J59" s="665">
        <f t="shared" si="12"/>
        <v>8.0999999999999996E-3</v>
      </c>
      <c r="K59" s="665">
        <f t="shared" si="12"/>
        <v>0</v>
      </c>
      <c r="L59" s="665">
        <f t="shared" si="12"/>
        <v>0.1071</v>
      </c>
      <c r="M59" s="665">
        <f t="shared" si="12"/>
        <v>1.77E-2</v>
      </c>
      <c r="N59" s="665">
        <f t="shared" si="12"/>
        <v>1.3299999999999999E-2</v>
      </c>
      <c r="O59" s="665">
        <f t="shared" si="12"/>
        <v>6.2100000000000002E-2</v>
      </c>
      <c r="P59" s="672">
        <f t="shared" si="9"/>
        <v>1.0006999999999999</v>
      </c>
      <c r="S59" s="671">
        <f t="shared" si="4"/>
        <v>2046</v>
      </c>
      <c r="T59" s="673">
        <v>0</v>
      </c>
      <c r="U59" s="673">
        <v>5</v>
      </c>
      <c r="V59" s="674">
        <f t="shared" si="5"/>
        <v>0</v>
      </c>
      <c r="W59" s="675">
        <v>1</v>
      </c>
      <c r="X59" s="676">
        <f t="shared" si="10"/>
        <v>0</v>
      </c>
    </row>
    <row r="60" spans="2:24">
      <c r="B60" s="671">
        <f t="shared" si="11"/>
        <v>2047</v>
      </c>
      <c r="C60" s="678"/>
      <c r="D60" s="664">
        <v>1</v>
      </c>
      <c r="E60" s="665">
        <f t="shared" si="12"/>
        <v>0.66390000000000005</v>
      </c>
      <c r="F60" s="665">
        <f t="shared" si="12"/>
        <v>0.1285</v>
      </c>
      <c r="G60" s="665">
        <f t="shared" si="12"/>
        <v>0</v>
      </c>
      <c r="H60" s="665">
        <f t="shared" si="12"/>
        <v>0</v>
      </c>
      <c r="I60" s="665">
        <f t="shared" si="12"/>
        <v>0</v>
      </c>
      <c r="J60" s="665">
        <f t="shared" si="12"/>
        <v>8.0999999999999996E-3</v>
      </c>
      <c r="K60" s="665">
        <f t="shared" si="12"/>
        <v>0</v>
      </c>
      <c r="L60" s="665">
        <f t="shared" si="12"/>
        <v>0.1071</v>
      </c>
      <c r="M60" s="665">
        <f t="shared" si="12"/>
        <v>1.77E-2</v>
      </c>
      <c r="N60" s="665">
        <f t="shared" si="12"/>
        <v>1.3299999999999999E-2</v>
      </c>
      <c r="O60" s="665">
        <f t="shared" si="12"/>
        <v>6.2100000000000002E-2</v>
      </c>
      <c r="P60" s="672">
        <f t="shared" si="9"/>
        <v>1.0006999999999999</v>
      </c>
      <c r="S60" s="671">
        <f t="shared" si="4"/>
        <v>2047</v>
      </c>
      <c r="T60" s="673">
        <v>0</v>
      </c>
      <c r="U60" s="673">
        <v>5</v>
      </c>
      <c r="V60" s="674">
        <f t="shared" si="5"/>
        <v>0</v>
      </c>
      <c r="W60" s="675">
        <v>1</v>
      </c>
      <c r="X60" s="676">
        <f t="shared" si="10"/>
        <v>0</v>
      </c>
    </row>
    <row r="61" spans="2:24">
      <c r="B61" s="671">
        <f t="shared" si="11"/>
        <v>2048</v>
      </c>
      <c r="C61" s="678"/>
      <c r="D61" s="664">
        <v>1</v>
      </c>
      <c r="E61" s="665">
        <f t="shared" si="12"/>
        <v>0.66390000000000005</v>
      </c>
      <c r="F61" s="665">
        <f t="shared" si="12"/>
        <v>0.1285</v>
      </c>
      <c r="G61" s="665">
        <f t="shared" si="12"/>
        <v>0</v>
      </c>
      <c r="H61" s="665">
        <f t="shared" si="12"/>
        <v>0</v>
      </c>
      <c r="I61" s="665">
        <f t="shared" si="12"/>
        <v>0</v>
      </c>
      <c r="J61" s="665">
        <f t="shared" si="12"/>
        <v>8.0999999999999996E-3</v>
      </c>
      <c r="K61" s="665">
        <f t="shared" si="12"/>
        <v>0</v>
      </c>
      <c r="L61" s="665">
        <f t="shared" si="12"/>
        <v>0.1071</v>
      </c>
      <c r="M61" s="665">
        <f t="shared" si="12"/>
        <v>1.77E-2</v>
      </c>
      <c r="N61" s="665">
        <f t="shared" si="12"/>
        <v>1.3299999999999999E-2</v>
      </c>
      <c r="O61" s="665">
        <f t="shared" si="12"/>
        <v>6.2100000000000002E-2</v>
      </c>
      <c r="P61" s="672">
        <f t="shared" si="9"/>
        <v>1.0006999999999999</v>
      </c>
      <c r="S61" s="671">
        <f t="shared" si="4"/>
        <v>2048</v>
      </c>
      <c r="T61" s="673">
        <v>0</v>
      </c>
      <c r="U61" s="673">
        <v>5</v>
      </c>
      <c r="V61" s="674">
        <f t="shared" si="5"/>
        <v>0</v>
      </c>
      <c r="W61" s="675">
        <v>1</v>
      </c>
      <c r="X61" s="676">
        <f t="shared" si="10"/>
        <v>0</v>
      </c>
    </row>
    <row r="62" spans="2:24">
      <c r="B62" s="671">
        <f t="shared" si="11"/>
        <v>2049</v>
      </c>
      <c r="C62" s="678"/>
      <c r="D62" s="664">
        <v>1</v>
      </c>
      <c r="E62" s="665">
        <f t="shared" si="12"/>
        <v>0.66390000000000005</v>
      </c>
      <c r="F62" s="665">
        <f t="shared" si="12"/>
        <v>0.1285</v>
      </c>
      <c r="G62" s="665">
        <f t="shared" si="12"/>
        <v>0</v>
      </c>
      <c r="H62" s="665">
        <f t="shared" si="12"/>
        <v>0</v>
      </c>
      <c r="I62" s="665">
        <f t="shared" si="12"/>
        <v>0</v>
      </c>
      <c r="J62" s="665">
        <f t="shared" si="12"/>
        <v>8.0999999999999996E-3</v>
      </c>
      <c r="K62" s="665">
        <f t="shared" si="12"/>
        <v>0</v>
      </c>
      <c r="L62" s="665">
        <f t="shared" si="12"/>
        <v>0.1071</v>
      </c>
      <c r="M62" s="665">
        <f t="shared" si="12"/>
        <v>1.77E-2</v>
      </c>
      <c r="N62" s="665">
        <f t="shared" si="12"/>
        <v>1.3299999999999999E-2</v>
      </c>
      <c r="O62" s="665">
        <f t="shared" si="12"/>
        <v>6.2100000000000002E-2</v>
      </c>
      <c r="P62" s="672">
        <f t="shared" si="9"/>
        <v>1.0006999999999999</v>
      </c>
      <c r="S62" s="671">
        <f t="shared" si="4"/>
        <v>2049</v>
      </c>
      <c r="T62" s="673">
        <v>0</v>
      </c>
      <c r="U62" s="673">
        <v>5</v>
      </c>
      <c r="V62" s="674">
        <f t="shared" si="5"/>
        <v>0</v>
      </c>
      <c r="W62" s="675">
        <v>1</v>
      </c>
      <c r="X62" s="676">
        <f t="shared" si="10"/>
        <v>0</v>
      </c>
    </row>
    <row r="63" spans="2:24">
      <c r="B63" s="671">
        <f t="shared" si="11"/>
        <v>2050</v>
      </c>
      <c r="C63" s="678"/>
      <c r="D63" s="664">
        <v>1</v>
      </c>
      <c r="E63" s="665">
        <f t="shared" ref="E63:O78" si="13">E$8</f>
        <v>0.66390000000000005</v>
      </c>
      <c r="F63" s="665">
        <f t="shared" si="13"/>
        <v>0.1285</v>
      </c>
      <c r="G63" s="665">
        <f t="shared" si="12"/>
        <v>0</v>
      </c>
      <c r="H63" s="665">
        <f t="shared" si="13"/>
        <v>0</v>
      </c>
      <c r="I63" s="665">
        <f t="shared" si="12"/>
        <v>0</v>
      </c>
      <c r="J63" s="665">
        <f t="shared" si="13"/>
        <v>8.0999999999999996E-3</v>
      </c>
      <c r="K63" s="665">
        <f t="shared" si="13"/>
        <v>0</v>
      </c>
      <c r="L63" s="665">
        <f t="shared" si="13"/>
        <v>0.1071</v>
      </c>
      <c r="M63" s="665">
        <f t="shared" si="13"/>
        <v>1.77E-2</v>
      </c>
      <c r="N63" s="665">
        <f t="shared" si="13"/>
        <v>1.3299999999999999E-2</v>
      </c>
      <c r="O63" s="665">
        <f t="shared" si="13"/>
        <v>6.2100000000000002E-2</v>
      </c>
      <c r="P63" s="672">
        <f t="shared" si="9"/>
        <v>1.0006999999999999</v>
      </c>
      <c r="S63" s="671">
        <f t="shared" si="4"/>
        <v>2050</v>
      </c>
      <c r="T63" s="673">
        <v>0</v>
      </c>
      <c r="U63" s="673">
        <v>5</v>
      </c>
      <c r="V63" s="674">
        <f t="shared" si="5"/>
        <v>0</v>
      </c>
      <c r="W63" s="675">
        <v>1</v>
      </c>
      <c r="X63" s="676">
        <f t="shared" si="10"/>
        <v>0</v>
      </c>
    </row>
    <row r="64" spans="2:24">
      <c r="B64" s="671">
        <f t="shared" si="11"/>
        <v>2051</v>
      </c>
      <c r="C64" s="678"/>
      <c r="D64" s="664">
        <v>1</v>
      </c>
      <c r="E64" s="665">
        <f t="shared" si="13"/>
        <v>0.66390000000000005</v>
      </c>
      <c r="F64" s="665">
        <f t="shared" si="13"/>
        <v>0.1285</v>
      </c>
      <c r="G64" s="665">
        <f t="shared" si="12"/>
        <v>0</v>
      </c>
      <c r="H64" s="665">
        <f t="shared" si="13"/>
        <v>0</v>
      </c>
      <c r="I64" s="665">
        <f t="shared" si="12"/>
        <v>0</v>
      </c>
      <c r="J64" s="665">
        <f t="shared" si="13"/>
        <v>8.0999999999999996E-3</v>
      </c>
      <c r="K64" s="665">
        <f t="shared" si="13"/>
        <v>0</v>
      </c>
      <c r="L64" s="665">
        <f t="shared" si="13"/>
        <v>0.1071</v>
      </c>
      <c r="M64" s="665">
        <f t="shared" si="13"/>
        <v>1.77E-2</v>
      </c>
      <c r="N64" s="665">
        <f t="shared" si="13"/>
        <v>1.3299999999999999E-2</v>
      </c>
      <c r="O64" s="665">
        <f t="shared" si="13"/>
        <v>6.2100000000000002E-2</v>
      </c>
      <c r="P64" s="672">
        <f t="shared" si="9"/>
        <v>1.0006999999999999</v>
      </c>
      <c r="S64" s="671">
        <f t="shared" si="4"/>
        <v>2051</v>
      </c>
      <c r="T64" s="673">
        <v>0</v>
      </c>
      <c r="U64" s="673">
        <v>5</v>
      </c>
      <c r="V64" s="674">
        <f t="shared" si="5"/>
        <v>0</v>
      </c>
      <c r="W64" s="675">
        <v>1</v>
      </c>
      <c r="X64" s="676">
        <f t="shared" si="10"/>
        <v>0</v>
      </c>
    </row>
    <row r="65" spans="2:24">
      <c r="B65" s="671">
        <f t="shared" si="11"/>
        <v>2052</v>
      </c>
      <c r="C65" s="678"/>
      <c r="D65" s="664">
        <v>1</v>
      </c>
      <c r="E65" s="665">
        <f t="shared" si="13"/>
        <v>0.66390000000000005</v>
      </c>
      <c r="F65" s="665">
        <f t="shared" si="13"/>
        <v>0.1285</v>
      </c>
      <c r="G65" s="665">
        <f t="shared" si="12"/>
        <v>0</v>
      </c>
      <c r="H65" s="665">
        <f t="shared" si="13"/>
        <v>0</v>
      </c>
      <c r="I65" s="665">
        <f t="shared" si="12"/>
        <v>0</v>
      </c>
      <c r="J65" s="665">
        <f t="shared" si="13"/>
        <v>8.0999999999999996E-3</v>
      </c>
      <c r="K65" s="665">
        <f t="shared" si="13"/>
        <v>0</v>
      </c>
      <c r="L65" s="665">
        <f t="shared" si="13"/>
        <v>0.1071</v>
      </c>
      <c r="M65" s="665">
        <f t="shared" si="13"/>
        <v>1.77E-2</v>
      </c>
      <c r="N65" s="665">
        <f t="shared" si="13"/>
        <v>1.3299999999999999E-2</v>
      </c>
      <c r="O65" s="665">
        <f t="shared" si="13"/>
        <v>6.2100000000000002E-2</v>
      </c>
      <c r="P65" s="672">
        <f t="shared" si="9"/>
        <v>1.0006999999999999</v>
      </c>
      <c r="S65" s="671">
        <f t="shared" si="4"/>
        <v>2052</v>
      </c>
      <c r="T65" s="673">
        <v>0</v>
      </c>
      <c r="U65" s="673">
        <v>5</v>
      </c>
      <c r="V65" s="674">
        <f t="shared" si="5"/>
        <v>0</v>
      </c>
      <c r="W65" s="675">
        <v>1</v>
      </c>
      <c r="X65" s="676">
        <f t="shared" si="10"/>
        <v>0</v>
      </c>
    </row>
    <row r="66" spans="2:24">
      <c r="B66" s="671">
        <f t="shared" si="11"/>
        <v>2053</v>
      </c>
      <c r="C66" s="678"/>
      <c r="D66" s="664">
        <v>1</v>
      </c>
      <c r="E66" s="665">
        <f t="shared" si="13"/>
        <v>0.66390000000000005</v>
      </c>
      <c r="F66" s="665">
        <f t="shared" si="13"/>
        <v>0.1285</v>
      </c>
      <c r="G66" s="665">
        <f t="shared" si="12"/>
        <v>0</v>
      </c>
      <c r="H66" s="665">
        <f t="shared" si="13"/>
        <v>0</v>
      </c>
      <c r="I66" s="665">
        <f t="shared" si="12"/>
        <v>0</v>
      </c>
      <c r="J66" s="665">
        <f t="shared" si="13"/>
        <v>8.0999999999999996E-3</v>
      </c>
      <c r="K66" s="665">
        <f t="shared" si="13"/>
        <v>0</v>
      </c>
      <c r="L66" s="665">
        <f t="shared" si="13"/>
        <v>0.1071</v>
      </c>
      <c r="M66" s="665">
        <f t="shared" si="13"/>
        <v>1.77E-2</v>
      </c>
      <c r="N66" s="665">
        <f t="shared" si="13"/>
        <v>1.3299999999999999E-2</v>
      </c>
      <c r="O66" s="665">
        <f t="shared" si="13"/>
        <v>6.2100000000000002E-2</v>
      </c>
      <c r="P66" s="672">
        <f t="shared" si="9"/>
        <v>1.0006999999999999</v>
      </c>
      <c r="S66" s="671">
        <f t="shared" si="4"/>
        <v>2053</v>
      </c>
      <c r="T66" s="673">
        <v>0</v>
      </c>
      <c r="U66" s="673">
        <v>5</v>
      </c>
      <c r="V66" s="674">
        <f t="shared" si="5"/>
        <v>0</v>
      </c>
      <c r="W66" s="675">
        <v>1</v>
      </c>
      <c r="X66" s="676">
        <f t="shared" si="10"/>
        <v>0</v>
      </c>
    </row>
    <row r="67" spans="2:24">
      <c r="B67" s="671">
        <f t="shared" si="11"/>
        <v>2054</v>
      </c>
      <c r="C67" s="678"/>
      <c r="D67" s="664">
        <v>1</v>
      </c>
      <c r="E67" s="665">
        <f t="shared" si="13"/>
        <v>0.66390000000000005</v>
      </c>
      <c r="F67" s="665">
        <f t="shared" si="13"/>
        <v>0.1285</v>
      </c>
      <c r="G67" s="665">
        <f t="shared" si="12"/>
        <v>0</v>
      </c>
      <c r="H67" s="665">
        <f t="shared" si="13"/>
        <v>0</v>
      </c>
      <c r="I67" s="665">
        <f t="shared" si="12"/>
        <v>0</v>
      </c>
      <c r="J67" s="665">
        <f t="shared" si="13"/>
        <v>8.0999999999999996E-3</v>
      </c>
      <c r="K67" s="665">
        <f t="shared" si="13"/>
        <v>0</v>
      </c>
      <c r="L67" s="665">
        <f t="shared" si="13"/>
        <v>0.1071</v>
      </c>
      <c r="M67" s="665">
        <f t="shared" si="13"/>
        <v>1.77E-2</v>
      </c>
      <c r="N67" s="665">
        <f t="shared" si="13"/>
        <v>1.3299999999999999E-2</v>
      </c>
      <c r="O67" s="665">
        <f t="shared" si="13"/>
        <v>6.2100000000000002E-2</v>
      </c>
      <c r="P67" s="672">
        <f t="shared" si="9"/>
        <v>1.0006999999999999</v>
      </c>
      <c r="S67" s="671">
        <f t="shared" si="4"/>
        <v>2054</v>
      </c>
      <c r="T67" s="673">
        <v>0</v>
      </c>
      <c r="U67" s="673">
        <v>5</v>
      </c>
      <c r="V67" s="674">
        <f t="shared" si="5"/>
        <v>0</v>
      </c>
      <c r="W67" s="675">
        <v>1</v>
      </c>
      <c r="X67" s="676">
        <f t="shared" si="10"/>
        <v>0</v>
      </c>
    </row>
    <row r="68" spans="2:24">
      <c r="B68" s="671">
        <f t="shared" si="11"/>
        <v>2055</v>
      </c>
      <c r="C68" s="678"/>
      <c r="D68" s="664">
        <v>1</v>
      </c>
      <c r="E68" s="665">
        <f t="shared" si="13"/>
        <v>0.66390000000000005</v>
      </c>
      <c r="F68" s="665">
        <f t="shared" si="13"/>
        <v>0.1285</v>
      </c>
      <c r="G68" s="665">
        <f t="shared" si="12"/>
        <v>0</v>
      </c>
      <c r="H68" s="665">
        <f t="shared" si="13"/>
        <v>0</v>
      </c>
      <c r="I68" s="665">
        <f t="shared" si="12"/>
        <v>0</v>
      </c>
      <c r="J68" s="665">
        <f t="shared" si="13"/>
        <v>8.0999999999999996E-3</v>
      </c>
      <c r="K68" s="665">
        <f t="shared" si="13"/>
        <v>0</v>
      </c>
      <c r="L68" s="665">
        <f t="shared" si="13"/>
        <v>0.1071</v>
      </c>
      <c r="M68" s="665">
        <f t="shared" si="13"/>
        <v>1.77E-2</v>
      </c>
      <c r="N68" s="665">
        <f t="shared" si="13"/>
        <v>1.3299999999999999E-2</v>
      </c>
      <c r="O68" s="665">
        <f t="shared" si="13"/>
        <v>6.2100000000000002E-2</v>
      </c>
      <c r="P68" s="672">
        <f t="shared" si="9"/>
        <v>1.0006999999999999</v>
      </c>
      <c r="S68" s="671">
        <f t="shared" si="4"/>
        <v>2055</v>
      </c>
      <c r="T68" s="673">
        <v>0</v>
      </c>
      <c r="U68" s="673">
        <v>5</v>
      </c>
      <c r="V68" s="674">
        <f t="shared" si="5"/>
        <v>0</v>
      </c>
      <c r="W68" s="675">
        <v>1</v>
      </c>
      <c r="X68" s="676">
        <f t="shared" si="10"/>
        <v>0</v>
      </c>
    </row>
    <row r="69" spans="2:24">
      <c r="B69" s="671">
        <f t="shared" si="11"/>
        <v>2056</v>
      </c>
      <c r="C69" s="678"/>
      <c r="D69" s="664">
        <v>1</v>
      </c>
      <c r="E69" s="665">
        <f t="shared" si="13"/>
        <v>0.66390000000000005</v>
      </c>
      <c r="F69" s="665">
        <f t="shared" si="13"/>
        <v>0.1285</v>
      </c>
      <c r="G69" s="665">
        <f t="shared" si="13"/>
        <v>0</v>
      </c>
      <c r="H69" s="665">
        <f t="shared" si="13"/>
        <v>0</v>
      </c>
      <c r="I69" s="665">
        <f t="shared" si="13"/>
        <v>0</v>
      </c>
      <c r="J69" s="665">
        <f t="shared" si="13"/>
        <v>8.0999999999999996E-3</v>
      </c>
      <c r="K69" s="665">
        <f t="shared" si="13"/>
        <v>0</v>
      </c>
      <c r="L69" s="665">
        <f t="shared" si="13"/>
        <v>0.1071</v>
      </c>
      <c r="M69" s="665">
        <f t="shared" si="13"/>
        <v>1.77E-2</v>
      </c>
      <c r="N69" s="665">
        <f t="shared" si="13"/>
        <v>1.3299999999999999E-2</v>
      </c>
      <c r="O69" s="665">
        <f t="shared" si="13"/>
        <v>6.2100000000000002E-2</v>
      </c>
      <c r="P69" s="672">
        <f t="shared" si="9"/>
        <v>1.0006999999999999</v>
      </c>
      <c r="S69" s="671">
        <f t="shared" si="4"/>
        <v>2056</v>
      </c>
      <c r="T69" s="673">
        <v>0</v>
      </c>
      <c r="U69" s="673">
        <v>5</v>
      </c>
      <c r="V69" s="674">
        <f t="shared" si="5"/>
        <v>0</v>
      </c>
      <c r="W69" s="675">
        <v>1</v>
      </c>
      <c r="X69" s="676">
        <f t="shared" si="10"/>
        <v>0</v>
      </c>
    </row>
    <row r="70" spans="2:24">
      <c r="B70" s="671">
        <f t="shared" si="11"/>
        <v>2057</v>
      </c>
      <c r="C70" s="678"/>
      <c r="D70" s="664">
        <v>1</v>
      </c>
      <c r="E70" s="665">
        <f t="shared" si="13"/>
        <v>0.66390000000000005</v>
      </c>
      <c r="F70" s="665">
        <f t="shared" si="13"/>
        <v>0.1285</v>
      </c>
      <c r="G70" s="665">
        <f t="shared" si="13"/>
        <v>0</v>
      </c>
      <c r="H70" s="665">
        <f t="shared" si="13"/>
        <v>0</v>
      </c>
      <c r="I70" s="665">
        <f t="shared" si="13"/>
        <v>0</v>
      </c>
      <c r="J70" s="665">
        <f t="shared" si="13"/>
        <v>8.0999999999999996E-3</v>
      </c>
      <c r="K70" s="665">
        <f t="shared" si="13"/>
        <v>0</v>
      </c>
      <c r="L70" s="665">
        <f t="shared" si="13"/>
        <v>0.1071</v>
      </c>
      <c r="M70" s="665">
        <f t="shared" si="13"/>
        <v>1.77E-2</v>
      </c>
      <c r="N70" s="665">
        <f t="shared" si="13"/>
        <v>1.3299999999999999E-2</v>
      </c>
      <c r="O70" s="665">
        <f t="shared" si="13"/>
        <v>6.2100000000000002E-2</v>
      </c>
      <c r="P70" s="672">
        <f t="shared" si="9"/>
        <v>1.0006999999999999</v>
      </c>
      <c r="S70" s="671">
        <f t="shared" si="4"/>
        <v>2057</v>
      </c>
      <c r="T70" s="673">
        <v>0</v>
      </c>
      <c r="U70" s="673">
        <v>5</v>
      </c>
      <c r="V70" s="674">
        <f t="shared" si="5"/>
        <v>0</v>
      </c>
      <c r="W70" s="675">
        <v>1</v>
      </c>
      <c r="X70" s="676">
        <f t="shared" si="10"/>
        <v>0</v>
      </c>
    </row>
    <row r="71" spans="2:24">
      <c r="B71" s="671">
        <f t="shared" si="11"/>
        <v>2058</v>
      </c>
      <c r="C71" s="678"/>
      <c r="D71" s="664">
        <v>1</v>
      </c>
      <c r="E71" s="665">
        <f t="shared" si="13"/>
        <v>0.66390000000000005</v>
      </c>
      <c r="F71" s="665">
        <f t="shared" si="13"/>
        <v>0.1285</v>
      </c>
      <c r="G71" s="665">
        <f t="shared" si="13"/>
        <v>0</v>
      </c>
      <c r="H71" s="665">
        <f t="shared" si="13"/>
        <v>0</v>
      </c>
      <c r="I71" s="665">
        <f t="shared" si="13"/>
        <v>0</v>
      </c>
      <c r="J71" s="665">
        <f t="shared" si="13"/>
        <v>8.0999999999999996E-3</v>
      </c>
      <c r="K71" s="665">
        <f t="shared" si="13"/>
        <v>0</v>
      </c>
      <c r="L71" s="665">
        <f t="shared" si="13"/>
        <v>0.1071</v>
      </c>
      <c r="M71" s="665">
        <f t="shared" si="13"/>
        <v>1.77E-2</v>
      </c>
      <c r="N71" s="665">
        <f t="shared" si="13"/>
        <v>1.3299999999999999E-2</v>
      </c>
      <c r="O71" s="665">
        <f t="shared" si="13"/>
        <v>6.2100000000000002E-2</v>
      </c>
      <c r="P71" s="672">
        <f t="shared" si="9"/>
        <v>1.0006999999999999</v>
      </c>
      <c r="S71" s="671">
        <f t="shared" si="4"/>
        <v>2058</v>
      </c>
      <c r="T71" s="673">
        <v>0</v>
      </c>
      <c r="U71" s="673">
        <v>5</v>
      </c>
      <c r="V71" s="674">
        <f t="shared" si="5"/>
        <v>0</v>
      </c>
      <c r="W71" s="675">
        <v>1</v>
      </c>
      <c r="X71" s="676">
        <f t="shared" si="10"/>
        <v>0</v>
      </c>
    </row>
    <row r="72" spans="2:24">
      <c r="B72" s="671">
        <f t="shared" si="11"/>
        <v>2059</v>
      </c>
      <c r="C72" s="678"/>
      <c r="D72" s="664">
        <v>1</v>
      </c>
      <c r="E72" s="665">
        <f t="shared" si="13"/>
        <v>0.66390000000000005</v>
      </c>
      <c r="F72" s="665">
        <f t="shared" si="13"/>
        <v>0.1285</v>
      </c>
      <c r="G72" s="665">
        <f t="shared" si="13"/>
        <v>0</v>
      </c>
      <c r="H72" s="665">
        <f t="shared" si="13"/>
        <v>0</v>
      </c>
      <c r="I72" s="665">
        <f t="shared" si="13"/>
        <v>0</v>
      </c>
      <c r="J72" s="665">
        <f t="shared" si="13"/>
        <v>8.0999999999999996E-3</v>
      </c>
      <c r="K72" s="665">
        <f t="shared" si="13"/>
        <v>0</v>
      </c>
      <c r="L72" s="665">
        <f t="shared" si="13"/>
        <v>0.1071</v>
      </c>
      <c r="M72" s="665">
        <f t="shared" si="13"/>
        <v>1.77E-2</v>
      </c>
      <c r="N72" s="665">
        <f t="shared" si="13"/>
        <v>1.3299999999999999E-2</v>
      </c>
      <c r="O72" s="665">
        <f t="shared" si="13"/>
        <v>6.2100000000000002E-2</v>
      </c>
      <c r="P72" s="672">
        <f t="shared" si="9"/>
        <v>1.0006999999999999</v>
      </c>
      <c r="S72" s="671">
        <f t="shared" si="4"/>
        <v>2059</v>
      </c>
      <c r="T72" s="673">
        <v>0</v>
      </c>
      <c r="U72" s="673">
        <v>5</v>
      </c>
      <c r="V72" s="674">
        <f t="shared" si="5"/>
        <v>0</v>
      </c>
      <c r="W72" s="675">
        <v>1</v>
      </c>
      <c r="X72" s="676">
        <f t="shared" si="10"/>
        <v>0</v>
      </c>
    </row>
    <row r="73" spans="2:24">
      <c r="B73" s="671">
        <f t="shared" si="11"/>
        <v>2060</v>
      </c>
      <c r="C73" s="678"/>
      <c r="D73" s="664">
        <v>1</v>
      </c>
      <c r="E73" s="665">
        <f t="shared" ref="E73:O88" si="14">E$8</f>
        <v>0.66390000000000005</v>
      </c>
      <c r="F73" s="665">
        <f t="shared" si="14"/>
        <v>0.1285</v>
      </c>
      <c r="G73" s="665">
        <f t="shared" si="13"/>
        <v>0</v>
      </c>
      <c r="H73" s="665">
        <f t="shared" si="14"/>
        <v>0</v>
      </c>
      <c r="I73" s="665">
        <f t="shared" si="13"/>
        <v>0</v>
      </c>
      <c r="J73" s="665">
        <f t="shared" si="14"/>
        <v>8.0999999999999996E-3</v>
      </c>
      <c r="K73" s="665">
        <f t="shared" si="14"/>
        <v>0</v>
      </c>
      <c r="L73" s="665">
        <f t="shared" si="14"/>
        <v>0.1071</v>
      </c>
      <c r="M73" s="665">
        <f t="shared" si="14"/>
        <v>1.77E-2</v>
      </c>
      <c r="N73" s="665">
        <f t="shared" si="14"/>
        <v>1.3299999999999999E-2</v>
      </c>
      <c r="O73" s="665">
        <f t="shared" si="14"/>
        <v>6.2100000000000002E-2</v>
      </c>
      <c r="P73" s="672">
        <f t="shared" si="9"/>
        <v>1.0006999999999999</v>
      </c>
      <c r="S73" s="671">
        <f t="shared" si="4"/>
        <v>2060</v>
      </c>
      <c r="T73" s="673">
        <v>0</v>
      </c>
      <c r="U73" s="673">
        <v>5</v>
      </c>
      <c r="V73" s="674">
        <f t="shared" si="5"/>
        <v>0</v>
      </c>
      <c r="W73" s="675">
        <v>1</v>
      </c>
      <c r="X73" s="676">
        <f t="shared" si="10"/>
        <v>0</v>
      </c>
    </row>
    <row r="74" spans="2:24">
      <c r="B74" s="671">
        <f t="shared" si="11"/>
        <v>2061</v>
      </c>
      <c r="C74" s="678"/>
      <c r="D74" s="664">
        <v>1</v>
      </c>
      <c r="E74" s="665">
        <f t="shared" si="14"/>
        <v>0.66390000000000005</v>
      </c>
      <c r="F74" s="665">
        <f t="shared" si="14"/>
        <v>0.1285</v>
      </c>
      <c r="G74" s="665">
        <f t="shared" si="13"/>
        <v>0</v>
      </c>
      <c r="H74" s="665">
        <f t="shared" si="14"/>
        <v>0</v>
      </c>
      <c r="I74" s="665">
        <f t="shared" si="13"/>
        <v>0</v>
      </c>
      <c r="J74" s="665">
        <f t="shared" si="14"/>
        <v>8.0999999999999996E-3</v>
      </c>
      <c r="K74" s="665">
        <f t="shared" si="14"/>
        <v>0</v>
      </c>
      <c r="L74" s="665">
        <f t="shared" si="14"/>
        <v>0.1071</v>
      </c>
      <c r="M74" s="665">
        <f t="shared" si="14"/>
        <v>1.77E-2</v>
      </c>
      <c r="N74" s="665">
        <f t="shared" si="14"/>
        <v>1.3299999999999999E-2</v>
      </c>
      <c r="O74" s="665">
        <f t="shared" si="14"/>
        <v>6.2100000000000002E-2</v>
      </c>
      <c r="P74" s="672">
        <f t="shared" si="9"/>
        <v>1.0006999999999999</v>
      </c>
      <c r="S74" s="671">
        <f t="shared" si="4"/>
        <v>2061</v>
      </c>
      <c r="T74" s="673">
        <v>0</v>
      </c>
      <c r="U74" s="673">
        <v>5</v>
      </c>
      <c r="V74" s="674">
        <f t="shared" si="5"/>
        <v>0</v>
      </c>
      <c r="W74" s="675">
        <v>1</v>
      </c>
      <c r="X74" s="676">
        <f t="shared" si="10"/>
        <v>0</v>
      </c>
    </row>
    <row r="75" spans="2:24">
      <c r="B75" s="671">
        <f t="shared" si="11"/>
        <v>2062</v>
      </c>
      <c r="C75" s="678"/>
      <c r="D75" s="664">
        <v>1</v>
      </c>
      <c r="E75" s="665">
        <f t="shared" si="14"/>
        <v>0.66390000000000005</v>
      </c>
      <c r="F75" s="665">
        <f t="shared" si="14"/>
        <v>0.1285</v>
      </c>
      <c r="G75" s="665">
        <f t="shared" si="13"/>
        <v>0</v>
      </c>
      <c r="H75" s="665">
        <f t="shared" si="14"/>
        <v>0</v>
      </c>
      <c r="I75" s="665">
        <f t="shared" si="13"/>
        <v>0</v>
      </c>
      <c r="J75" s="665">
        <f t="shared" si="14"/>
        <v>8.0999999999999996E-3</v>
      </c>
      <c r="K75" s="665">
        <f t="shared" si="14"/>
        <v>0</v>
      </c>
      <c r="L75" s="665">
        <f t="shared" si="14"/>
        <v>0.1071</v>
      </c>
      <c r="M75" s="665">
        <f t="shared" si="14"/>
        <v>1.77E-2</v>
      </c>
      <c r="N75" s="665">
        <f t="shared" si="14"/>
        <v>1.3299999999999999E-2</v>
      </c>
      <c r="O75" s="665">
        <f t="shared" si="14"/>
        <v>6.2100000000000002E-2</v>
      </c>
      <c r="P75" s="672">
        <f t="shared" si="9"/>
        <v>1.0006999999999999</v>
      </c>
      <c r="S75" s="671">
        <f t="shared" si="4"/>
        <v>2062</v>
      </c>
      <c r="T75" s="673">
        <v>0</v>
      </c>
      <c r="U75" s="673">
        <v>5</v>
      </c>
      <c r="V75" s="674">
        <f t="shared" si="5"/>
        <v>0</v>
      </c>
      <c r="W75" s="675">
        <v>1</v>
      </c>
      <c r="X75" s="676">
        <f t="shared" si="10"/>
        <v>0</v>
      </c>
    </row>
    <row r="76" spans="2:24">
      <c r="B76" s="671">
        <f t="shared" si="11"/>
        <v>2063</v>
      </c>
      <c r="C76" s="678"/>
      <c r="D76" s="664">
        <v>1</v>
      </c>
      <c r="E76" s="665">
        <f t="shared" si="14"/>
        <v>0.66390000000000005</v>
      </c>
      <c r="F76" s="665">
        <f t="shared" si="14"/>
        <v>0.1285</v>
      </c>
      <c r="G76" s="665">
        <f t="shared" si="13"/>
        <v>0</v>
      </c>
      <c r="H76" s="665">
        <f t="shared" si="14"/>
        <v>0</v>
      </c>
      <c r="I76" s="665">
        <f t="shared" si="13"/>
        <v>0</v>
      </c>
      <c r="J76" s="665">
        <f t="shared" si="14"/>
        <v>8.0999999999999996E-3</v>
      </c>
      <c r="K76" s="665">
        <f t="shared" si="14"/>
        <v>0</v>
      </c>
      <c r="L76" s="665">
        <f t="shared" si="14"/>
        <v>0.1071</v>
      </c>
      <c r="M76" s="665">
        <f t="shared" si="14"/>
        <v>1.77E-2</v>
      </c>
      <c r="N76" s="665">
        <f t="shared" si="14"/>
        <v>1.3299999999999999E-2</v>
      </c>
      <c r="O76" s="665">
        <f t="shared" si="14"/>
        <v>6.2100000000000002E-2</v>
      </c>
      <c r="P76" s="672">
        <f t="shared" si="9"/>
        <v>1.0006999999999999</v>
      </c>
      <c r="S76" s="671">
        <f t="shared" si="4"/>
        <v>2063</v>
      </c>
      <c r="T76" s="673">
        <v>0</v>
      </c>
      <c r="U76" s="673">
        <v>5</v>
      </c>
      <c r="V76" s="674">
        <f t="shared" si="5"/>
        <v>0</v>
      </c>
      <c r="W76" s="675">
        <v>1</v>
      </c>
      <c r="X76" s="676">
        <f t="shared" si="10"/>
        <v>0</v>
      </c>
    </row>
    <row r="77" spans="2:24">
      <c r="B77" s="671">
        <f t="shared" si="11"/>
        <v>2064</v>
      </c>
      <c r="C77" s="678"/>
      <c r="D77" s="664">
        <v>1</v>
      </c>
      <c r="E77" s="665">
        <f t="shared" si="14"/>
        <v>0.66390000000000005</v>
      </c>
      <c r="F77" s="665">
        <f t="shared" si="14"/>
        <v>0.1285</v>
      </c>
      <c r="G77" s="665">
        <f t="shared" si="13"/>
        <v>0</v>
      </c>
      <c r="H77" s="665">
        <f t="shared" si="14"/>
        <v>0</v>
      </c>
      <c r="I77" s="665">
        <f t="shared" si="13"/>
        <v>0</v>
      </c>
      <c r="J77" s="665">
        <f t="shared" si="14"/>
        <v>8.0999999999999996E-3</v>
      </c>
      <c r="K77" s="665">
        <f t="shared" si="14"/>
        <v>0</v>
      </c>
      <c r="L77" s="665">
        <f t="shared" si="14"/>
        <v>0.1071</v>
      </c>
      <c r="M77" s="665">
        <f t="shared" si="14"/>
        <v>1.77E-2</v>
      </c>
      <c r="N77" s="665">
        <f t="shared" si="14"/>
        <v>1.3299999999999999E-2</v>
      </c>
      <c r="O77" s="665">
        <f t="shared" si="14"/>
        <v>6.2100000000000002E-2</v>
      </c>
      <c r="P77" s="672">
        <f t="shared" ref="P77:P93" si="15">SUM(E77:O77)</f>
        <v>1.0006999999999999</v>
      </c>
      <c r="S77" s="671">
        <f t="shared" si="4"/>
        <v>2064</v>
      </c>
      <c r="T77" s="673">
        <v>0</v>
      </c>
      <c r="U77" s="673">
        <v>5</v>
      </c>
      <c r="V77" s="674">
        <f t="shared" si="5"/>
        <v>0</v>
      </c>
      <c r="W77" s="675">
        <v>1</v>
      </c>
      <c r="X77" s="676">
        <f t="shared" ref="X77:X93" si="16">V77*W77</f>
        <v>0</v>
      </c>
    </row>
    <row r="78" spans="2:24">
      <c r="B78" s="671">
        <f t="shared" ref="B78:B93" si="17">B77+1</f>
        <v>2065</v>
      </c>
      <c r="C78" s="678"/>
      <c r="D78" s="664">
        <v>1</v>
      </c>
      <c r="E78" s="665">
        <f t="shared" si="14"/>
        <v>0.66390000000000005</v>
      </c>
      <c r="F78" s="665">
        <f t="shared" si="14"/>
        <v>0.1285</v>
      </c>
      <c r="G78" s="665">
        <f t="shared" si="13"/>
        <v>0</v>
      </c>
      <c r="H78" s="665">
        <f t="shared" si="14"/>
        <v>0</v>
      </c>
      <c r="I78" s="665">
        <f t="shared" si="13"/>
        <v>0</v>
      </c>
      <c r="J78" s="665">
        <f t="shared" si="14"/>
        <v>8.0999999999999996E-3</v>
      </c>
      <c r="K78" s="665">
        <f t="shared" si="14"/>
        <v>0</v>
      </c>
      <c r="L78" s="665">
        <f t="shared" si="14"/>
        <v>0.1071</v>
      </c>
      <c r="M78" s="665">
        <f t="shared" si="14"/>
        <v>1.77E-2</v>
      </c>
      <c r="N78" s="665">
        <f t="shared" si="14"/>
        <v>1.3299999999999999E-2</v>
      </c>
      <c r="O78" s="665">
        <f t="shared" si="14"/>
        <v>6.2100000000000002E-2</v>
      </c>
      <c r="P78" s="672">
        <f t="shared" si="15"/>
        <v>1.0006999999999999</v>
      </c>
      <c r="S78" s="671">
        <f t="shared" ref="S78:S93" si="18">S77+1</f>
        <v>2065</v>
      </c>
      <c r="T78" s="673">
        <v>0</v>
      </c>
      <c r="U78" s="673">
        <v>5</v>
      </c>
      <c r="V78" s="674">
        <f t="shared" si="5"/>
        <v>0</v>
      </c>
      <c r="W78" s="675">
        <v>1</v>
      </c>
      <c r="X78" s="676">
        <f t="shared" si="16"/>
        <v>0</v>
      </c>
    </row>
    <row r="79" spans="2:24">
      <c r="B79" s="671">
        <f t="shared" si="17"/>
        <v>2066</v>
      </c>
      <c r="C79" s="678"/>
      <c r="D79" s="664">
        <v>1</v>
      </c>
      <c r="E79" s="665">
        <f t="shared" si="14"/>
        <v>0.66390000000000005</v>
      </c>
      <c r="F79" s="665">
        <f t="shared" si="14"/>
        <v>0.1285</v>
      </c>
      <c r="G79" s="665">
        <f t="shared" si="14"/>
        <v>0</v>
      </c>
      <c r="H79" s="665">
        <f t="shared" si="14"/>
        <v>0</v>
      </c>
      <c r="I79" s="665">
        <f t="shared" si="14"/>
        <v>0</v>
      </c>
      <c r="J79" s="665">
        <f t="shared" si="14"/>
        <v>8.0999999999999996E-3</v>
      </c>
      <c r="K79" s="665">
        <f t="shared" si="14"/>
        <v>0</v>
      </c>
      <c r="L79" s="665">
        <f t="shared" si="14"/>
        <v>0.1071</v>
      </c>
      <c r="M79" s="665">
        <f t="shared" si="14"/>
        <v>1.77E-2</v>
      </c>
      <c r="N79" s="665">
        <f t="shared" si="14"/>
        <v>1.3299999999999999E-2</v>
      </c>
      <c r="O79" s="665">
        <f t="shared" si="14"/>
        <v>6.2100000000000002E-2</v>
      </c>
      <c r="P79" s="672">
        <f t="shared" si="15"/>
        <v>1.0006999999999999</v>
      </c>
      <c r="S79" s="671">
        <f t="shared" si="18"/>
        <v>2066</v>
      </c>
      <c r="T79" s="673">
        <v>0</v>
      </c>
      <c r="U79" s="673">
        <v>5</v>
      </c>
      <c r="V79" s="674">
        <f t="shared" ref="V79:V93" si="19">T79*U79</f>
        <v>0</v>
      </c>
      <c r="W79" s="675">
        <v>1</v>
      </c>
      <c r="X79" s="676">
        <f t="shared" si="16"/>
        <v>0</v>
      </c>
    </row>
    <row r="80" spans="2:24">
      <c r="B80" s="671">
        <f t="shared" si="17"/>
        <v>2067</v>
      </c>
      <c r="C80" s="678"/>
      <c r="D80" s="664">
        <v>1</v>
      </c>
      <c r="E80" s="665">
        <f t="shared" si="14"/>
        <v>0.66390000000000005</v>
      </c>
      <c r="F80" s="665">
        <f t="shared" si="14"/>
        <v>0.1285</v>
      </c>
      <c r="G80" s="665">
        <f t="shared" si="14"/>
        <v>0</v>
      </c>
      <c r="H80" s="665">
        <f t="shared" si="14"/>
        <v>0</v>
      </c>
      <c r="I80" s="665">
        <f t="shared" si="14"/>
        <v>0</v>
      </c>
      <c r="J80" s="665">
        <f t="shared" si="14"/>
        <v>8.0999999999999996E-3</v>
      </c>
      <c r="K80" s="665">
        <f t="shared" si="14"/>
        <v>0</v>
      </c>
      <c r="L80" s="665">
        <f t="shared" si="14"/>
        <v>0.1071</v>
      </c>
      <c r="M80" s="665">
        <f t="shared" si="14"/>
        <v>1.77E-2</v>
      </c>
      <c r="N80" s="665">
        <f t="shared" si="14"/>
        <v>1.3299999999999999E-2</v>
      </c>
      <c r="O80" s="665">
        <f t="shared" si="14"/>
        <v>6.2100000000000002E-2</v>
      </c>
      <c r="P80" s="672">
        <f t="shared" si="15"/>
        <v>1.0006999999999999</v>
      </c>
      <c r="S80" s="671">
        <f t="shared" si="18"/>
        <v>2067</v>
      </c>
      <c r="T80" s="673">
        <v>0</v>
      </c>
      <c r="U80" s="673">
        <v>5</v>
      </c>
      <c r="V80" s="674">
        <f t="shared" si="19"/>
        <v>0</v>
      </c>
      <c r="W80" s="675">
        <v>1</v>
      </c>
      <c r="X80" s="676">
        <f t="shared" si="16"/>
        <v>0</v>
      </c>
    </row>
    <row r="81" spans="2:24">
      <c r="B81" s="671">
        <f t="shared" si="17"/>
        <v>2068</v>
      </c>
      <c r="C81" s="678"/>
      <c r="D81" s="664">
        <v>1</v>
      </c>
      <c r="E81" s="665">
        <f t="shared" si="14"/>
        <v>0.66390000000000005</v>
      </c>
      <c r="F81" s="665">
        <f t="shared" si="14"/>
        <v>0.1285</v>
      </c>
      <c r="G81" s="665">
        <f t="shared" si="14"/>
        <v>0</v>
      </c>
      <c r="H81" s="665">
        <f t="shared" si="14"/>
        <v>0</v>
      </c>
      <c r="I81" s="665">
        <f t="shared" si="14"/>
        <v>0</v>
      </c>
      <c r="J81" s="665">
        <f t="shared" si="14"/>
        <v>8.0999999999999996E-3</v>
      </c>
      <c r="K81" s="665">
        <f t="shared" si="14"/>
        <v>0</v>
      </c>
      <c r="L81" s="665">
        <f t="shared" si="14"/>
        <v>0.1071</v>
      </c>
      <c r="M81" s="665">
        <f t="shared" si="14"/>
        <v>1.77E-2</v>
      </c>
      <c r="N81" s="665">
        <f t="shared" si="14"/>
        <v>1.3299999999999999E-2</v>
      </c>
      <c r="O81" s="665">
        <f t="shared" si="14"/>
        <v>6.2100000000000002E-2</v>
      </c>
      <c r="P81" s="672">
        <f t="shared" si="15"/>
        <v>1.0006999999999999</v>
      </c>
      <c r="S81" s="671">
        <f t="shared" si="18"/>
        <v>2068</v>
      </c>
      <c r="T81" s="673">
        <v>0</v>
      </c>
      <c r="U81" s="673">
        <v>5</v>
      </c>
      <c r="V81" s="674">
        <f t="shared" si="19"/>
        <v>0</v>
      </c>
      <c r="W81" s="675">
        <v>1</v>
      </c>
      <c r="X81" s="676">
        <f t="shared" si="16"/>
        <v>0</v>
      </c>
    </row>
    <row r="82" spans="2:24">
      <c r="B82" s="671">
        <f t="shared" si="17"/>
        <v>2069</v>
      </c>
      <c r="C82" s="678"/>
      <c r="D82" s="664">
        <v>1</v>
      </c>
      <c r="E82" s="665">
        <f t="shared" si="14"/>
        <v>0.66390000000000005</v>
      </c>
      <c r="F82" s="665">
        <f t="shared" si="14"/>
        <v>0.1285</v>
      </c>
      <c r="G82" s="665">
        <f t="shared" si="14"/>
        <v>0</v>
      </c>
      <c r="H82" s="665">
        <f t="shared" si="14"/>
        <v>0</v>
      </c>
      <c r="I82" s="665">
        <f t="shared" si="14"/>
        <v>0</v>
      </c>
      <c r="J82" s="665">
        <f t="shared" si="14"/>
        <v>8.0999999999999996E-3</v>
      </c>
      <c r="K82" s="665">
        <f t="shared" si="14"/>
        <v>0</v>
      </c>
      <c r="L82" s="665">
        <f t="shared" si="14"/>
        <v>0.1071</v>
      </c>
      <c r="M82" s="665">
        <f t="shared" si="14"/>
        <v>1.77E-2</v>
      </c>
      <c r="N82" s="665">
        <f t="shared" si="14"/>
        <v>1.3299999999999999E-2</v>
      </c>
      <c r="O82" s="665">
        <f t="shared" si="14"/>
        <v>6.2100000000000002E-2</v>
      </c>
      <c r="P82" s="672">
        <f t="shared" si="15"/>
        <v>1.0006999999999999</v>
      </c>
      <c r="S82" s="671">
        <f t="shared" si="18"/>
        <v>2069</v>
      </c>
      <c r="T82" s="673">
        <v>0</v>
      </c>
      <c r="U82" s="673">
        <v>5</v>
      </c>
      <c r="V82" s="674">
        <f t="shared" si="19"/>
        <v>0</v>
      </c>
      <c r="W82" s="675">
        <v>1</v>
      </c>
      <c r="X82" s="676">
        <f t="shared" si="16"/>
        <v>0</v>
      </c>
    </row>
    <row r="83" spans="2:24">
      <c r="B83" s="671">
        <f t="shared" si="17"/>
        <v>2070</v>
      </c>
      <c r="C83" s="678"/>
      <c r="D83" s="664">
        <v>1</v>
      </c>
      <c r="E83" s="665">
        <f t="shared" ref="E83:O93" si="20">E$8</f>
        <v>0.66390000000000005</v>
      </c>
      <c r="F83" s="665">
        <f t="shared" si="20"/>
        <v>0.1285</v>
      </c>
      <c r="G83" s="665">
        <f t="shared" si="14"/>
        <v>0</v>
      </c>
      <c r="H83" s="665">
        <f t="shared" si="20"/>
        <v>0</v>
      </c>
      <c r="I83" s="665">
        <f t="shared" si="14"/>
        <v>0</v>
      </c>
      <c r="J83" s="665">
        <f t="shared" si="20"/>
        <v>8.0999999999999996E-3</v>
      </c>
      <c r="K83" s="665">
        <f t="shared" si="20"/>
        <v>0</v>
      </c>
      <c r="L83" s="665">
        <f t="shared" si="20"/>
        <v>0.1071</v>
      </c>
      <c r="M83" s="665">
        <f t="shared" si="20"/>
        <v>1.77E-2</v>
      </c>
      <c r="N83" s="665">
        <f t="shared" si="20"/>
        <v>1.3299999999999999E-2</v>
      </c>
      <c r="O83" s="665">
        <f t="shared" si="20"/>
        <v>6.2100000000000002E-2</v>
      </c>
      <c r="P83" s="672">
        <f t="shared" si="15"/>
        <v>1.0006999999999999</v>
      </c>
      <c r="S83" s="671">
        <f t="shared" si="18"/>
        <v>2070</v>
      </c>
      <c r="T83" s="673">
        <v>0</v>
      </c>
      <c r="U83" s="673">
        <v>5</v>
      </c>
      <c r="V83" s="674">
        <f t="shared" si="19"/>
        <v>0</v>
      </c>
      <c r="W83" s="675">
        <v>1</v>
      </c>
      <c r="X83" s="676">
        <f t="shared" si="16"/>
        <v>0</v>
      </c>
    </row>
    <row r="84" spans="2:24">
      <c r="B84" s="671">
        <f t="shared" si="17"/>
        <v>2071</v>
      </c>
      <c r="C84" s="678"/>
      <c r="D84" s="664">
        <v>1</v>
      </c>
      <c r="E84" s="665">
        <f t="shared" si="20"/>
        <v>0.66390000000000005</v>
      </c>
      <c r="F84" s="665">
        <f t="shared" si="20"/>
        <v>0.1285</v>
      </c>
      <c r="G84" s="665">
        <f t="shared" si="14"/>
        <v>0</v>
      </c>
      <c r="H84" s="665">
        <f t="shared" si="20"/>
        <v>0</v>
      </c>
      <c r="I84" s="665">
        <f t="shared" si="14"/>
        <v>0</v>
      </c>
      <c r="J84" s="665">
        <f t="shared" si="20"/>
        <v>8.0999999999999996E-3</v>
      </c>
      <c r="K84" s="665">
        <f t="shared" si="20"/>
        <v>0</v>
      </c>
      <c r="L84" s="665">
        <f t="shared" si="20"/>
        <v>0.1071</v>
      </c>
      <c r="M84" s="665">
        <f t="shared" si="20"/>
        <v>1.77E-2</v>
      </c>
      <c r="N84" s="665">
        <f t="shared" si="20"/>
        <v>1.3299999999999999E-2</v>
      </c>
      <c r="O84" s="665">
        <f t="shared" si="20"/>
        <v>6.2100000000000002E-2</v>
      </c>
      <c r="P84" s="672">
        <f t="shared" si="15"/>
        <v>1.0006999999999999</v>
      </c>
      <c r="S84" s="671">
        <f t="shared" si="18"/>
        <v>2071</v>
      </c>
      <c r="T84" s="673">
        <v>0</v>
      </c>
      <c r="U84" s="673">
        <v>5</v>
      </c>
      <c r="V84" s="674">
        <f t="shared" si="19"/>
        <v>0</v>
      </c>
      <c r="W84" s="675">
        <v>1</v>
      </c>
      <c r="X84" s="676">
        <f t="shared" si="16"/>
        <v>0</v>
      </c>
    </row>
    <row r="85" spans="2:24">
      <c r="B85" s="671">
        <f t="shared" si="17"/>
        <v>2072</v>
      </c>
      <c r="C85" s="678"/>
      <c r="D85" s="664">
        <v>1</v>
      </c>
      <c r="E85" s="665">
        <f t="shared" si="20"/>
        <v>0.66390000000000005</v>
      </c>
      <c r="F85" s="665">
        <f t="shared" si="20"/>
        <v>0.1285</v>
      </c>
      <c r="G85" s="665">
        <f t="shared" si="14"/>
        <v>0</v>
      </c>
      <c r="H85" s="665">
        <f t="shared" si="20"/>
        <v>0</v>
      </c>
      <c r="I85" s="665">
        <f t="shared" si="14"/>
        <v>0</v>
      </c>
      <c r="J85" s="665">
        <f t="shared" si="20"/>
        <v>8.0999999999999996E-3</v>
      </c>
      <c r="K85" s="665">
        <f t="shared" si="20"/>
        <v>0</v>
      </c>
      <c r="L85" s="665">
        <f t="shared" si="20"/>
        <v>0.1071</v>
      </c>
      <c r="M85" s="665">
        <f t="shared" si="20"/>
        <v>1.77E-2</v>
      </c>
      <c r="N85" s="665">
        <f t="shared" si="20"/>
        <v>1.3299999999999999E-2</v>
      </c>
      <c r="O85" s="665">
        <f t="shared" si="20"/>
        <v>6.2100000000000002E-2</v>
      </c>
      <c r="P85" s="672">
        <f t="shared" si="15"/>
        <v>1.0006999999999999</v>
      </c>
      <c r="S85" s="671">
        <f t="shared" si="18"/>
        <v>2072</v>
      </c>
      <c r="T85" s="673">
        <v>0</v>
      </c>
      <c r="U85" s="673">
        <v>5</v>
      </c>
      <c r="V85" s="674">
        <f t="shared" si="19"/>
        <v>0</v>
      </c>
      <c r="W85" s="675">
        <v>1</v>
      </c>
      <c r="X85" s="676">
        <f t="shared" si="16"/>
        <v>0</v>
      </c>
    </row>
    <row r="86" spans="2:24">
      <c r="B86" s="671">
        <f t="shared" si="17"/>
        <v>2073</v>
      </c>
      <c r="C86" s="678"/>
      <c r="D86" s="664">
        <v>1</v>
      </c>
      <c r="E86" s="665">
        <f t="shared" si="20"/>
        <v>0.66390000000000005</v>
      </c>
      <c r="F86" s="665">
        <f t="shared" si="20"/>
        <v>0.1285</v>
      </c>
      <c r="G86" s="665">
        <f t="shared" si="14"/>
        <v>0</v>
      </c>
      <c r="H86" s="665">
        <f t="shared" si="20"/>
        <v>0</v>
      </c>
      <c r="I86" s="665">
        <f t="shared" si="14"/>
        <v>0</v>
      </c>
      <c r="J86" s="665">
        <f t="shared" si="20"/>
        <v>8.0999999999999996E-3</v>
      </c>
      <c r="K86" s="665">
        <f t="shared" si="20"/>
        <v>0</v>
      </c>
      <c r="L86" s="665">
        <f t="shared" si="20"/>
        <v>0.1071</v>
      </c>
      <c r="M86" s="665">
        <f t="shared" si="20"/>
        <v>1.77E-2</v>
      </c>
      <c r="N86" s="665">
        <f t="shared" si="20"/>
        <v>1.3299999999999999E-2</v>
      </c>
      <c r="O86" s="665">
        <f t="shared" si="20"/>
        <v>6.2100000000000002E-2</v>
      </c>
      <c r="P86" s="672">
        <f t="shared" si="15"/>
        <v>1.0006999999999999</v>
      </c>
      <c r="S86" s="671">
        <f t="shared" si="18"/>
        <v>2073</v>
      </c>
      <c r="T86" s="673">
        <v>0</v>
      </c>
      <c r="U86" s="673">
        <v>5</v>
      </c>
      <c r="V86" s="674">
        <f t="shared" si="19"/>
        <v>0</v>
      </c>
      <c r="W86" s="675">
        <v>1</v>
      </c>
      <c r="X86" s="676">
        <f t="shared" si="16"/>
        <v>0</v>
      </c>
    </row>
    <row r="87" spans="2:24">
      <c r="B87" s="671">
        <f t="shared" si="17"/>
        <v>2074</v>
      </c>
      <c r="C87" s="678"/>
      <c r="D87" s="664">
        <v>1</v>
      </c>
      <c r="E87" s="665">
        <f t="shared" si="20"/>
        <v>0.66390000000000005</v>
      </c>
      <c r="F87" s="665">
        <f t="shared" si="20"/>
        <v>0.1285</v>
      </c>
      <c r="G87" s="665">
        <f t="shared" si="14"/>
        <v>0</v>
      </c>
      <c r="H87" s="665">
        <f t="shared" si="20"/>
        <v>0</v>
      </c>
      <c r="I87" s="665">
        <f t="shared" si="14"/>
        <v>0</v>
      </c>
      <c r="J87" s="665">
        <f t="shared" si="20"/>
        <v>8.0999999999999996E-3</v>
      </c>
      <c r="K87" s="665">
        <f t="shared" si="20"/>
        <v>0</v>
      </c>
      <c r="L87" s="665">
        <f t="shared" si="20"/>
        <v>0.1071</v>
      </c>
      <c r="M87" s="665">
        <f t="shared" si="20"/>
        <v>1.77E-2</v>
      </c>
      <c r="N87" s="665">
        <f t="shared" si="20"/>
        <v>1.3299999999999999E-2</v>
      </c>
      <c r="O87" s="665">
        <f t="shared" si="20"/>
        <v>6.2100000000000002E-2</v>
      </c>
      <c r="P87" s="672">
        <f t="shared" si="15"/>
        <v>1.0006999999999999</v>
      </c>
      <c r="S87" s="671">
        <f t="shared" si="18"/>
        <v>2074</v>
      </c>
      <c r="T87" s="673">
        <v>0</v>
      </c>
      <c r="U87" s="673">
        <v>5</v>
      </c>
      <c r="V87" s="674">
        <f t="shared" si="19"/>
        <v>0</v>
      </c>
      <c r="W87" s="675">
        <v>1</v>
      </c>
      <c r="X87" s="676">
        <f t="shared" si="16"/>
        <v>0</v>
      </c>
    </row>
    <row r="88" spans="2:24">
      <c r="B88" s="671">
        <f t="shared" si="17"/>
        <v>2075</v>
      </c>
      <c r="C88" s="678"/>
      <c r="D88" s="664">
        <v>1</v>
      </c>
      <c r="E88" s="665">
        <f t="shared" si="20"/>
        <v>0.66390000000000005</v>
      </c>
      <c r="F88" s="665">
        <f t="shared" si="20"/>
        <v>0.1285</v>
      </c>
      <c r="G88" s="665">
        <f t="shared" si="14"/>
        <v>0</v>
      </c>
      <c r="H88" s="665">
        <f t="shared" si="20"/>
        <v>0</v>
      </c>
      <c r="I88" s="665">
        <f t="shared" si="14"/>
        <v>0</v>
      </c>
      <c r="J88" s="665">
        <f t="shared" si="20"/>
        <v>8.0999999999999996E-3</v>
      </c>
      <c r="K88" s="665">
        <f t="shared" si="20"/>
        <v>0</v>
      </c>
      <c r="L88" s="665">
        <f t="shared" si="20"/>
        <v>0.1071</v>
      </c>
      <c r="M88" s="665">
        <f t="shared" si="20"/>
        <v>1.77E-2</v>
      </c>
      <c r="N88" s="665">
        <f t="shared" si="20"/>
        <v>1.3299999999999999E-2</v>
      </c>
      <c r="O88" s="665">
        <f t="shared" si="20"/>
        <v>6.2100000000000002E-2</v>
      </c>
      <c r="P88" s="672">
        <f t="shared" si="15"/>
        <v>1.0006999999999999</v>
      </c>
      <c r="S88" s="671">
        <f t="shared" si="18"/>
        <v>2075</v>
      </c>
      <c r="T88" s="673">
        <v>0</v>
      </c>
      <c r="U88" s="673">
        <v>5</v>
      </c>
      <c r="V88" s="674">
        <f t="shared" si="19"/>
        <v>0</v>
      </c>
      <c r="W88" s="675">
        <v>1</v>
      </c>
      <c r="X88" s="676">
        <f t="shared" si="16"/>
        <v>0</v>
      </c>
    </row>
    <row r="89" spans="2:24">
      <c r="B89" s="671">
        <f t="shared" si="17"/>
        <v>2076</v>
      </c>
      <c r="C89" s="678"/>
      <c r="D89" s="664">
        <v>1</v>
      </c>
      <c r="E89" s="665">
        <f t="shared" si="20"/>
        <v>0.66390000000000005</v>
      </c>
      <c r="F89" s="665">
        <f t="shared" si="20"/>
        <v>0.1285</v>
      </c>
      <c r="G89" s="665">
        <f t="shared" si="20"/>
        <v>0</v>
      </c>
      <c r="H89" s="665">
        <f t="shared" si="20"/>
        <v>0</v>
      </c>
      <c r="I89" s="665">
        <f t="shared" si="20"/>
        <v>0</v>
      </c>
      <c r="J89" s="665">
        <f t="shared" si="20"/>
        <v>8.0999999999999996E-3</v>
      </c>
      <c r="K89" s="665">
        <f t="shared" si="20"/>
        <v>0</v>
      </c>
      <c r="L89" s="665">
        <f t="shared" si="20"/>
        <v>0.1071</v>
      </c>
      <c r="M89" s="665">
        <f t="shared" si="20"/>
        <v>1.77E-2</v>
      </c>
      <c r="N89" s="665">
        <f t="shared" si="20"/>
        <v>1.3299999999999999E-2</v>
      </c>
      <c r="O89" s="665">
        <f t="shared" si="20"/>
        <v>6.2100000000000002E-2</v>
      </c>
      <c r="P89" s="672">
        <f t="shared" si="15"/>
        <v>1.0006999999999999</v>
      </c>
      <c r="S89" s="671">
        <f t="shared" si="18"/>
        <v>2076</v>
      </c>
      <c r="T89" s="673">
        <v>0</v>
      </c>
      <c r="U89" s="673">
        <v>5</v>
      </c>
      <c r="V89" s="674">
        <f t="shared" si="19"/>
        <v>0</v>
      </c>
      <c r="W89" s="675">
        <v>1</v>
      </c>
      <c r="X89" s="676">
        <f t="shared" si="16"/>
        <v>0</v>
      </c>
    </row>
    <row r="90" spans="2:24">
      <c r="B90" s="671">
        <f t="shared" si="17"/>
        <v>2077</v>
      </c>
      <c r="C90" s="678"/>
      <c r="D90" s="664">
        <v>1</v>
      </c>
      <c r="E90" s="665">
        <f t="shared" si="20"/>
        <v>0.66390000000000005</v>
      </c>
      <c r="F90" s="665">
        <f t="shared" si="20"/>
        <v>0.1285</v>
      </c>
      <c r="G90" s="665">
        <f t="shared" si="20"/>
        <v>0</v>
      </c>
      <c r="H90" s="665">
        <f t="shared" si="20"/>
        <v>0</v>
      </c>
      <c r="I90" s="665">
        <f t="shared" si="20"/>
        <v>0</v>
      </c>
      <c r="J90" s="665">
        <f t="shared" si="20"/>
        <v>8.0999999999999996E-3</v>
      </c>
      <c r="K90" s="665">
        <f t="shared" si="20"/>
        <v>0</v>
      </c>
      <c r="L90" s="665">
        <f t="shared" si="20"/>
        <v>0.1071</v>
      </c>
      <c r="M90" s="665">
        <f t="shared" si="20"/>
        <v>1.77E-2</v>
      </c>
      <c r="N90" s="665">
        <f t="shared" si="20"/>
        <v>1.3299999999999999E-2</v>
      </c>
      <c r="O90" s="665">
        <f t="shared" si="20"/>
        <v>6.2100000000000002E-2</v>
      </c>
      <c r="P90" s="672">
        <f t="shared" si="15"/>
        <v>1.0006999999999999</v>
      </c>
      <c r="S90" s="671">
        <f t="shared" si="18"/>
        <v>2077</v>
      </c>
      <c r="T90" s="673">
        <v>0</v>
      </c>
      <c r="U90" s="673">
        <v>5</v>
      </c>
      <c r="V90" s="674">
        <f t="shared" si="19"/>
        <v>0</v>
      </c>
      <c r="W90" s="675">
        <v>1</v>
      </c>
      <c r="X90" s="676">
        <f t="shared" si="16"/>
        <v>0</v>
      </c>
    </row>
    <row r="91" spans="2:24">
      <c r="B91" s="671">
        <f t="shared" si="17"/>
        <v>2078</v>
      </c>
      <c r="C91" s="678"/>
      <c r="D91" s="664">
        <v>1</v>
      </c>
      <c r="E91" s="665">
        <f t="shared" si="20"/>
        <v>0.66390000000000005</v>
      </c>
      <c r="F91" s="665">
        <f t="shared" si="20"/>
        <v>0.1285</v>
      </c>
      <c r="G91" s="665">
        <f t="shared" si="20"/>
        <v>0</v>
      </c>
      <c r="H91" s="665">
        <f t="shared" si="20"/>
        <v>0</v>
      </c>
      <c r="I91" s="665">
        <f t="shared" si="20"/>
        <v>0</v>
      </c>
      <c r="J91" s="665">
        <f t="shared" si="20"/>
        <v>8.0999999999999996E-3</v>
      </c>
      <c r="K91" s="665">
        <f t="shared" si="20"/>
        <v>0</v>
      </c>
      <c r="L91" s="665">
        <f t="shared" si="20"/>
        <v>0.1071</v>
      </c>
      <c r="M91" s="665">
        <f t="shared" si="20"/>
        <v>1.77E-2</v>
      </c>
      <c r="N91" s="665">
        <f t="shared" si="20"/>
        <v>1.3299999999999999E-2</v>
      </c>
      <c r="O91" s="665">
        <f t="shared" si="20"/>
        <v>6.2100000000000002E-2</v>
      </c>
      <c r="P91" s="672">
        <f t="shared" si="15"/>
        <v>1.0006999999999999</v>
      </c>
      <c r="S91" s="671">
        <f t="shared" si="18"/>
        <v>2078</v>
      </c>
      <c r="T91" s="673">
        <v>0</v>
      </c>
      <c r="U91" s="673">
        <v>5</v>
      </c>
      <c r="V91" s="674">
        <f t="shared" si="19"/>
        <v>0</v>
      </c>
      <c r="W91" s="675">
        <v>1</v>
      </c>
      <c r="X91" s="676">
        <f t="shared" si="16"/>
        <v>0</v>
      </c>
    </row>
    <row r="92" spans="2:24">
      <c r="B92" s="671">
        <f t="shared" si="17"/>
        <v>2079</v>
      </c>
      <c r="C92" s="678"/>
      <c r="D92" s="664">
        <v>1</v>
      </c>
      <c r="E92" s="665">
        <f t="shared" si="20"/>
        <v>0.66390000000000005</v>
      </c>
      <c r="F92" s="665">
        <f t="shared" si="20"/>
        <v>0.1285</v>
      </c>
      <c r="G92" s="665">
        <f t="shared" si="20"/>
        <v>0</v>
      </c>
      <c r="H92" s="665">
        <f t="shared" si="20"/>
        <v>0</v>
      </c>
      <c r="I92" s="665">
        <f t="shared" si="20"/>
        <v>0</v>
      </c>
      <c r="J92" s="665">
        <f t="shared" si="20"/>
        <v>8.0999999999999996E-3</v>
      </c>
      <c r="K92" s="665">
        <f t="shared" si="20"/>
        <v>0</v>
      </c>
      <c r="L92" s="665">
        <f t="shared" si="20"/>
        <v>0.1071</v>
      </c>
      <c r="M92" s="665">
        <f t="shared" si="20"/>
        <v>1.77E-2</v>
      </c>
      <c r="N92" s="665">
        <f t="shared" si="20"/>
        <v>1.3299999999999999E-2</v>
      </c>
      <c r="O92" s="665">
        <f t="shared" si="20"/>
        <v>6.2100000000000002E-2</v>
      </c>
      <c r="P92" s="672">
        <f t="shared" si="15"/>
        <v>1.0006999999999999</v>
      </c>
      <c r="S92" s="671">
        <f t="shared" si="18"/>
        <v>2079</v>
      </c>
      <c r="T92" s="673">
        <v>0</v>
      </c>
      <c r="U92" s="673">
        <v>5</v>
      </c>
      <c r="V92" s="674">
        <f t="shared" si="19"/>
        <v>0</v>
      </c>
      <c r="W92" s="675">
        <v>1</v>
      </c>
      <c r="X92" s="676">
        <f t="shared" si="16"/>
        <v>0</v>
      </c>
    </row>
    <row r="93" spans="2:24" ht="13.5" thickBot="1">
      <c r="B93" s="679">
        <f t="shared" si="17"/>
        <v>2080</v>
      </c>
      <c r="C93" s="680"/>
      <c r="D93" s="664">
        <v>1</v>
      </c>
      <c r="E93" s="681">
        <f t="shared" si="20"/>
        <v>0.66390000000000005</v>
      </c>
      <c r="F93" s="681">
        <f t="shared" si="20"/>
        <v>0.1285</v>
      </c>
      <c r="G93" s="681">
        <f t="shared" si="20"/>
        <v>0</v>
      </c>
      <c r="H93" s="681">
        <f t="shared" si="20"/>
        <v>0</v>
      </c>
      <c r="I93" s="681">
        <f t="shared" si="20"/>
        <v>0</v>
      </c>
      <c r="J93" s="681">
        <f t="shared" si="20"/>
        <v>8.0999999999999996E-3</v>
      </c>
      <c r="K93" s="681">
        <f t="shared" si="20"/>
        <v>0</v>
      </c>
      <c r="L93" s="681">
        <f t="shared" si="20"/>
        <v>0.1071</v>
      </c>
      <c r="M93" s="681">
        <f t="shared" si="20"/>
        <v>1.77E-2</v>
      </c>
      <c r="N93" s="681">
        <f t="shared" si="20"/>
        <v>1.3299999999999999E-2</v>
      </c>
      <c r="O93" s="682">
        <f t="shared" si="20"/>
        <v>6.2100000000000002E-2</v>
      </c>
      <c r="P93" s="683">
        <f t="shared" si="15"/>
        <v>1.0006999999999999</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2" t="str">
        <f>city</f>
        <v>PPU</v>
      </c>
      <c r="J2" s="813"/>
      <c r="K2" s="813"/>
      <c r="L2" s="813"/>
      <c r="M2" s="813"/>
      <c r="N2" s="813"/>
      <c r="O2" s="813"/>
    </row>
    <row r="3" spans="2:16" ht="16.5" thickBot="1">
      <c r="C3" s="4"/>
      <c r="H3" s="5" t="s">
        <v>276</v>
      </c>
      <c r="I3" s="812" t="str">
        <f>province</f>
        <v>Kalimantan Timur</v>
      </c>
      <c r="J3" s="813"/>
      <c r="K3" s="813"/>
      <c r="L3" s="813"/>
      <c r="M3" s="813"/>
      <c r="N3" s="813"/>
      <c r="O3" s="813"/>
    </row>
    <row r="4" spans="2:16" ht="16.5" thickBot="1">
      <c r="D4" s="4"/>
      <c r="E4" s="4"/>
      <c r="H4" s="5" t="s">
        <v>30</v>
      </c>
      <c r="I4" s="812" t="str">
        <f>country</f>
        <v>Indonesia</v>
      </c>
      <c r="J4" s="813"/>
      <c r="K4" s="813"/>
      <c r="L4" s="813"/>
      <c r="M4" s="813"/>
      <c r="N4" s="813"/>
      <c r="O4" s="813"/>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4" t="s">
        <v>32</v>
      </c>
      <c r="D10" s="795"/>
      <c r="E10" s="795"/>
      <c r="F10" s="795"/>
      <c r="G10" s="795"/>
      <c r="H10" s="795"/>
      <c r="I10" s="795"/>
      <c r="J10" s="795"/>
      <c r="K10" s="795"/>
      <c r="L10" s="795"/>
      <c r="M10" s="795"/>
      <c r="N10" s="795"/>
      <c r="O10" s="795"/>
      <c r="P10" s="796"/>
    </row>
    <row r="11" spans="2:16" ht="13.5" customHeight="1" thickBot="1">
      <c r="C11" s="798" t="s">
        <v>228</v>
      </c>
      <c r="D11" s="798" t="s">
        <v>262</v>
      </c>
      <c r="E11" s="798" t="s">
        <v>267</v>
      </c>
      <c r="F11" s="798" t="s">
        <v>261</v>
      </c>
      <c r="G11" s="798" t="s">
        <v>2</v>
      </c>
      <c r="H11" s="798" t="s">
        <v>16</v>
      </c>
      <c r="I11" s="798" t="s">
        <v>229</v>
      </c>
      <c r="J11" s="814" t="s">
        <v>273</v>
      </c>
      <c r="K11" s="815"/>
      <c r="L11" s="815"/>
      <c r="M11" s="816"/>
      <c r="N11" s="798" t="s">
        <v>146</v>
      </c>
      <c r="O11" s="798" t="s">
        <v>210</v>
      </c>
      <c r="P11" s="797" t="s">
        <v>308</v>
      </c>
    </row>
    <row r="12" spans="2:16" s="1" customFormat="1">
      <c r="B12" s="400" t="s">
        <v>1</v>
      </c>
      <c r="C12" s="817"/>
      <c r="D12" s="817"/>
      <c r="E12" s="817"/>
      <c r="F12" s="817"/>
      <c r="G12" s="817"/>
      <c r="H12" s="817"/>
      <c r="I12" s="817"/>
      <c r="J12" s="404" t="s">
        <v>230</v>
      </c>
      <c r="K12" s="404" t="s">
        <v>231</v>
      </c>
      <c r="L12" s="404" t="s">
        <v>232</v>
      </c>
      <c r="M12" s="400" t="s">
        <v>233</v>
      </c>
      <c r="N12" s="817"/>
      <c r="O12" s="817"/>
      <c r="P12" s="817"/>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0</v>
      </c>
      <c r="D14" s="599">
        <f>Activity!$C13*Activity!$D13*Activity!F13</f>
        <v>0</v>
      </c>
      <c r="E14" s="599">
        <f>Activity!$C13*Activity!$D13*Activity!G13</f>
        <v>0</v>
      </c>
      <c r="F14" s="599">
        <f>Activity!$C13*Activity!$D13*Activity!H13</f>
        <v>0</v>
      </c>
      <c r="G14" s="599">
        <f>Activity!$C13*Activity!$D13*Activity!I13</f>
        <v>0</v>
      </c>
      <c r="H14" s="599">
        <f>Activity!$C13*Activity!$D13*Activity!J13</f>
        <v>0</v>
      </c>
      <c r="I14" s="599">
        <f>Activity!$C13*Activity!$D13*Activity!K13</f>
        <v>0</v>
      </c>
      <c r="J14" s="599">
        <f>Activity!$C13*Activity!$D13*Activity!L13</f>
        <v>0</v>
      </c>
      <c r="K14" s="600">
        <f>Activity!$C13*Activity!$D13*Activity!M13</f>
        <v>0</v>
      </c>
      <c r="L14" s="600">
        <f>Activity!$C13*Activity!$D13*Activity!N13</f>
        <v>0</v>
      </c>
      <c r="M14" s="599">
        <f>Activity!$C13*Activity!$D13*Activity!O13</f>
        <v>0</v>
      </c>
      <c r="N14" s="447">
        <v>0</v>
      </c>
      <c r="O14" s="607">
        <f>Activity!C13*Activity!D13</f>
        <v>0</v>
      </c>
      <c r="P14" s="608">
        <f>Activity!X13</f>
        <v>0</v>
      </c>
    </row>
    <row r="15" spans="2:16">
      <c r="B15" s="49">
        <f>B14+1</f>
        <v>2001</v>
      </c>
      <c r="C15" s="601">
        <f>Activity!$C14*Activity!$D14*Activity!E14</f>
        <v>0</v>
      </c>
      <c r="D15" s="602">
        <f>Activity!$C14*Activity!$D14*Activity!F14</f>
        <v>0</v>
      </c>
      <c r="E15" s="600">
        <f>Activity!$C14*Activity!$D14*Activity!G14</f>
        <v>0</v>
      </c>
      <c r="F15" s="602">
        <f>Activity!$C14*Activity!$D14*Activity!H14</f>
        <v>0</v>
      </c>
      <c r="G15" s="602">
        <f>Activity!$C14*Activity!$D14*Activity!I14</f>
        <v>0</v>
      </c>
      <c r="H15" s="602">
        <f>Activity!$C14*Activity!$D14*Activity!J14</f>
        <v>0</v>
      </c>
      <c r="I15" s="602">
        <f>Activity!$C14*Activity!$D14*Activity!K14</f>
        <v>0</v>
      </c>
      <c r="J15" s="603">
        <f>Activity!$C14*Activity!$D14*Activity!L14</f>
        <v>0</v>
      </c>
      <c r="K15" s="602">
        <f>Activity!$C14*Activity!$D14*Activity!M14</f>
        <v>0</v>
      </c>
      <c r="L15" s="602">
        <f>Activity!$C14*Activity!$D14*Activity!N14</f>
        <v>0</v>
      </c>
      <c r="M15" s="600">
        <f>Activity!$C14*Activity!$D14*Activity!O14</f>
        <v>0</v>
      </c>
      <c r="N15" s="448">
        <v>0</v>
      </c>
      <c r="O15" s="602">
        <f>Activity!C14*Activity!D14</f>
        <v>0</v>
      </c>
      <c r="P15" s="609">
        <f>Activity!X14</f>
        <v>0</v>
      </c>
    </row>
    <row r="16" spans="2:16">
      <c r="B16" s="7">
        <f t="shared" ref="B16:B21" si="0">B15+1</f>
        <v>2002</v>
      </c>
      <c r="C16" s="601">
        <f>Activity!$C15*Activity!$D15*Activity!E15</f>
        <v>5.1590551696134002</v>
      </c>
      <c r="D16" s="602">
        <f>Activity!$C15*Activity!$D15*Activity!F15</f>
        <v>0.99855187422099989</v>
      </c>
      <c r="E16" s="600">
        <f>Activity!$C15*Activity!$D15*Activity!G15</f>
        <v>0</v>
      </c>
      <c r="F16" s="602">
        <f>Activity!$C15*Activity!$D15*Activity!H15</f>
        <v>0</v>
      </c>
      <c r="G16" s="602">
        <f>Activity!$C15*Activity!$D15*Activity!I15</f>
        <v>0</v>
      </c>
      <c r="H16" s="602">
        <f>Activity!$C15*Activity!$D15*Activity!J15</f>
        <v>6.2943736818599993E-2</v>
      </c>
      <c r="I16" s="602">
        <f>Activity!$C15*Activity!$D15*Activity!K15</f>
        <v>0</v>
      </c>
      <c r="J16" s="603">
        <f>Activity!$C15*Activity!$D15*Activity!L15</f>
        <v>0.83225607571259996</v>
      </c>
      <c r="K16" s="602">
        <f>Activity!$C15*Activity!$D15*Activity!M15</f>
        <v>0.13754372119619998</v>
      </c>
      <c r="L16" s="602">
        <f>Activity!$C15*Activity!$D15*Activity!N15</f>
        <v>0.10335206168979999</v>
      </c>
      <c r="M16" s="600">
        <f>Activity!$C15*Activity!$D15*Activity!O15</f>
        <v>0.48256864894259999</v>
      </c>
      <c r="N16" s="448">
        <v>0</v>
      </c>
      <c r="O16" s="602">
        <f>Activity!C15*Activity!D15</f>
        <v>7.7708317059999992</v>
      </c>
      <c r="P16" s="609">
        <f>Activity!X15</f>
        <v>0</v>
      </c>
    </row>
    <row r="17" spans="2:16">
      <c r="B17" s="7">
        <f t="shared" si="0"/>
        <v>2003</v>
      </c>
      <c r="C17" s="601">
        <f>Activity!$C16*Activity!$D16*Activity!E16</f>
        <v>5.2475148467742008</v>
      </c>
      <c r="D17" s="602">
        <f>Activity!$C16*Activity!$D16*Activity!F16</f>
        <v>1.0156735318730001</v>
      </c>
      <c r="E17" s="600">
        <f>Activity!$C16*Activity!$D16*Activity!G16</f>
        <v>0</v>
      </c>
      <c r="F17" s="602">
        <f>Activity!$C16*Activity!$D16*Activity!H16</f>
        <v>0</v>
      </c>
      <c r="G17" s="602">
        <f>Activity!$C16*Activity!$D16*Activity!I16</f>
        <v>0</v>
      </c>
      <c r="H17" s="602">
        <f>Activity!$C16*Activity!$D16*Activity!J16</f>
        <v>6.4023000841800001E-2</v>
      </c>
      <c r="I17" s="602">
        <f>Activity!$C16*Activity!$D16*Activity!K16</f>
        <v>0</v>
      </c>
      <c r="J17" s="603">
        <f>Activity!$C16*Activity!$D16*Activity!L16</f>
        <v>0.84652634446380004</v>
      </c>
      <c r="K17" s="602">
        <f>Activity!$C16*Activity!$D16*Activity!M16</f>
        <v>0.13990211295060001</v>
      </c>
      <c r="L17" s="602">
        <f>Activity!$C16*Activity!$D16*Activity!N16</f>
        <v>0.1051241865674</v>
      </c>
      <c r="M17" s="600">
        <f>Activity!$C16*Activity!$D16*Activity!O16</f>
        <v>0.49084300645380002</v>
      </c>
      <c r="N17" s="448">
        <v>0</v>
      </c>
      <c r="O17" s="602">
        <f>Activity!C16*Activity!D16</f>
        <v>7.9040741780000001</v>
      </c>
      <c r="P17" s="609">
        <f>Activity!X16</f>
        <v>0</v>
      </c>
    </row>
    <row r="18" spans="2:16">
      <c r="B18" s="7">
        <f t="shared" si="0"/>
        <v>2004</v>
      </c>
      <c r="C18" s="601">
        <f>Activity!$C17*Activity!$D17*Activity!E17</f>
        <v>5.4580451849021996</v>
      </c>
      <c r="D18" s="602">
        <f>Activity!$C17*Activity!$D17*Activity!F17</f>
        <v>1.056422362193</v>
      </c>
      <c r="E18" s="600">
        <f>Activity!$C17*Activity!$D17*Activity!G17</f>
        <v>0</v>
      </c>
      <c r="F18" s="602">
        <f>Activity!$C17*Activity!$D17*Activity!H17</f>
        <v>0</v>
      </c>
      <c r="G18" s="602">
        <f>Activity!$C17*Activity!$D17*Activity!I17</f>
        <v>0</v>
      </c>
      <c r="H18" s="602">
        <f>Activity!$C17*Activity!$D17*Activity!J17</f>
        <v>6.6591604153799985E-2</v>
      </c>
      <c r="I18" s="602">
        <f>Activity!$C17*Activity!$D17*Activity!K17</f>
        <v>0</v>
      </c>
      <c r="J18" s="603">
        <f>Activity!$C17*Activity!$D17*Activity!L17</f>
        <v>0.88048898825579991</v>
      </c>
      <c r="K18" s="602">
        <f>Activity!$C17*Activity!$D17*Activity!M17</f>
        <v>0.14551498685459999</v>
      </c>
      <c r="L18" s="602">
        <f>Activity!$C17*Activity!$D17*Activity!N17</f>
        <v>0.10934176978339999</v>
      </c>
      <c r="M18" s="600">
        <f>Activity!$C17*Activity!$D17*Activity!O17</f>
        <v>0.51053563184579998</v>
      </c>
      <c r="N18" s="448">
        <v>0</v>
      </c>
      <c r="O18" s="602">
        <f>Activity!C17*Activity!D17</f>
        <v>8.2211856979999993</v>
      </c>
      <c r="P18" s="609">
        <f>Activity!X17</f>
        <v>0</v>
      </c>
    </row>
    <row r="19" spans="2:16">
      <c r="B19" s="7">
        <f t="shared" si="0"/>
        <v>2005</v>
      </c>
      <c r="C19" s="601">
        <f>Activity!$C18*Activity!$D18*Activity!E18</f>
        <v>5.6542631535522005</v>
      </c>
      <c r="D19" s="602">
        <f>Activity!$C18*Activity!$D18*Activity!F18</f>
        <v>1.094400986943</v>
      </c>
      <c r="E19" s="600">
        <f>Activity!$C18*Activity!$D18*Activity!G18</f>
        <v>0</v>
      </c>
      <c r="F19" s="602">
        <f>Activity!$C18*Activity!$D18*Activity!H18</f>
        <v>0</v>
      </c>
      <c r="G19" s="602">
        <f>Activity!$C18*Activity!$D18*Activity!I18</f>
        <v>0</v>
      </c>
      <c r="H19" s="602">
        <f>Activity!$C18*Activity!$D18*Activity!J18</f>
        <v>6.8985587503799989E-2</v>
      </c>
      <c r="I19" s="602">
        <f>Activity!$C18*Activity!$D18*Activity!K18</f>
        <v>0</v>
      </c>
      <c r="J19" s="603">
        <f>Activity!$C18*Activity!$D18*Activity!L18</f>
        <v>0.91214276810579997</v>
      </c>
      <c r="K19" s="602">
        <f>Activity!$C18*Activity!$D18*Activity!M18</f>
        <v>0.15074628380460001</v>
      </c>
      <c r="L19" s="602">
        <f>Activity!$C18*Activity!$D18*Activity!N18</f>
        <v>0.11327263133339999</v>
      </c>
      <c r="M19" s="600">
        <f>Activity!$C18*Activity!$D18*Activity!O18</f>
        <v>0.52888950419580005</v>
      </c>
      <c r="N19" s="448">
        <v>0</v>
      </c>
      <c r="O19" s="602">
        <f>Activity!C18*Activity!D18</f>
        <v>8.5167391979999998</v>
      </c>
      <c r="P19" s="609">
        <f>Activity!X18</f>
        <v>0</v>
      </c>
    </row>
    <row r="20" spans="2:16">
      <c r="B20" s="7">
        <f t="shared" si="0"/>
        <v>2006</v>
      </c>
      <c r="C20" s="601">
        <f>Activity!$C19*Activity!$D19*Activity!E19</f>
        <v>5.7160371869766005</v>
      </c>
      <c r="D20" s="602">
        <f>Activity!$C19*Activity!$D19*Activity!F19</f>
        <v>1.1063575516290001</v>
      </c>
      <c r="E20" s="600">
        <f>Activity!$C19*Activity!$D19*Activity!G19</f>
        <v>0</v>
      </c>
      <c r="F20" s="602">
        <f>Activity!$C19*Activity!$D19*Activity!H19</f>
        <v>0</v>
      </c>
      <c r="G20" s="602">
        <f>Activity!$C19*Activity!$D19*Activity!I19</f>
        <v>0</v>
      </c>
      <c r="H20" s="602">
        <f>Activity!$C19*Activity!$D19*Activity!J19</f>
        <v>6.9739269791399994E-2</v>
      </c>
      <c r="I20" s="602">
        <f>Activity!$C19*Activity!$D19*Activity!K19</f>
        <v>0</v>
      </c>
      <c r="J20" s="603">
        <f>Activity!$C19*Activity!$D19*Activity!L19</f>
        <v>0.92210812279740006</v>
      </c>
      <c r="K20" s="602">
        <f>Activity!$C19*Activity!$D19*Activity!M19</f>
        <v>0.1523932191738</v>
      </c>
      <c r="L20" s="602">
        <f>Activity!$C19*Activity!$D19*Activity!N19</f>
        <v>0.1145101590402</v>
      </c>
      <c r="M20" s="600">
        <f>Activity!$C19*Activity!$D19*Activity!O19</f>
        <v>0.53466773506740006</v>
      </c>
      <c r="N20" s="448">
        <v>0</v>
      </c>
      <c r="O20" s="602">
        <f>Activity!C19*Activity!D19</f>
        <v>8.6097863940000003</v>
      </c>
      <c r="P20" s="609">
        <f>Activity!X19</f>
        <v>0</v>
      </c>
    </row>
    <row r="21" spans="2:16">
      <c r="B21" s="7">
        <f t="shared" si="0"/>
        <v>2007</v>
      </c>
      <c r="C21" s="601">
        <f>Activity!$C20*Activity!$D20*Activity!E20</f>
        <v>5.7760106319827997</v>
      </c>
      <c r="D21" s="602">
        <f>Activity!$C20*Activity!$D20*Activity!F20</f>
        <v>1.1179656065820001</v>
      </c>
      <c r="E21" s="600">
        <f>Activity!$C20*Activity!$D20*Activity!G20</f>
        <v>0</v>
      </c>
      <c r="F21" s="602">
        <f>Activity!$C20*Activity!$D20*Activity!H20</f>
        <v>0</v>
      </c>
      <c r="G21" s="602">
        <f>Activity!$C20*Activity!$D20*Activity!I20</f>
        <v>0</v>
      </c>
      <c r="H21" s="602">
        <f>Activity!$C20*Activity!$D20*Activity!J20</f>
        <v>7.0470983761199993E-2</v>
      </c>
      <c r="I21" s="602">
        <f>Activity!$C20*Activity!$D20*Activity!K20</f>
        <v>0</v>
      </c>
      <c r="J21" s="603">
        <f>Activity!$C20*Activity!$D20*Activity!L20</f>
        <v>0.93178300750919996</v>
      </c>
      <c r="K21" s="602">
        <f>Activity!$C20*Activity!$D20*Activity!M20</f>
        <v>0.15399214970039998</v>
      </c>
      <c r="L21" s="602">
        <f>Activity!$C20*Activity!$D20*Activity!N20</f>
        <v>0.11571161531159999</v>
      </c>
      <c r="M21" s="600">
        <f>Activity!$C20*Activity!$D20*Activity!O20</f>
        <v>0.54027754216919999</v>
      </c>
      <c r="N21" s="448">
        <v>0</v>
      </c>
      <c r="O21" s="602">
        <f>Activity!C20*Activity!D20</f>
        <v>8.7001214519999994</v>
      </c>
      <c r="P21" s="609">
        <f>Activity!X20</f>
        <v>0</v>
      </c>
    </row>
    <row r="22" spans="2:16">
      <c r="B22" s="7">
        <f t="shared" ref="B22:B85" si="1">B21+1</f>
        <v>2008</v>
      </c>
      <c r="C22" s="601">
        <f>Activity!$C21*Activity!$D21*Activity!E21</f>
        <v>5.8336294613652004</v>
      </c>
      <c r="D22" s="602">
        <f>Activity!$C21*Activity!$D21*Activity!F21</f>
        <v>1.129117918038</v>
      </c>
      <c r="E22" s="600">
        <f>Activity!$C21*Activity!$D21*Activity!G21</f>
        <v>0</v>
      </c>
      <c r="F22" s="602">
        <f>Activity!$C21*Activity!$D21*Activity!H21</f>
        <v>0</v>
      </c>
      <c r="G22" s="602">
        <f>Activity!$C21*Activity!$D21*Activity!I21</f>
        <v>0</v>
      </c>
      <c r="H22" s="602">
        <f>Activity!$C21*Activity!$D21*Activity!J21</f>
        <v>7.1173969930799996E-2</v>
      </c>
      <c r="I22" s="602">
        <f>Activity!$C21*Activity!$D21*Activity!K21</f>
        <v>0</v>
      </c>
      <c r="J22" s="603">
        <f>Activity!$C21*Activity!$D21*Activity!L21</f>
        <v>0.94107804686280006</v>
      </c>
      <c r="K22" s="602">
        <f>Activity!$C21*Activity!$D21*Activity!M21</f>
        <v>0.15552830466360001</v>
      </c>
      <c r="L22" s="602">
        <f>Activity!$C21*Activity!$D21*Activity!N21</f>
        <v>0.11686590124439999</v>
      </c>
      <c r="M22" s="600">
        <f>Activity!$C21*Activity!$D21*Activity!O21</f>
        <v>0.54566710280280006</v>
      </c>
      <c r="N22" s="448">
        <v>0</v>
      </c>
      <c r="O22" s="602">
        <f>Activity!C21*Activity!D21</f>
        <v>8.7869098680000004</v>
      </c>
      <c r="P22" s="609">
        <f>Activity!X21</f>
        <v>0</v>
      </c>
    </row>
    <row r="23" spans="2:16">
      <c r="B23" s="7">
        <f t="shared" si="1"/>
        <v>2009</v>
      </c>
      <c r="C23" s="601">
        <f>Activity!$C22*Activity!$D22*Activity!E22</f>
        <v>5.8880164653815994</v>
      </c>
      <c r="D23" s="602">
        <f>Activity!$C22*Activity!$D22*Activity!F22</f>
        <v>1.1396446992039999</v>
      </c>
      <c r="E23" s="600">
        <f>Activity!$C22*Activity!$D22*Activity!G22</f>
        <v>0</v>
      </c>
      <c r="F23" s="602">
        <f>Activity!$C22*Activity!$D22*Activity!H22</f>
        <v>0</v>
      </c>
      <c r="G23" s="602">
        <f>Activity!$C22*Activity!$D22*Activity!I22</f>
        <v>0</v>
      </c>
      <c r="H23" s="602">
        <f>Activity!$C22*Activity!$D22*Activity!J22</f>
        <v>7.1837525786399986E-2</v>
      </c>
      <c r="I23" s="602">
        <f>Activity!$C22*Activity!$D22*Activity!K22</f>
        <v>0</v>
      </c>
      <c r="J23" s="603">
        <f>Activity!$C22*Activity!$D22*Activity!L22</f>
        <v>0.94985172984239996</v>
      </c>
      <c r="K23" s="602">
        <f>Activity!$C22*Activity!$D22*Activity!M22</f>
        <v>0.15697829708879998</v>
      </c>
      <c r="L23" s="602">
        <f>Activity!$C22*Activity!$D22*Activity!N22</f>
        <v>0.11795544357519998</v>
      </c>
      <c r="M23" s="600">
        <f>Activity!$C22*Activity!$D22*Activity!O22</f>
        <v>0.5507543643624</v>
      </c>
      <c r="N23" s="448">
        <v>0</v>
      </c>
      <c r="O23" s="602">
        <f>Activity!C22*Activity!D22</f>
        <v>8.8688303439999991</v>
      </c>
      <c r="P23" s="609">
        <f>Activity!X22</f>
        <v>0</v>
      </c>
    </row>
    <row r="24" spans="2:16">
      <c r="B24" s="7">
        <f t="shared" si="1"/>
        <v>2010</v>
      </c>
      <c r="C24" s="601">
        <f>Activity!$C23*Activity!$D23*Activity!E23</f>
        <v>6.5985563565636003</v>
      </c>
      <c r="D24" s="602">
        <f>Activity!$C23*Activity!$D23*Activity!F23</f>
        <v>1.277172001534</v>
      </c>
      <c r="E24" s="600">
        <f>Activity!$C23*Activity!$D23*Activity!G23</f>
        <v>0</v>
      </c>
      <c r="F24" s="602">
        <f>Activity!$C23*Activity!$D23*Activity!H23</f>
        <v>0</v>
      </c>
      <c r="G24" s="602">
        <f>Activity!$C23*Activity!$D23*Activity!I23</f>
        <v>0</v>
      </c>
      <c r="H24" s="602">
        <f>Activity!$C23*Activity!$D23*Activity!J23</f>
        <v>8.0506561964399995E-2</v>
      </c>
      <c r="I24" s="602">
        <f>Activity!$C23*Activity!$D23*Activity!K23</f>
        <v>0</v>
      </c>
      <c r="J24" s="603">
        <f>Activity!$C23*Activity!$D23*Activity!L23</f>
        <v>1.0644756526404</v>
      </c>
      <c r="K24" s="602">
        <f>Activity!$C23*Activity!$D23*Activity!M23</f>
        <v>0.1759217465148</v>
      </c>
      <c r="L24" s="602">
        <f>Activity!$C23*Activity!$D23*Activity!N23</f>
        <v>0.1321897869292</v>
      </c>
      <c r="M24" s="600">
        <f>Activity!$C23*Activity!$D23*Activity!O23</f>
        <v>0.61721697506039996</v>
      </c>
      <c r="N24" s="448">
        <v>0</v>
      </c>
      <c r="O24" s="602">
        <f>Activity!C23*Activity!D23</f>
        <v>9.9390817239999993</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5" zoomScale="85" zoomScaleNormal="85" workbookViewId="0">
      <selection activeCell="AH17" sqref="AH17:AH20"/>
    </sheetView>
  </sheetViews>
  <sheetFormatPr defaultColWidth="8.85546875" defaultRowHeight="12.75"/>
  <cols>
    <col min="1" max="1" width="8.85546875" style="694"/>
    <col min="2" max="2" width="7" style="690" customWidth="1"/>
    <col min="3" max="3" width="8.85546875" style="690"/>
    <col min="4" max="4" width="10.85546875" style="690" customWidth="1"/>
    <col min="5" max="12" width="8.85546875" style="690"/>
    <col min="13" max="13" width="9.42578125" style="690" bestFit="1" customWidth="1"/>
    <col min="14" max="14" width="3" style="690" customWidth="1"/>
    <col min="15" max="15" width="14.85546875" style="691" customWidth="1"/>
    <col min="16" max="16" width="8.2851562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ht="15.75">
      <c r="A2" s="689"/>
      <c r="B2" s="695" t="s">
        <v>94</v>
      </c>
      <c r="D2" s="695"/>
      <c r="E2" s="695"/>
    </row>
    <row r="3" spans="1:32" ht="15.75">
      <c r="A3" s="689"/>
      <c r="B3" s="695"/>
      <c r="D3" s="695"/>
      <c r="E3" s="695"/>
      <c r="I3" s="696"/>
      <c r="J3" s="697"/>
      <c r="K3" s="697"/>
      <c r="L3" s="697"/>
      <c r="M3" s="697"/>
      <c r="N3" s="697"/>
      <c r="O3" s="698"/>
      <c r="AB3" s="697"/>
    </row>
    <row r="4" spans="1:32" ht="16.5" thickBot="1">
      <c r="A4" s="689"/>
      <c r="B4" s="696" t="s">
        <v>265</v>
      </c>
      <c r="D4" s="695"/>
      <c r="E4" s="696" t="s">
        <v>276</v>
      </c>
      <c r="H4" s="696" t="s">
        <v>30</v>
      </c>
      <c r="I4" s="696"/>
      <c r="J4" s="697"/>
      <c r="K4" s="697"/>
      <c r="L4" s="697"/>
      <c r="M4" s="697"/>
      <c r="N4" s="697"/>
      <c r="O4" s="698"/>
      <c r="AB4" s="697"/>
    </row>
    <row r="5" spans="1:32" ht="13.5" thickBot="1">
      <c r="A5" s="689"/>
      <c r="B5" s="699" t="str">
        <f>city</f>
        <v>PPU</v>
      </c>
      <c r="C5" s="700"/>
      <c r="D5" s="700"/>
      <c r="E5" s="699" t="str">
        <f>province</f>
        <v>Kalimantan Timur</v>
      </c>
      <c r="F5" s="700"/>
      <c r="G5" s="700"/>
      <c r="H5" s="699" t="str">
        <f>country</f>
        <v>Indonesia</v>
      </c>
      <c r="I5" s="700"/>
      <c r="J5" s="701"/>
      <c r="K5" s="697"/>
      <c r="L5" s="697"/>
      <c r="M5" s="697"/>
      <c r="N5" s="697"/>
      <c r="O5" s="698"/>
      <c r="AB5" s="697"/>
    </row>
    <row r="6" spans="1:32">
      <c r="A6" s="689"/>
      <c r="C6" s="696"/>
      <c r="D6" s="696"/>
      <c r="E6" s="696"/>
    </row>
    <row r="7" spans="1:32">
      <c r="A7" s="689"/>
      <c r="B7" s="690" t="s">
        <v>35</v>
      </c>
      <c r="P7" s="692"/>
    </row>
    <row r="8" spans="1:32">
      <c r="A8" s="689"/>
      <c r="B8" s="690" t="s">
        <v>37</v>
      </c>
      <c r="P8" s="692"/>
    </row>
    <row r="9" spans="1:32">
      <c r="B9" s="702"/>
      <c r="P9" s="692"/>
    </row>
    <row r="10" spans="1:32">
      <c r="P10" s="703"/>
    </row>
    <row r="11" spans="1:32" ht="13.5" thickBot="1">
      <c r="A11" s="704"/>
      <c r="P11" s="704"/>
      <c r="Q11" s="705"/>
    </row>
    <row r="12" spans="1:32" ht="13.5" thickBot="1">
      <c r="A12" s="706"/>
      <c r="B12" s="707"/>
      <c r="C12" s="818" t="s">
        <v>91</v>
      </c>
      <c r="D12" s="819"/>
      <c r="E12" s="819"/>
      <c r="F12" s="819"/>
      <c r="G12" s="819"/>
      <c r="H12" s="819"/>
      <c r="I12" s="819"/>
      <c r="J12" s="819"/>
      <c r="K12" s="819"/>
      <c r="L12" s="819"/>
      <c r="M12" s="820"/>
      <c r="N12" s="708"/>
      <c r="O12" s="709"/>
      <c r="P12" s="706"/>
      <c r="Q12" s="705"/>
      <c r="S12" s="707"/>
      <c r="T12" s="818" t="s">
        <v>91</v>
      </c>
      <c r="U12" s="819"/>
      <c r="V12" s="819"/>
      <c r="W12" s="819"/>
      <c r="X12" s="819"/>
      <c r="Y12" s="819"/>
      <c r="Z12" s="819"/>
      <c r="AA12" s="819"/>
      <c r="AB12" s="819"/>
      <c r="AC12" s="819"/>
      <c r="AD12" s="820"/>
      <c r="AE12" s="708"/>
      <c r="AF12" s="710"/>
    </row>
    <row r="13" spans="1:32" ht="39" thickBot="1">
      <c r="A13" s="711"/>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11"/>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3.25" thickBot="1">
      <c r="A14" s="711"/>
      <c r="B14" s="712"/>
      <c r="C14" s="713" t="s">
        <v>81</v>
      </c>
      <c r="D14" s="714" t="s">
        <v>87</v>
      </c>
      <c r="E14" s="714" t="s">
        <v>88</v>
      </c>
      <c r="F14" s="714" t="s">
        <v>275</v>
      </c>
      <c r="G14" s="714" t="s">
        <v>89</v>
      </c>
      <c r="H14" s="714" t="s">
        <v>82</v>
      </c>
      <c r="I14" s="715" t="s">
        <v>92</v>
      </c>
      <c r="J14" s="716" t="s">
        <v>93</v>
      </c>
      <c r="K14" s="716" t="s">
        <v>316</v>
      </c>
      <c r="L14" s="717" t="s">
        <v>194</v>
      </c>
      <c r="M14" s="716" t="s">
        <v>162</v>
      </c>
      <c r="N14" s="718"/>
      <c r="O14" s="719" t="s">
        <v>163</v>
      </c>
      <c r="P14" s="711"/>
      <c r="Q14" s="705"/>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20" t="s">
        <v>163</v>
      </c>
    </row>
    <row r="15" spans="1:32" ht="13.5" thickBot="1">
      <c r="B15" s="721"/>
      <c r="C15" s="722" t="s">
        <v>15</v>
      </c>
      <c r="D15" s="723" t="s">
        <v>15</v>
      </c>
      <c r="E15" s="723" t="s">
        <v>15</v>
      </c>
      <c r="F15" s="723" t="s">
        <v>15</v>
      </c>
      <c r="G15" s="723" t="s">
        <v>15</v>
      </c>
      <c r="H15" s="723" t="s">
        <v>15</v>
      </c>
      <c r="I15" s="724" t="s">
        <v>15</v>
      </c>
      <c r="J15" s="724" t="s">
        <v>15</v>
      </c>
      <c r="K15" s="724" t="s">
        <v>15</v>
      </c>
      <c r="L15" s="725" t="s">
        <v>15</v>
      </c>
      <c r="M15" s="724" t="s">
        <v>15</v>
      </c>
      <c r="N15" s="726"/>
      <c r="O15" s="727" t="s">
        <v>15</v>
      </c>
      <c r="P15" s="694"/>
      <c r="Q15" s="705"/>
      <c r="S15" s="721"/>
      <c r="T15" s="722" t="s">
        <v>15</v>
      </c>
      <c r="U15" s="723" t="s">
        <v>15</v>
      </c>
      <c r="V15" s="723" t="s">
        <v>15</v>
      </c>
      <c r="W15" s="723" t="s">
        <v>15</v>
      </c>
      <c r="X15" s="723" t="s">
        <v>15</v>
      </c>
      <c r="Y15" s="723" t="s">
        <v>15</v>
      </c>
      <c r="Z15" s="724" t="s">
        <v>15</v>
      </c>
      <c r="AA15" s="724" t="s">
        <v>15</v>
      </c>
      <c r="AB15" s="724" t="s">
        <v>15</v>
      </c>
      <c r="AC15" s="725" t="s">
        <v>15</v>
      </c>
      <c r="AD15" s="724" t="s">
        <v>15</v>
      </c>
      <c r="AE15" s="726"/>
      <c r="AF15" s="728" t="s">
        <v>15</v>
      </c>
    </row>
    <row r="16" spans="1:32" ht="13.5" thickBot="1">
      <c r="B16" s="729"/>
      <c r="C16" s="730"/>
      <c r="D16" s="731"/>
      <c r="E16" s="731"/>
      <c r="F16" s="731"/>
      <c r="G16" s="731"/>
      <c r="H16" s="731"/>
      <c r="I16" s="732"/>
      <c r="J16" s="732"/>
      <c r="K16" s="733"/>
      <c r="L16" s="734"/>
      <c r="M16" s="733"/>
      <c r="N16" s="735"/>
      <c r="O16" s="736"/>
      <c r="P16" s="694"/>
      <c r="Q16" s="705"/>
      <c r="S16" s="729"/>
      <c r="T16" s="730"/>
      <c r="U16" s="731"/>
      <c r="V16" s="731"/>
      <c r="W16" s="731"/>
      <c r="X16" s="731"/>
      <c r="Y16" s="731"/>
      <c r="Z16" s="732"/>
      <c r="AA16" s="732"/>
      <c r="AB16" s="733"/>
      <c r="AC16" s="734"/>
      <c r="AD16" s="733"/>
      <c r="AE16" s="735"/>
      <c r="AF16" s="737"/>
    </row>
    <row r="17" spans="2:34">
      <c r="B17" s="738">
        <f>year</f>
        <v>2000</v>
      </c>
      <c r="C17" s="739">
        <f>IF(Select2=1,Food!$K19,"")</f>
        <v>0</v>
      </c>
      <c r="D17" s="740">
        <f>IF(Select2=1,Paper!$K19,"")</f>
        <v>0</v>
      </c>
      <c r="E17" s="740">
        <f>IF(Select2=1,Nappies!$K19,"")</f>
        <v>0</v>
      </c>
      <c r="F17" s="740">
        <f>IF(Select2=1,Garden!$K19,"")</f>
        <v>0</v>
      </c>
      <c r="G17" s="740">
        <f>IF(Select2=1,Wood!$K19,"")</f>
        <v>0</v>
      </c>
      <c r="H17" s="740">
        <f>IF(Select2=1,Textiles!$K19,"")</f>
        <v>0</v>
      </c>
      <c r="I17" s="741">
        <f>Sludge!K19</f>
        <v>0</v>
      </c>
      <c r="J17" s="742" t="str">
        <f>IF(Select2=2,MSW!$K19,"")</f>
        <v/>
      </c>
      <c r="K17" s="741">
        <f>Industry!$K19</f>
        <v>0</v>
      </c>
      <c r="L17" s="743">
        <f>SUM(C17:K17)</f>
        <v>0</v>
      </c>
      <c r="M17" s="744">
        <f>Recovery_OX!C12</f>
        <v>0</v>
      </c>
      <c r="N17" s="703"/>
      <c r="O17" s="745">
        <f>(L17-M17)*(1-Recovery_OX!F12)</f>
        <v>0</v>
      </c>
      <c r="P17" s="746"/>
      <c r="Q17" s="705"/>
      <c r="S17" s="738">
        <f>year</f>
        <v>2000</v>
      </c>
      <c r="T17" s="739">
        <f>IF(Select2=1,Food!$W19,"")</f>
        <v>0</v>
      </c>
      <c r="U17" s="740">
        <f>IF(Select2=1,Paper!$W19,"")</f>
        <v>0</v>
      </c>
      <c r="V17" s="740">
        <f>IF(Select2=1,Nappies!$W19,"")</f>
        <v>0</v>
      </c>
      <c r="W17" s="740">
        <f>IF(Select2=1,Garden!$W19,"")</f>
        <v>0</v>
      </c>
      <c r="X17" s="740">
        <f>IF(Select2=1,Wood!$W19,"")</f>
        <v>0</v>
      </c>
      <c r="Y17" s="740">
        <f>IF(Select2=1,Textiles!$W19,"")</f>
        <v>0</v>
      </c>
      <c r="Z17" s="741">
        <f>Sludge!W19</f>
        <v>0</v>
      </c>
      <c r="AA17" s="742" t="str">
        <f>IF(Select2=2,MSW!$W19,"")</f>
        <v/>
      </c>
      <c r="AB17" s="741">
        <f>Industry!$W19</f>
        <v>0</v>
      </c>
      <c r="AC17" s="743">
        <f t="shared" ref="AC17:AC48" si="0">SUM(T17:AA17)</f>
        <v>0</v>
      </c>
      <c r="AD17" s="744">
        <f>Recovery_OX!R12</f>
        <v>0</v>
      </c>
      <c r="AE17" s="703"/>
      <c r="AF17" s="747">
        <f>(AC17-AD17)*(1-Recovery_OX!U12)</f>
        <v>0</v>
      </c>
      <c r="AH17" s="690"/>
    </row>
    <row r="18" spans="2:34">
      <c r="B18" s="748">
        <f t="shared" ref="B18:B81" si="1">B17+1</f>
        <v>2001</v>
      </c>
      <c r="C18" s="749">
        <f>IF(Select2=1,Food!$K20,"")</f>
        <v>0</v>
      </c>
      <c r="D18" s="750">
        <f>IF(Select2=1,Paper!$K20,"")</f>
        <v>0</v>
      </c>
      <c r="E18" s="740">
        <f>IF(Select2=1,Nappies!$K20,"")</f>
        <v>0</v>
      </c>
      <c r="F18" s="750">
        <f>IF(Select2=1,Garden!$K20,"")</f>
        <v>0</v>
      </c>
      <c r="G18" s="740">
        <f>IF(Select2=1,Wood!$K20,"")</f>
        <v>0</v>
      </c>
      <c r="H18" s="750">
        <f>IF(Select2=1,Textiles!$K20,"")</f>
        <v>0</v>
      </c>
      <c r="I18" s="751">
        <f>Sludge!K20</f>
        <v>0</v>
      </c>
      <c r="J18" s="751" t="str">
        <f>IF(Select2=2,MSW!$K20,"")</f>
        <v/>
      </c>
      <c r="K18" s="751">
        <f>Industry!$K20</f>
        <v>0</v>
      </c>
      <c r="L18" s="752">
        <f>SUM(C18:K18)</f>
        <v>0</v>
      </c>
      <c r="M18" s="753">
        <f>Recovery_OX!C13</f>
        <v>0</v>
      </c>
      <c r="N18" s="703"/>
      <c r="O18" s="754">
        <f>(L18-M18)*(1-Recovery_OX!F13)</f>
        <v>0</v>
      </c>
      <c r="P18" s="746"/>
      <c r="Q18" s="705"/>
      <c r="S18" s="748">
        <f t="shared" ref="S18:S81" si="2">S17+1</f>
        <v>2001</v>
      </c>
      <c r="T18" s="749">
        <f>IF(Select2=1,Food!$W20,"")</f>
        <v>0</v>
      </c>
      <c r="U18" s="750">
        <f>IF(Select2=1,Paper!$W20,"")</f>
        <v>0</v>
      </c>
      <c r="V18" s="740">
        <f>IF(Select2=1,Nappies!$W20,"")</f>
        <v>0</v>
      </c>
      <c r="W18" s="750">
        <f>IF(Select2=1,Garden!$W20,"")</f>
        <v>0</v>
      </c>
      <c r="X18" s="740">
        <f>IF(Select2=1,Wood!$W20,"")</f>
        <v>0</v>
      </c>
      <c r="Y18" s="750">
        <f>IF(Select2=1,Textiles!$W20,"")</f>
        <v>0</v>
      </c>
      <c r="Z18" s="742">
        <f>Sludge!W20</f>
        <v>0</v>
      </c>
      <c r="AA18" s="742" t="str">
        <f>IF(Select2=2,MSW!$W20,"")</f>
        <v/>
      </c>
      <c r="AB18" s="751">
        <f>Industry!$W20</f>
        <v>0</v>
      </c>
      <c r="AC18" s="752">
        <f t="shared" si="0"/>
        <v>0</v>
      </c>
      <c r="AD18" s="753">
        <f>Recovery_OX!R13</f>
        <v>0</v>
      </c>
      <c r="AE18" s="703"/>
      <c r="AF18" s="755">
        <f>(AC18-AD18)*(1-Recovery_OX!U13)</f>
        <v>0</v>
      </c>
      <c r="AH18" s="690"/>
    </row>
    <row r="19" spans="2:34">
      <c r="B19" s="748">
        <f t="shared" si="1"/>
        <v>2002</v>
      </c>
      <c r="C19" s="749">
        <f>IF(Select2=1,Food!$K21,"")</f>
        <v>0</v>
      </c>
      <c r="D19" s="750">
        <f>IF(Select2=1,Paper!$K21,"")</f>
        <v>0</v>
      </c>
      <c r="E19" s="740">
        <f>IF(Select2=1,Nappies!$K21,"")</f>
        <v>0</v>
      </c>
      <c r="F19" s="750">
        <f>IF(Select2=1,Garden!$K21,"")</f>
        <v>0</v>
      </c>
      <c r="G19" s="740">
        <f>IF(Select2=1,Wood!$K21,"")</f>
        <v>0</v>
      </c>
      <c r="H19" s="750">
        <f>IF(Select2=1,Textiles!$K21,"")</f>
        <v>0</v>
      </c>
      <c r="I19" s="751">
        <f>Sludge!K21</f>
        <v>0</v>
      </c>
      <c r="J19" s="751" t="str">
        <f>IF(Select2=2,MSW!$K21,"")</f>
        <v/>
      </c>
      <c r="K19" s="751">
        <f>Industry!$K21</f>
        <v>0</v>
      </c>
      <c r="L19" s="752">
        <f t="shared" ref="L19:L82" si="3">SUM(C19:K19)</f>
        <v>0</v>
      </c>
      <c r="M19" s="753">
        <f>Recovery_OX!C14</f>
        <v>0</v>
      </c>
      <c r="N19" s="703"/>
      <c r="O19" s="754">
        <f>(L19-M19)*(1-Recovery_OX!F14)</f>
        <v>0</v>
      </c>
      <c r="P19" s="746"/>
      <c r="Q19" s="705"/>
      <c r="S19" s="748">
        <f t="shared" si="2"/>
        <v>2002</v>
      </c>
      <c r="T19" s="749">
        <f>IF(Select2=1,Food!$W21,"")</f>
        <v>0</v>
      </c>
      <c r="U19" s="750">
        <f>IF(Select2=1,Paper!$W21,"")</f>
        <v>0</v>
      </c>
      <c r="V19" s="740">
        <f>IF(Select2=1,Nappies!$W21,"")</f>
        <v>0</v>
      </c>
      <c r="W19" s="750">
        <f>IF(Select2=1,Garden!$W21,"")</f>
        <v>0</v>
      </c>
      <c r="X19" s="740">
        <f>IF(Select2=1,Wood!$W21,"")</f>
        <v>0</v>
      </c>
      <c r="Y19" s="750">
        <f>IF(Select2=1,Textiles!$W21,"")</f>
        <v>0</v>
      </c>
      <c r="Z19" s="742">
        <f>Sludge!W21</f>
        <v>0</v>
      </c>
      <c r="AA19" s="742" t="str">
        <f>IF(Select2=2,MSW!$W21,"")</f>
        <v/>
      </c>
      <c r="AB19" s="751">
        <f>Industry!$W21</f>
        <v>0</v>
      </c>
      <c r="AC19" s="752">
        <f t="shared" si="0"/>
        <v>0</v>
      </c>
      <c r="AD19" s="753">
        <f>Recovery_OX!R14</f>
        <v>0</v>
      </c>
      <c r="AE19" s="703"/>
      <c r="AF19" s="755">
        <f>(AC19-AD19)*(1-Recovery_OX!U14)</f>
        <v>0</v>
      </c>
      <c r="AH19" s="690"/>
    </row>
    <row r="20" spans="2:34">
      <c r="B20" s="748">
        <f t="shared" si="1"/>
        <v>2003</v>
      </c>
      <c r="C20" s="749">
        <f>IF(Select2=1,Food!$K22,"")</f>
        <v>0.12710922375911263</v>
      </c>
      <c r="D20" s="750">
        <f>IF(Select2=1,Paper!$K22,"")</f>
        <v>4.3565341967265999E-3</v>
      </c>
      <c r="E20" s="740">
        <f>IF(Select2=1,Nappies!$K22,"")</f>
        <v>1.3737573554704105E-2</v>
      </c>
      <c r="F20" s="750">
        <f>IF(Select2=1,Garden!$K22,"")</f>
        <v>0</v>
      </c>
      <c r="G20" s="740">
        <f>IF(Select2=1,Wood!$K22,"")</f>
        <v>0</v>
      </c>
      <c r="H20" s="750">
        <f>IF(Select2=1,Textiles!$K22,"")</f>
        <v>3.1064314932201318E-4</v>
      </c>
      <c r="I20" s="751">
        <f>Sludge!K22</f>
        <v>0</v>
      </c>
      <c r="J20" s="751" t="str">
        <f>IF(Select2=2,MSW!$K22,"")</f>
        <v/>
      </c>
      <c r="K20" s="751">
        <f>Industry!$K22</f>
        <v>0</v>
      </c>
      <c r="L20" s="752">
        <f t="shared" si="3"/>
        <v>0.14551397465986535</v>
      </c>
      <c r="M20" s="753">
        <f>Recovery_OX!C15</f>
        <v>0</v>
      </c>
      <c r="N20" s="703"/>
      <c r="O20" s="754">
        <f>(L20-M20)*(1-Recovery_OX!F15)</f>
        <v>0.14551397465986535</v>
      </c>
      <c r="P20" s="746"/>
      <c r="Q20" s="705"/>
      <c r="S20" s="748">
        <f t="shared" si="2"/>
        <v>2003</v>
      </c>
      <c r="T20" s="749">
        <f>IF(Select2=1,Food!$W22,"")</f>
        <v>8.5041853540887127E-2</v>
      </c>
      <c r="U20" s="750">
        <f>IF(Select2=1,Paper!$W22,"")</f>
        <v>9.0011037122450406E-3</v>
      </c>
      <c r="V20" s="740">
        <f>IF(Select2=1,Nappies!$W22,"")</f>
        <v>0</v>
      </c>
      <c r="W20" s="750">
        <f>IF(Select2=1,Garden!$W22,"")</f>
        <v>0</v>
      </c>
      <c r="X20" s="740">
        <f>IF(Select2=1,Wood!$W22,"")</f>
        <v>0</v>
      </c>
      <c r="Y20" s="750">
        <f>IF(Select2=1,Textiles!$W22,"")</f>
        <v>3.4043084857206924E-4</v>
      </c>
      <c r="Z20" s="742">
        <f>Sludge!W22</f>
        <v>0</v>
      </c>
      <c r="AA20" s="742" t="str">
        <f>IF(Select2=2,MSW!$W22,"")</f>
        <v/>
      </c>
      <c r="AB20" s="751">
        <f>Industry!$W22</f>
        <v>0</v>
      </c>
      <c r="AC20" s="752">
        <f t="shared" si="0"/>
        <v>9.4383388101704227E-2</v>
      </c>
      <c r="AD20" s="753">
        <f>Recovery_OX!R15</f>
        <v>0</v>
      </c>
      <c r="AE20" s="703"/>
      <c r="AF20" s="755">
        <f>(AC20-AD20)*(1-Recovery_OX!U15)</f>
        <v>9.4383388101704227E-2</v>
      </c>
      <c r="AH20" s="690"/>
    </row>
    <row r="21" spans="2:34">
      <c r="B21" s="748">
        <f t="shared" si="1"/>
        <v>2004</v>
      </c>
      <c r="C21" s="749">
        <f>IF(Select2=1,Food!$K23,"")</f>
        <v>0.21449256125098592</v>
      </c>
      <c r="D21" s="750">
        <f>IF(Select2=1,Paper!$K23,"")</f>
        <v>8.4932390189545043E-3</v>
      </c>
      <c r="E21" s="740">
        <f>IF(Select2=1,Nappies!$K23,"")</f>
        <v>2.5563032167262415E-2</v>
      </c>
      <c r="F21" s="750">
        <f>IF(Select2=1,Garden!$K23,"")</f>
        <v>0</v>
      </c>
      <c r="G21" s="740">
        <f>IF(Select2=1,Wood!$K23,"")</f>
        <v>0</v>
      </c>
      <c r="H21" s="750">
        <f>IF(Select2=1,Textiles!$K23,"")</f>
        <v>6.0561134095424773E-4</v>
      </c>
      <c r="I21" s="751">
        <f>Sludge!K23</f>
        <v>0</v>
      </c>
      <c r="J21" s="751" t="str">
        <f>IF(Select2=2,MSW!$K23,"")</f>
        <v/>
      </c>
      <c r="K21" s="751">
        <f>Industry!$K23</f>
        <v>0</v>
      </c>
      <c r="L21" s="752">
        <f t="shared" si="3"/>
        <v>0.24915444377815707</v>
      </c>
      <c r="M21" s="753">
        <f>Recovery_OX!C16</f>
        <v>0</v>
      </c>
      <c r="N21" s="703"/>
      <c r="O21" s="754">
        <f>(L21-M21)*(1-Recovery_OX!F16)</f>
        <v>0.24915444377815707</v>
      </c>
      <c r="P21" s="746"/>
      <c r="Q21" s="705"/>
      <c r="S21" s="748">
        <f t="shared" si="2"/>
        <v>2004</v>
      </c>
      <c r="T21" s="749">
        <f>IF(Select2=1,Food!$W23,"")</f>
        <v>0.14350528183607444</v>
      </c>
      <c r="U21" s="750">
        <f>IF(Select2=1,Paper!$W23,"")</f>
        <v>1.7548014501972117E-2</v>
      </c>
      <c r="V21" s="740">
        <f>IF(Select2=1,Nappies!$W23,"")</f>
        <v>0</v>
      </c>
      <c r="W21" s="750">
        <f>IF(Select2=1,Garden!$W23,"")</f>
        <v>0</v>
      </c>
      <c r="X21" s="740">
        <f>IF(Select2=1,Wood!$W23,"")</f>
        <v>0</v>
      </c>
      <c r="Y21" s="750">
        <f>IF(Select2=1,Textiles!$W23,"")</f>
        <v>6.6368366131972346E-4</v>
      </c>
      <c r="Z21" s="742">
        <f>Sludge!W23</f>
        <v>0</v>
      </c>
      <c r="AA21" s="742" t="str">
        <f>IF(Select2=2,MSW!$W23,"")</f>
        <v/>
      </c>
      <c r="AB21" s="751">
        <f>Industry!$W23</f>
        <v>0</v>
      </c>
      <c r="AC21" s="752">
        <f t="shared" si="0"/>
        <v>0.16171697999936627</v>
      </c>
      <c r="AD21" s="753">
        <f>Recovery_OX!R16</f>
        <v>0</v>
      </c>
      <c r="AE21" s="703"/>
      <c r="AF21" s="755">
        <f>(AC21-AD21)*(1-Recovery_OX!U16)</f>
        <v>0.16171697999936627</v>
      </c>
    </row>
    <row r="22" spans="2:34">
      <c r="B22" s="748">
        <f t="shared" si="1"/>
        <v>2005</v>
      </c>
      <c r="C22" s="749">
        <f>IF(Select2=1,Food!$K24,"")</f>
        <v>0.2782544277730315</v>
      </c>
      <c r="D22" s="750">
        <f>IF(Select2=1,Paper!$K24,"")</f>
        <v>1.2528058152166692E-2</v>
      </c>
      <c r="E22" s="740">
        <f>IF(Select2=1,Nappies!$K24,"")</f>
        <v>3.6100357414611831E-2</v>
      </c>
      <c r="F22" s="750">
        <f>IF(Select2=1,Garden!$K24,"")</f>
        <v>0</v>
      </c>
      <c r="G22" s="740">
        <f>IF(Select2=1,Wood!$K24,"")</f>
        <v>0</v>
      </c>
      <c r="H22" s="750">
        <f>IF(Select2=1,Textiles!$K24,"")</f>
        <v>8.9331456234236785E-4</v>
      </c>
      <c r="I22" s="751">
        <f>Sludge!K24</f>
        <v>0</v>
      </c>
      <c r="J22" s="751" t="str">
        <f>IF(Select2=2,MSW!$K24,"")</f>
        <v/>
      </c>
      <c r="K22" s="751">
        <f>Industry!$K24</f>
        <v>0</v>
      </c>
      <c r="L22" s="752">
        <f t="shared" si="3"/>
        <v>0.32777615790215237</v>
      </c>
      <c r="M22" s="753">
        <f>Recovery_OX!C17</f>
        <v>0</v>
      </c>
      <c r="N22" s="703"/>
      <c r="O22" s="754">
        <f>(L22-M22)*(1-Recovery_OX!F17)</f>
        <v>0.32777615790215237</v>
      </c>
      <c r="P22" s="694"/>
      <c r="Q22" s="705"/>
      <c r="S22" s="748">
        <f t="shared" si="2"/>
        <v>2005</v>
      </c>
      <c r="T22" s="749">
        <f>IF(Select2=1,Food!$W24,"")</f>
        <v>0.18616487139141269</v>
      </c>
      <c r="U22" s="750">
        <f>IF(Select2=1,Paper!$W24,"")</f>
        <v>2.5884417669765892E-2</v>
      </c>
      <c r="V22" s="740">
        <f>IF(Select2=1,Nappies!$W24,"")</f>
        <v>0</v>
      </c>
      <c r="W22" s="750">
        <f>IF(Select2=1,Garden!$W24,"")</f>
        <v>0</v>
      </c>
      <c r="X22" s="740">
        <f>IF(Select2=1,Wood!$W24,"")</f>
        <v>0</v>
      </c>
      <c r="Y22" s="750">
        <f>IF(Select2=1,Textiles!$W24,"")</f>
        <v>9.7897486284095111E-4</v>
      </c>
      <c r="Z22" s="742">
        <f>Sludge!W24</f>
        <v>0</v>
      </c>
      <c r="AA22" s="742" t="str">
        <f>IF(Select2=2,MSW!$W24,"")</f>
        <v/>
      </c>
      <c r="AB22" s="751">
        <f>Industry!$W24</f>
        <v>0</v>
      </c>
      <c r="AC22" s="752">
        <f t="shared" si="0"/>
        <v>0.21302826392401955</v>
      </c>
      <c r="AD22" s="753">
        <f>Recovery_OX!R17</f>
        <v>0</v>
      </c>
      <c r="AE22" s="703"/>
      <c r="AF22" s="755">
        <f>(AC22-AD22)*(1-Recovery_OX!U17)</f>
        <v>0.21302826392401955</v>
      </c>
    </row>
    <row r="23" spans="2:34">
      <c r="B23" s="748">
        <f t="shared" si="1"/>
        <v>2006</v>
      </c>
      <c r="C23" s="749">
        <f>IF(Select2=1,Food!$K25,"")</f>
        <v>0.32582971945587169</v>
      </c>
      <c r="D23" s="750">
        <f>IF(Select2=1,Paper!$K25,"")</f>
        <v>1.6455793701261781E-2</v>
      </c>
      <c r="E23" s="740">
        <f>IF(Select2=1,Nappies!$K25,"")</f>
        <v>4.5512818770215659E-2</v>
      </c>
      <c r="F23" s="750">
        <f>IF(Select2=1,Garden!$K25,"")</f>
        <v>0</v>
      </c>
      <c r="G23" s="740">
        <f>IF(Select2=1,Wood!$K25,"")</f>
        <v>0</v>
      </c>
      <c r="H23" s="750">
        <f>IF(Select2=1,Textiles!$K25,"")</f>
        <v>1.1733821770053489E-3</v>
      </c>
      <c r="I23" s="751">
        <f>Sludge!K25</f>
        <v>0</v>
      </c>
      <c r="J23" s="751" t="str">
        <f>IF(Select2=2,MSW!$K25,"")</f>
        <v/>
      </c>
      <c r="K23" s="751">
        <f>Industry!$K25</f>
        <v>0</v>
      </c>
      <c r="L23" s="752">
        <f t="shared" si="3"/>
        <v>0.38897171410435449</v>
      </c>
      <c r="M23" s="753">
        <f>Recovery_OX!C18</f>
        <v>0</v>
      </c>
      <c r="N23" s="703"/>
      <c r="O23" s="754">
        <f>(L23-M23)*(1-Recovery_OX!F18)</f>
        <v>0.38897171410435449</v>
      </c>
      <c r="P23" s="694"/>
      <c r="Q23" s="705"/>
      <c r="S23" s="748">
        <f t="shared" si="2"/>
        <v>2006</v>
      </c>
      <c r="T23" s="749">
        <f>IF(Select2=1,Food!$W25,"")</f>
        <v>0.21799490596958415</v>
      </c>
      <c r="U23" s="750">
        <f>IF(Select2=1,Paper!$W25,"")</f>
        <v>3.3999573762937566E-2</v>
      </c>
      <c r="V23" s="740">
        <f>IF(Select2=1,Nappies!$W25,"")</f>
        <v>0</v>
      </c>
      <c r="W23" s="750">
        <f>IF(Select2=1,Garden!$W25,"")</f>
        <v>0</v>
      </c>
      <c r="X23" s="740">
        <f>IF(Select2=1,Wood!$W25,"")</f>
        <v>0</v>
      </c>
      <c r="Y23" s="750">
        <f>IF(Select2=1,Textiles!$W25,"")</f>
        <v>1.2858982761702453E-3</v>
      </c>
      <c r="Z23" s="742">
        <f>Sludge!W25</f>
        <v>0</v>
      </c>
      <c r="AA23" s="742" t="str">
        <f>IF(Select2=2,MSW!$W25,"")</f>
        <v/>
      </c>
      <c r="AB23" s="751">
        <f>Industry!$W25</f>
        <v>0</v>
      </c>
      <c r="AC23" s="752">
        <f t="shared" si="0"/>
        <v>0.25328037800869196</v>
      </c>
      <c r="AD23" s="753">
        <f>Recovery_OX!R18</f>
        <v>0</v>
      </c>
      <c r="AE23" s="703"/>
      <c r="AF23" s="755">
        <f>(AC23-AD23)*(1-Recovery_OX!U18)</f>
        <v>0.25328037800869196</v>
      </c>
    </row>
    <row r="24" spans="2:34">
      <c r="B24" s="748">
        <f t="shared" si="1"/>
        <v>2007</v>
      </c>
      <c r="C24" s="749">
        <f>IF(Select2=1,Food!$K26,"")</f>
        <v>0.35924238486123949</v>
      </c>
      <c r="D24" s="750">
        <f>IF(Select2=1,Paper!$K26,"")</f>
        <v>2.0170154777474469E-2</v>
      </c>
      <c r="E24" s="740">
        <f>IF(Select2=1,Nappies!$K26,"")</f>
        <v>5.3618273646021258E-2</v>
      </c>
      <c r="F24" s="750">
        <f>IF(Select2=1,Garden!$K26,"")</f>
        <v>0</v>
      </c>
      <c r="G24" s="740">
        <f>IF(Select2=1,Wood!$K26,"")</f>
        <v>0</v>
      </c>
      <c r="H24" s="750">
        <f>IF(Select2=1,Textiles!$K26,"")</f>
        <v>1.4382351014471636E-3</v>
      </c>
      <c r="I24" s="751">
        <f>Sludge!K26</f>
        <v>0</v>
      </c>
      <c r="J24" s="751" t="str">
        <f>IF(Select2=2,MSW!$K26,"")</f>
        <v/>
      </c>
      <c r="K24" s="751">
        <f>Industry!$K26</f>
        <v>0</v>
      </c>
      <c r="L24" s="752">
        <f t="shared" si="3"/>
        <v>0.43446904838618239</v>
      </c>
      <c r="M24" s="753">
        <f>Recovery_OX!C19</f>
        <v>0</v>
      </c>
      <c r="N24" s="703"/>
      <c r="O24" s="754">
        <f>(L24-M24)*(1-Recovery_OX!F19)</f>
        <v>0.43446904838618239</v>
      </c>
      <c r="P24" s="694"/>
      <c r="Q24" s="705"/>
      <c r="S24" s="748">
        <f t="shared" si="2"/>
        <v>2007</v>
      </c>
      <c r="T24" s="749">
        <f>IF(Select2=1,Food!$W26,"")</f>
        <v>0.24034949923811746</v>
      </c>
      <c r="U24" s="750">
        <f>IF(Select2=1,Paper!$W26,"")</f>
        <v>4.167387350717866E-2</v>
      </c>
      <c r="V24" s="740">
        <f>IF(Select2=1,Nappies!$W26,"")</f>
        <v>0</v>
      </c>
      <c r="W24" s="750">
        <f>IF(Select2=1,Garden!$W26,"")</f>
        <v>0</v>
      </c>
      <c r="X24" s="740">
        <f>IF(Select2=1,Wood!$W26,"")</f>
        <v>0</v>
      </c>
      <c r="Y24" s="750">
        <f>IF(Select2=1,Textiles!$W26,"")</f>
        <v>1.5761480563804529E-3</v>
      </c>
      <c r="Z24" s="742">
        <f>Sludge!W26</f>
        <v>0</v>
      </c>
      <c r="AA24" s="742" t="str">
        <f>IF(Select2=2,MSW!$W26,"")</f>
        <v/>
      </c>
      <c r="AB24" s="751">
        <f>Industry!$W26</f>
        <v>0</v>
      </c>
      <c r="AC24" s="752">
        <f t="shared" si="0"/>
        <v>0.28359952080167655</v>
      </c>
      <c r="AD24" s="753">
        <f>Recovery_OX!R19</f>
        <v>0</v>
      </c>
      <c r="AE24" s="703"/>
      <c r="AF24" s="755">
        <f>(AC24-AD24)*(1-Recovery_OX!U19)</f>
        <v>0.28359952080167655</v>
      </c>
    </row>
    <row r="25" spans="2:34">
      <c r="B25" s="748">
        <f t="shared" si="1"/>
        <v>2008</v>
      </c>
      <c r="C25" s="749">
        <f>IF(Select2=1,Food!$K27,"")</f>
        <v>0.3831171949234034</v>
      </c>
      <c r="D25" s="750">
        <f>IF(Select2=1,Paper!$K27,"")</f>
        <v>2.3684046317406116E-2</v>
      </c>
      <c r="E25" s="740">
        <f>IF(Select2=1,Nappies!$K27,"")</f>
        <v>6.0616258518451267E-2</v>
      </c>
      <c r="F25" s="750">
        <f>IF(Select2=1,Garden!$K27,"")</f>
        <v>0</v>
      </c>
      <c r="G25" s="740">
        <f>IF(Select2=1,Wood!$K27,"")</f>
        <v>0</v>
      </c>
      <c r="H25" s="750">
        <f>IF(Select2=1,Textiles!$K27,"")</f>
        <v>1.6887935235893616E-3</v>
      </c>
      <c r="I25" s="751">
        <f>Sludge!K27</f>
        <v>0</v>
      </c>
      <c r="J25" s="751" t="str">
        <f>IF(Select2=2,MSW!$K27,"")</f>
        <v/>
      </c>
      <c r="K25" s="751">
        <f>Industry!$K27</f>
        <v>0</v>
      </c>
      <c r="L25" s="752">
        <f t="shared" si="3"/>
        <v>0.46910629328285014</v>
      </c>
      <c r="M25" s="753">
        <f>Recovery_OX!C20</f>
        <v>0</v>
      </c>
      <c r="N25" s="703"/>
      <c r="O25" s="754">
        <f>(L25-M25)*(1-Recovery_OX!F20)</f>
        <v>0.46910629328285014</v>
      </c>
      <c r="P25" s="694"/>
      <c r="Q25" s="705"/>
      <c r="S25" s="748">
        <f t="shared" si="2"/>
        <v>2008</v>
      </c>
      <c r="T25" s="749">
        <f>IF(Select2=1,Food!$W27,"")</f>
        <v>0.25632283335642508</v>
      </c>
      <c r="U25" s="750">
        <f>IF(Select2=1,Paper!$W27,"")</f>
        <v>4.8933979994640733E-2</v>
      </c>
      <c r="V25" s="740">
        <f>IF(Select2=1,Nappies!$W27,"")</f>
        <v>0</v>
      </c>
      <c r="W25" s="750">
        <f>IF(Select2=1,Garden!$W27,"")</f>
        <v>0</v>
      </c>
      <c r="X25" s="740">
        <f>IF(Select2=1,Wood!$W27,"")</f>
        <v>0</v>
      </c>
      <c r="Y25" s="750">
        <f>IF(Select2=1,Textiles!$W27,"")</f>
        <v>1.8507326285910806E-3</v>
      </c>
      <c r="Z25" s="742">
        <f>Sludge!W27</f>
        <v>0</v>
      </c>
      <c r="AA25" s="742" t="str">
        <f>IF(Select2=2,MSW!$W27,"")</f>
        <v/>
      </c>
      <c r="AB25" s="751">
        <f>Industry!$W27</f>
        <v>0</v>
      </c>
      <c r="AC25" s="752">
        <f t="shared" si="0"/>
        <v>0.30710754597965689</v>
      </c>
      <c r="AD25" s="753">
        <f>Recovery_OX!R20</f>
        <v>0</v>
      </c>
      <c r="AE25" s="703"/>
      <c r="AF25" s="755">
        <f>(AC25-AD25)*(1-Recovery_OX!U20)</f>
        <v>0.30710754597965689</v>
      </c>
    </row>
    <row r="26" spans="2:34">
      <c r="B26" s="748">
        <f t="shared" si="1"/>
        <v>2009</v>
      </c>
      <c r="C26" s="749">
        <f>IF(Select2=1,Food!$K28,"")</f>
        <v>0.40054057614026389</v>
      </c>
      <c r="D26" s="750">
        <f>IF(Select2=1,Paper!$K28,"")</f>
        <v>2.700903295913171E-2</v>
      </c>
      <c r="E26" s="740">
        <f>IF(Select2=1,Nappies!$K28,"")</f>
        <v>6.6673640024196817E-2</v>
      </c>
      <c r="F26" s="750">
        <f>IF(Select2=1,Garden!$K28,"")</f>
        <v>0</v>
      </c>
      <c r="G26" s="740">
        <f>IF(Select2=1,Wood!$K28,"")</f>
        <v>0</v>
      </c>
      <c r="H26" s="750">
        <f>IF(Select2=1,Textiles!$K28,"")</f>
        <v>1.9258820612198819E-3</v>
      </c>
      <c r="I26" s="751">
        <f>Sludge!K28</f>
        <v>0</v>
      </c>
      <c r="J26" s="751" t="str">
        <f>IF(Select2=2,MSW!$K28,"")</f>
        <v/>
      </c>
      <c r="K26" s="751">
        <f>Industry!$K28</f>
        <v>0</v>
      </c>
      <c r="L26" s="752">
        <f t="shared" si="3"/>
        <v>0.4961491311848123</v>
      </c>
      <c r="M26" s="753">
        <f>Recovery_OX!C21</f>
        <v>0</v>
      </c>
      <c r="N26" s="703"/>
      <c r="O26" s="754">
        <f>(L26-M26)*(1-Recovery_OX!F21)</f>
        <v>0.4961491311848123</v>
      </c>
      <c r="P26" s="694"/>
      <c r="Q26" s="705"/>
      <c r="S26" s="748">
        <f t="shared" si="2"/>
        <v>2009</v>
      </c>
      <c r="T26" s="749">
        <f>IF(Select2=1,Food!$W28,"")</f>
        <v>0.26797986806886526</v>
      </c>
      <c r="U26" s="750">
        <f>IF(Select2=1,Paper!$W28,"")</f>
        <v>5.5803787105644043E-2</v>
      </c>
      <c r="V26" s="740">
        <f>IF(Select2=1,Nappies!$W28,"")</f>
        <v>0</v>
      </c>
      <c r="W26" s="750">
        <f>IF(Select2=1,Garden!$W28,"")</f>
        <v>0</v>
      </c>
      <c r="X26" s="740">
        <f>IF(Select2=1,Wood!$W28,"")</f>
        <v>0</v>
      </c>
      <c r="Y26" s="750">
        <f>IF(Select2=1,Textiles!$W28,"")</f>
        <v>2.110555683528637E-3</v>
      </c>
      <c r="Z26" s="742">
        <f>Sludge!W28</f>
        <v>0</v>
      </c>
      <c r="AA26" s="742" t="str">
        <f>IF(Select2=2,MSW!$W28,"")</f>
        <v/>
      </c>
      <c r="AB26" s="751">
        <f>Industry!$W28</f>
        <v>0</v>
      </c>
      <c r="AC26" s="752">
        <f t="shared" si="0"/>
        <v>0.32589421085803794</v>
      </c>
      <c r="AD26" s="753">
        <f>Recovery_OX!R21</f>
        <v>0</v>
      </c>
      <c r="AE26" s="703"/>
      <c r="AF26" s="755">
        <f>(AC26-AD26)*(1-Recovery_OX!U21)</f>
        <v>0.32589421085803794</v>
      </c>
    </row>
    <row r="27" spans="2:34">
      <c r="B27" s="748">
        <f t="shared" si="1"/>
        <v>2010</v>
      </c>
      <c r="C27" s="749">
        <f>IF(Select2=1,Food!$K29,"")</f>
        <v>0.41355980929851383</v>
      </c>
      <c r="D27" s="750">
        <f>IF(Select2=1,Paper!$K29,"")</f>
        <v>3.0155156745046027E-2</v>
      </c>
      <c r="E27" s="740">
        <f>IF(Select2=1,Nappies!$K29,"")</f>
        <v>7.1928861832548763E-2</v>
      </c>
      <c r="F27" s="750">
        <f>IF(Select2=1,Garden!$K29,"")</f>
        <v>0</v>
      </c>
      <c r="G27" s="740">
        <f>IF(Select2=1,Wood!$K29,"")</f>
        <v>0</v>
      </c>
      <c r="H27" s="750">
        <f>IF(Select2=1,Textiles!$K29,"")</f>
        <v>2.1502167632744774E-3</v>
      </c>
      <c r="I27" s="751">
        <f>Sludge!K29</f>
        <v>0</v>
      </c>
      <c r="J27" s="751" t="str">
        <f>IF(Select2=2,MSW!$K29,"")</f>
        <v/>
      </c>
      <c r="K27" s="751">
        <f>Industry!$K29</f>
        <v>0</v>
      </c>
      <c r="L27" s="752">
        <f t="shared" si="3"/>
        <v>0.51779404463938306</v>
      </c>
      <c r="M27" s="753">
        <f>Recovery_OX!C22</f>
        <v>0</v>
      </c>
      <c r="N27" s="703"/>
      <c r="O27" s="754">
        <f>(L27-M27)*(1-Recovery_OX!F22)</f>
        <v>0.51779404463938306</v>
      </c>
      <c r="P27" s="694"/>
      <c r="Q27" s="705"/>
      <c r="S27" s="748">
        <f t="shared" si="2"/>
        <v>2010</v>
      </c>
      <c r="T27" s="749">
        <f>IF(Select2=1,Food!$W29,"")</f>
        <v>0.27669032736296645</v>
      </c>
      <c r="U27" s="750">
        <f>IF(Select2=1,Paper!$W29,"")</f>
        <v>6.2304042861665354E-2</v>
      </c>
      <c r="V27" s="740">
        <f>IF(Select2=1,Nappies!$W29,"")</f>
        <v>0</v>
      </c>
      <c r="W27" s="750">
        <f>IF(Select2=1,Garden!$W29,"")</f>
        <v>0</v>
      </c>
      <c r="X27" s="740">
        <f>IF(Select2=1,Wood!$W29,"")</f>
        <v>0</v>
      </c>
      <c r="Y27" s="750">
        <f>IF(Select2=1,Textiles!$W29,"")</f>
        <v>2.3564019323555913E-3</v>
      </c>
      <c r="Z27" s="742">
        <f>Sludge!W29</f>
        <v>0</v>
      </c>
      <c r="AA27" s="742" t="str">
        <f>IF(Select2=2,MSW!$W29,"")</f>
        <v/>
      </c>
      <c r="AB27" s="751">
        <f>Industry!$W29</f>
        <v>0</v>
      </c>
      <c r="AC27" s="752">
        <f t="shared" si="0"/>
        <v>0.34135077215698739</v>
      </c>
      <c r="AD27" s="753">
        <f>Recovery_OX!R22</f>
        <v>0</v>
      </c>
      <c r="AE27" s="703"/>
      <c r="AF27" s="755">
        <f>(AC27-AD27)*(1-Recovery_OX!U22)</f>
        <v>0.34135077215698739</v>
      </c>
    </row>
    <row r="28" spans="2:34">
      <c r="B28" s="748">
        <f t="shared" si="1"/>
        <v>2011</v>
      </c>
      <c r="C28" s="749">
        <f>IF(Select2=1,Food!$K30,"")</f>
        <v>0.43979320229564106</v>
      </c>
      <c r="D28" s="750">
        <f>IF(Select2=1,Paper!$K30,"")</f>
        <v>3.3688594407088809E-2</v>
      </c>
      <c r="E28" s="740">
        <f>IF(Select2=1,Nappies!$K30,"")</f>
        <v>7.8254538906548654E-2</v>
      </c>
      <c r="F28" s="750">
        <f>IF(Select2=1,Garden!$K30,"")</f>
        <v>0</v>
      </c>
      <c r="G28" s="740">
        <f>IF(Select2=1,Wood!$K30,"")</f>
        <v>0</v>
      </c>
      <c r="H28" s="750">
        <f>IF(Select2=1,Textiles!$K30,"")</f>
        <v>2.4021689238003198E-3</v>
      </c>
      <c r="I28" s="751">
        <f>Sludge!K30</f>
        <v>0</v>
      </c>
      <c r="J28" s="751" t="str">
        <f>IF(Select2=2,MSW!$K30,"")</f>
        <v/>
      </c>
      <c r="K28" s="751">
        <f>Industry!$K30</f>
        <v>0</v>
      </c>
      <c r="L28" s="752">
        <f t="shared" si="3"/>
        <v>0.55413850453307889</v>
      </c>
      <c r="M28" s="753">
        <f>Recovery_OX!C23</f>
        <v>0</v>
      </c>
      <c r="N28" s="703"/>
      <c r="O28" s="754">
        <f>(L28-M28)*(1-Recovery_OX!F23)</f>
        <v>0.55413850453307889</v>
      </c>
      <c r="P28" s="694"/>
      <c r="Q28" s="705"/>
      <c r="S28" s="748">
        <f t="shared" si="2"/>
        <v>2011</v>
      </c>
      <c r="T28" s="749">
        <f>IF(Select2=1,Food!$W30,"")</f>
        <v>0.29424166076871616</v>
      </c>
      <c r="U28" s="750">
        <f>IF(Select2=1,Paper!$W30,"")</f>
        <v>6.9604533898943832E-2</v>
      </c>
      <c r="V28" s="740">
        <f>IF(Select2=1,Nappies!$W30,"")</f>
        <v>0</v>
      </c>
      <c r="W28" s="750">
        <f>IF(Select2=1,Garden!$W30,"")</f>
        <v>0</v>
      </c>
      <c r="X28" s="740">
        <f>IF(Select2=1,Wood!$W30,"")</f>
        <v>0</v>
      </c>
      <c r="Y28" s="750">
        <f>IF(Select2=1,Textiles!$W30,"")</f>
        <v>2.6325138890962406E-3</v>
      </c>
      <c r="Z28" s="742">
        <f>Sludge!W30</f>
        <v>0</v>
      </c>
      <c r="AA28" s="742" t="str">
        <f>IF(Select2=2,MSW!$W30,"")</f>
        <v/>
      </c>
      <c r="AB28" s="751">
        <f>Industry!$W30</f>
        <v>0</v>
      </c>
      <c r="AC28" s="752">
        <f t="shared" si="0"/>
        <v>0.36647870855675624</v>
      </c>
      <c r="AD28" s="753">
        <f>Recovery_OX!R23</f>
        <v>0</v>
      </c>
      <c r="AE28" s="703"/>
      <c r="AF28" s="755">
        <f>(AC28-AD28)*(1-Recovery_OX!U23)</f>
        <v>0.36647870855675624</v>
      </c>
    </row>
    <row r="29" spans="2:34">
      <c r="B29" s="748">
        <f t="shared" si="1"/>
        <v>2012</v>
      </c>
      <c r="C29" s="749">
        <f>IF(Select2=1,Food!$K31,"")</f>
        <v>0.29480219960897536</v>
      </c>
      <c r="D29" s="750">
        <f>IF(Select2=1,Paper!$K31,"")</f>
        <v>3.1411037226487699E-2</v>
      </c>
      <c r="E29" s="740">
        <f>IF(Select2=1,Nappies!$K31,"")</f>
        <v>6.6020601214427932E-2</v>
      </c>
      <c r="F29" s="750">
        <f>IF(Select2=1,Garden!$K31,"")</f>
        <v>0</v>
      </c>
      <c r="G29" s="740">
        <f>IF(Select2=1,Wood!$K31,"")</f>
        <v>0</v>
      </c>
      <c r="H29" s="750">
        <f>IF(Select2=1,Textiles!$K31,"")</f>
        <v>2.2397674589215407E-3</v>
      </c>
      <c r="I29" s="751">
        <f>Sludge!K31</f>
        <v>0</v>
      </c>
      <c r="J29" s="751" t="str">
        <f>IF(Select2=2,MSW!$K31,"")</f>
        <v/>
      </c>
      <c r="K29" s="751">
        <f>Industry!$K31</f>
        <v>0</v>
      </c>
      <c r="L29" s="752">
        <f>SUM(C29:K29)</f>
        <v>0.3944736055088125</v>
      </c>
      <c r="M29" s="753">
        <f>Recovery_OX!C24</f>
        <v>0</v>
      </c>
      <c r="N29" s="703"/>
      <c r="O29" s="754">
        <f>(L29-M29)*(1-Recovery_OX!F24)</f>
        <v>0.3944736055088125</v>
      </c>
      <c r="P29" s="694"/>
      <c r="Q29" s="705"/>
      <c r="S29" s="748">
        <f t="shared" si="2"/>
        <v>2012</v>
      </c>
      <c r="T29" s="749">
        <f>IF(Select2=1,Food!$W31,"")</f>
        <v>0.19723608359208877</v>
      </c>
      <c r="U29" s="750">
        <f>IF(Select2=1,Paper!$W31,"")</f>
        <v>6.4898837244809313E-2</v>
      </c>
      <c r="V29" s="740">
        <f>IF(Select2=1,Nappies!$W31,"")</f>
        <v>0</v>
      </c>
      <c r="W29" s="750">
        <f>IF(Select2=1,Garden!$W31,"")</f>
        <v>0</v>
      </c>
      <c r="X29" s="740">
        <f>IF(Select2=1,Wood!$W31,"")</f>
        <v>0</v>
      </c>
      <c r="Y29" s="750">
        <f>IF(Select2=1,Textiles!$W31,"")</f>
        <v>2.4545396810099077E-3</v>
      </c>
      <c r="Z29" s="742">
        <f>Sludge!W31</f>
        <v>0</v>
      </c>
      <c r="AA29" s="742" t="str">
        <f>IF(Select2=2,MSW!$W31,"")</f>
        <v/>
      </c>
      <c r="AB29" s="751">
        <f>Industry!$W31</f>
        <v>0</v>
      </c>
      <c r="AC29" s="752">
        <f t="shared" si="0"/>
        <v>0.26458946051790799</v>
      </c>
      <c r="AD29" s="753">
        <f>Recovery_OX!R24</f>
        <v>0</v>
      </c>
      <c r="AE29" s="703"/>
      <c r="AF29" s="755">
        <f>(AC29-AD29)*(1-Recovery_OX!U24)</f>
        <v>0.26458946051790799</v>
      </c>
    </row>
    <row r="30" spans="2:34">
      <c r="B30" s="748">
        <f t="shared" si="1"/>
        <v>2013</v>
      </c>
      <c r="C30" s="749">
        <f>IF(Select2=1,Food!$K32,"")</f>
        <v>0.19761182401329608</v>
      </c>
      <c r="D30" s="750">
        <f>IF(Select2=1,Paper!$K32,"")</f>
        <v>2.9287456986812815E-2</v>
      </c>
      <c r="E30" s="740">
        <f>IF(Select2=1,Nappies!$K32,"")</f>
        <v>5.5699258415153337E-2</v>
      </c>
      <c r="F30" s="750">
        <f>IF(Select2=1,Garden!$K32,"")</f>
        <v>0</v>
      </c>
      <c r="G30" s="740">
        <f>IF(Select2=1,Wood!$K32,"")</f>
        <v>0</v>
      </c>
      <c r="H30" s="750">
        <f>IF(Select2=1,Textiles!$K32,"")</f>
        <v>2.0883453367248946E-3</v>
      </c>
      <c r="I30" s="751">
        <f>Sludge!K32</f>
        <v>0</v>
      </c>
      <c r="J30" s="751" t="str">
        <f>IF(Select2=2,MSW!$K32,"")</f>
        <v/>
      </c>
      <c r="K30" s="751">
        <f>Industry!$K32</f>
        <v>0</v>
      </c>
      <c r="L30" s="752">
        <f t="shared" si="3"/>
        <v>0.28468688475198717</v>
      </c>
      <c r="M30" s="753">
        <f>Recovery_OX!C25</f>
        <v>0</v>
      </c>
      <c r="N30" s="703"/>
      <c r="O30" s="754">
        <f>(L30-M30)*(1-Recovery_OX!F25)</f>
        <v>0.28468688475198717</v>
      </c>
      <c r="P30" s="694"/>
      <c r="Q30" s="705"/>
      <c r="S30" s="748">
        <f t="shared" si="2"/>
        <v>2013</v>
      </c>
      <c r="T30" s="749">
        <f>IF(Select2=1,Food!$W32,"")</f>
        <v>0.13221130063333816</v>
      </c>
      <c r="U30" s="750">
        <f>IF(Select2=1,Paper!$W32,"")</f>
        <v>6.0511274766142181E-2</v>
      </c>
      <c r="V30" s="740">
        <f>IF(Select2=1,Nappies!$W32,"")</f>
        <v>0</v>
      </c>
      <c r="W30" s="750">
        <f>IF(Select2=1,Garden!$W32,"")</f>
        <v>0</v>
      </c>
      <c r="X30" s="740">
        <f>IF(Select2=1,Wood!$W32,"")</f>
        <v>0</v>
      </c>
      <c r="Y30" s="750">
        <f>IF(Select2=1,Textiles!$W32,"")</f>
        <v>2.2885976292875555E-3</v>
      </c>
      <c r="Z30" s="742">
        <f>Sludge!W32</f>
        <v>0</v>
      </c>
      <c r="AA30" s="742" t="str">
        <f>IF(Select2=2,MSW!$W32,"")</f>
        <v/>
      </c>
      <c r="AB30" s="751">
        <f>Industry!$W32</f>
        <v>0</v>
      </c>
      <c r="AC30" s="752">
        <f t="shared" si="0"/>
        <v>0.19501117302876789</v>
      </c>
      <c r="AD30" s="753">
        <f>Recovery_OX!R25</f>
        <v>0</v>
      </c>
      <c r="AE30" s="703"/>
      <c r="AF30" s="755">
        <f>(AC30-AD30)*(1-Recovery_OX!U25)</f>
        <v>0.19501117302876789</v>
      </c>
    </row>
    <row r="31" spans="2:34">
      <c r="B31" s="748">
        <f t="shared" si="1"/>
        <v>2014</v>
      </c>
      <c r="C31" s="749">
        <f>IF(Select2=1,Food!$K33,"")</f>
        <v>0.13246316696977928</v>
      </c>
      <c r="D31" s="750">
        <f>IF(Select2=1,Paper!$K33,"")</f>
        <v>2.730744389526555E-2</v>
      </c>
      <c r="E31" s="740">
        <f>IF(Select2=1,Nappies!$K33,"")</f>
        <v>4.6991504635374923E-2</v>
      </c>
      <c r="F31" s="750">
        <f>IF(Select2=1,Garden!$K33,"")</f>
        <v>0</v>
      </c>
      <c r="G31" s="740">
        <f>IF(Select2=1,Wood!$K33,"")</f>
        <v>0</v>
      </c>
      <c r="H31" s="750">
        <f>IF(Select2=1,Textiles!$K33,"")</f>
        <v>1.9471602857916983E-3</v>
      </c>
      <c r="I31" s="751">
        <f>Sludge!K33</f>
        <v>0</v>
      </c>
      <c r="J31" s="751" t="str">
        <f>IF(Select2=2,MSW!$K33,"")</f>
        <v/>
      </c>
      <c r="K31" s="751">
        <f>Industry!$K33</f>
        <v>0</v>
      </c>
      <c r="L31" s="752">
        <f t="shared" si="3"/>
        <v>0.20870927578621143</v>
      </c>
      <c r="M31" s="753">
        <f>Recovery_OX!C26</f>
        <v>0</v>
      </c>
      <c r="N31" s="703"/>
      <c r="O31" s="754">
        <f>(L31-M31)*(1-Recovery_OX!F26)</f>
        <v>0.20870927578621143</v>
      </c>
      <c r="P31" s="694"/>
      <c r="Q31" s="705"/>
      <c r="S31" s="748">
        <f t="shared" si="2"/>
        <v>2014</v>
      </c>
      <c r="T31" s="749">
        <f>IF(Select2=1,Food!$W33,"")</f>
        <v>8.8623885126970975E-2</v>
      </c>
      <c r="U31" s="750">
        <f>IF(Select2=1,Paper!$W33,"")</f>
        <v>5.6420338626581724E-2</v>
      </c>
      <c r="V31" s="740">
        <f>IF(Select2=1,Nappies!$W33,"")</f>
        <v>0</v>
      </c>
      <c r="W31" s="750">
        <f>IF(Select2=1,Garden!$W33,"")</f>
        <v>0</v>
      </c>
      <c r="X31" s="740">
        <f>IF(Select2=1,Wood!$W33,"")</f>
        <v>0</v>
      </c>
      <c r="Y31" s="750">
        <f>IF(Select2=1,Textiles!$W33,"")</f>
        <v>2.1338742857991214E-3</v>
      </c>
      <c r="Z31" s="742">
        <f>Sludge!W33</f>
        <v>0</v>
      </c>
      <c r="AA31" s="742" t="str">
        <f>IF(Select2=2,MSW!$W33,"")</f>
        <v/>
      </c>
      <c r="AB31" s="751">
        <f>Industry!$W33</f>
        <v>0</v>
      </c>
      <c r="AC31" s="752">
        <f t="shared" si="0"/>
        <v>0.14717809803935181</v>
      </c>
      <c r="AD31" s="753">
        <f>Recovery_OX!R26</f>
        <v>0</v>
      </c>
      <c r="AE31" s="703"/>
      <c r="AF31" s="755">
        <f>(AC31-AD31)*(1-Recovery_OX!U26)</f>
        <v>0.14717809803935181</v>
      </c>
    </row>
    <row r="32" spans="2:34">
      <c r="B32" s="748">
        <f t="shared" si="1"/>
        <v>2015</v>
      </c>
      <c r="C32" s="749">
        <f>IF(Select2=1,Food!$K34,"")</f>
        <v>8.8792716181209014E-2</v>
      </c>
      <c r="D32" s="750">
        <f>IF(Select2=1,Paper!$K34,"")</f>
        <v>2.5461291925374014E-2</v>
      </c>
      <c r="E32" s="740">
        <f>IF(Select2=1,Nappies!$K34,"")</f>
        <v>3.9645079139791699E-2</v>
      </c>
      <c r="F32" s="750">
        <f>IF(Select2=1,Garden!$K34,"")</f>
        <v>0</v>
      </c>
      <c r="G32" s="740">
        <f>IF(Select2=1,Wood!$K34,"")</f>
        <v>0</v>
      </c>
      <c r="H32" s="750">
        <f>IF(Select2=1,Textiles!$K34,"")</f>
        <v>1.8155202168384796E-3</v>
      </c>
      <c r="I32" s="751">
        <f>Sludge!K34</f>
        <v>0</v>
      </c>
      <c r="J32" s="751" t="str">
        <f>IF(Select2=2,MSW!$K34,"")</f>
        <v/>
      </c>
      <c r="K32" s="751">
        <f>Industry!$K34</f>
        <v>0</v>
      </c>
      <c r="L32" s="752">
        <f t="shared" si="3"/>
        <v>0.15571460746321319</v>
      </c>
      <c r="M32" s="753">
        <f>Recovery_OX!C27</f>
        <v>0</v>
      </c>
      <c r="N32" s="703"/>
      <c r="O32" s="754">
        <f>(L32-M32)*(1-Recovery_OX!F27)</f>
        <v>0.15571460746321319</v>
      </c>
      <c r="P32" s="694"/>
      <c r="Q32" s="705"/>
      <c r="S32" s="748">
        <f t="shared" si="2"/>
        <v>2015</v>
      </c>
      <c r="T32" s="749">
        <f>IF(Select2=1,Food!$W34,"")</f>
        <v>5.9406366758168405E-2</v>
      </c>
      <c r="U32" s="750">
        <f>IF(Select2=1,Paper!$W34,"")</f>
        <v>5.260597505242566E-2</v>
      </c>
      <c r="V32" s="740">
        <f>IF(Select2=1,Nappies!$W34,"")</f>
        <v>0</v>
      </c>
      <c r="W32" s="750">
        <f>IF(Select2=1,Garden!$W34,"")</f>
        <v>0</v>
      </c>
      <c r="X32" s="740">
        <f>IF(Select2=1,Wood!$W34,"")</f>
        <v>0</v>
      </c>
      <c r="Y32" s="750">
        <f>IF(Select2=1,Textiles!$W34,"")</f>
        <v>1.9896111965353198E-3</v>
      </c>
      <c r="Z32" s="742">
        <f>Sludge!W34</f>
        <v>0</v>
      </c>
      <c r="AA32" s="742" t="str">
        <f>IF(Select2=2,MSW!$W34,"")</f>
        <v/>
      </c>
      <c r="AB32" s="751">
        <f>Industry!$W34</f>
        <v>0</v>
      </c>
      <c r="AC32" s="752">
        <f t="shared" si="0"/>
        <v>0.11400195300712938</v>
      </c>
      <c r="AD32" s="753">
        <f>Recovery_OX!R27</f>
        <v>0</v>
      </c>
      <c r="AE32" s="703"/>
      <c r="AF32" s="755">
        <f>(AC32-AD32)*(1-Recovery_OX!U27)</f>
        <v>0.11400195300712938</v>
      </c>
    </row>
    <row r="33" spans="2:32">
      <c r="B33" s="748">
        <f t="shared" si="1"/>
        <v>2016</v>
      </c>
      <c r="C33" s="749">
        <f>IF(Select2=1,Food!$K35,"")</f>
        <v>5.9519537598217494E-2</v>
      </c>
      <c r="D33" s="750">
        <f>IF(Select2=1,Paper!$K35,"")</f>
        <v>2.3739951238039951E-2</v>
      </c>
      <c r="E33" s="740">
        <f>IF(Select2=1,Nappies!$K35,"")</f>
        <v>3.3447158421421486E-2</v>
      </c>
      <c r="F33" s="750">
        <f>IF(Select2=1,Garden!$K35,"")</f>
        <v>0</v>
      </c>
      <c r="G33" s="740">
        <f>IF(Select2=1,Wood!$K35,"")</f>
        <v>0</v>
      </c>
      <c r="H33" s="750">
        <f>IF(Select2=1,Textiles!$K35,"")</f>
        <v>1.6927798300945057E-3</v>
      </c>
      <c r="I33" s="751">
        <f>Sludge!K35</f>
        <v>0</v>
      </c>
      <c r="J33" s="751" t="str">
        <f>IF(Select2=2,MSW!$K35,"")</f>
        <v/>
      </c>
      <c r="K33" s="751">
        <f>Industry!$K35</f>
        <v>0</v>
      </c>
      <c r="L33" s="752">
        <f t="shared" si="3"/>
        <v>0.11839942708777344</v>
      </c>
      <c r="M33" s="753">
        <f>Recovery_OX!C28</f>
        <v>0</v>
      </c>
      <c r="N33" s="703"/>
      <c r="O33" s="754">
        <f>(L33-M33)*(1-Recovery_OX!F28)</f>
        <v>0.11839942708777344</v>
      </c>
      <c r="P33" s="694"/>
      <c r="Q33" s="705"/>
      <c r="S33" s="748">
        <f t="shared" si="2"/>
        <v>2016</v>
      </c>
      <c r="T33" s="749">
        <f>IF(Select2=1,Food!$W35,"")</f>
        <v>3.9821278500145524E-2</v>
      </c>
      <c r="U33" s="750">
        <f>IF(Select2=1,Paper!$W35,"")</f>
        <v>4.9049486029008174E-2</v>
      </c>
      <c r="V33" s="740">
        <f>IF(Select2=1,Nappies!$W35,"")</f>
        <v>0</v>
      </c>
      <c r="W33" s="750">
        <f>IF(Select2=1,Garden!$W35,"")</f>
        <v>0</v>
      </c>
      <c r="X33" s="740">
        <f>IF(Select2=1,Wood!$W35,"")</f>
        <v>0</v>
      </c>
      <c r="Y33" s="750">
        <f>IF(Select2=1,Textiles!$W35,"")</f>
        <v>1.8551011836652114E-3</v>
      </c>
      <c r="Z33" s="742">
        <f>Sludge!W35</f>
        <v>0</v>
      </c>
      <c r="AA33" s="742" t="str">
        <f>IF(Select2=2,MSW!$W35,"")</f>
        <v/>
      </c>
      <c r="AB33" s="751">
        <f>Industry!$W35</f>
        <v>0</v>
      </c>
      <c r="AC33" s="752">
        <f t="shared" si="0"/>
        <v>9.0725865712818904E-2</v>
      </c>
      <c r="AD33" s="753">
        <f>Recovery_OX!R28</f>
        <v>0</v>
      </c>
      <c r="AE33" s="703"/>
      <c r="AF33" s="755">
        <f>(AC33-AD33)*(1-Recovery_OX!U28)</f>
        <v>9.0725865712818904E-2</v>
      </c>
    </row>
    <row r="34" spans="2:32">
      <c r="B34" s="748">
        <f t="shared" si="1"/>
        <v>2017</v>
      </c>
      <c r="C34" s="749">
        <f>IF(Select2=1,Food!$K36,"")</f>
        <v>3.9897139182857116E-2</v>
      </c>
      <c r="D34" s="750">
        <f>IF(Select2=1,Paper!$K36,"")</f>
        <v>2.2134983819217014E-2</v>
      </c>
      <c r="E34" s="740">
        <f>IF(Select2=1,Nappies!$K36,"")</f>
        <v>2.8218190775278752E-2</v>
      </c>
      <c r="F34" s="750">
        <f>IF(Select2=1,Garden!$K36,"")</f>
        <v>0</v>
      </c>
      <c r="G34" s="740">
        <f>IF(Select2=1,Wood!$K36,"")</f>
        <v>0</v>
      </c>
      <c r="H34" s="750">
        <f>IF(Select2=1,Textiles!$K36,"")</f>
        <v>1.578337452041558E-3</v>
      </c>
      <c r="I34" s="751">
        <f>Sludge!K36</f>
        <v>0</v>
      </c>
      <c r="J34" s="751" t="str">
        <f>IF(Select2=2,MSW!$K36,"")</f>
        <v/>
      </c>
      <c r="K34" s="751">
        <f>Industry!$K36</f>
        <v>0</v>
      </c>
      <c r="L34" s="752">
        <f t="shared" si="3"/>
        <v>9.1828651229394431E-2</v>
      </c>
      <c r="M34" s="753">
        <f>Recovery_OX!C29</f>
        <v>0</v>
      </c>
      <c r="N34" s="703"/>
      <c r="O34" s="754">
        <f>(L34-M34)*(1-Recovery_OX!F29)</f>
        <v>9.1828651229394431E-2</v>
      </c>
      <c r="P34" s="694"/>
      <c r="Q34" s="705"/>
      <c r="S34" s="748">
        <f t="shared" si="2"/>
        <v>2017</v>
      </c>
      <c r="T34" s="749">
        <f>IF(Select2=1,Food!$W36,"")</f>
        <v>2.669300123741556E-2</v>
      </c>
      <c r="U34" s="750">
        <f>IF(Select2=1,Paper!$W36,"")</f>
        <v>4.5733437643010383E-2</v>
      </c>
      <c r="V34" s="740">
        <f>IF(Select2=1,Nappies!$W36,"")</f>
        <v>0</v>
      </c>
      <c r="W34" s="750">
        <f>IF(Select2=1,Garden!$W36,"")</f>
        <v>0</v>
      </c>
      <c r="X34" s="740">
        <f>IF(Select2=1,Wood!$W36,"")</f>
        <v>0</v>
      </c>
      <c r="Y34" s="750">
        <f>IF(Select2=1,Textiles!$W36,"")</f>
        <v>1.7296848789496524E-3</v>
      </c>
      <c r="Z34" s="742">
        <f>Sludge!W36</f>
        <v>0</v>
      </c>
      <c r="AA34" s="742" t="str">
        <f>IF(Select2=2,MSW!$W36,"")</f>
        <v/>
      </c>
      <c r="AB34" s="751">
        <f>Industry!$W36</f>
        <v>0</v>
      </c>
      <c r="AC34" s="752">
        <f t="shared" si="0"/>
        <v>7.4156123759375595E-2</v>
      </c>
      <c r="AD34" s="753">
        <f>Recovery_OX!R29</f>
        <v>0</v>
      </c>
      <c r="AE34" s="703"/>
      <c r="AF34" s="755">
        <f>(AC34-AD34)*(1-Recovery_OX!U29)</f>
        <v>7.4156123759375595E-2</v>
      </c>
    </row>
    <row r="35" spans="2:32">
      <c r="B35" s="748">
        <f t="shared" si="1"/>
        <v>2018</v>
      </c>
      <c r="C35" s="749">
        <f>IF(Select2=1,Food!$K37,"")</f>
        <v>2.6743852173743091E-2</v>
      </c>
      <c r="D35" s="750">
        <f>IF(Select2=1,Paper!$K37,"")</f>
        <v>2.0638522116756111E-2</v>
      </c>
      <c r="E35" s="740">
        <f>IF(Select2=1,Nappies!$K37,"")</f>
        <v>2.3806694745107312E-2</v>
      </c>
      <c r="F35" s="750">
        <f>IF(Select2=1,Garden!$K37,"")</f>
        <v>0</v>
      </c>
      <c r="G35" s="740">
        <f>IF(Select2=1,Wood!$K37,"")</f>
        <v>0</v>
      </c>
      <c r="H35" s="750">
        <f>IF(Select2=1,Textiles!$K37,"")</f>
        <v>1.4716320860096498E-3</v>
      </c>
      <c r="I35" s="751">
        <f>Sludge!K37</f>
        <v>0</v>
      </c>
      <c r="J35" s="751" t="str">
        <f>IF(Select2=2,MSW!$K37,"")</f>
        <v/>
      </c>
      <c r="K35" s="751">
        <f>Industry!$K37</f>
        <v>0</v>
      </c>
      <c r="L35" s="752">
        <f t="shared" si="3"/>
        <v>7.2660701121616156E-2</v>
      </c>
      <c r="M35" s="753">
        <f>Recovery_OX!C30</f>
        <v>0</v>
      </c>
      <c r="N35" s="703"/>
      <c r="O35" s="754">
        <f>(L35-M35)*(1-Recovery_OX!F30)</f>
        <v>7.2660701121616156E-2</v>
      </c>
      <c r="P35" s="694"/>
      <c r="Q35" s="705"/>
      <c r="S35" s="748">
        <f t="shared" si="2"/>
        <v>2018</v>
      </c>
      <c r="T35" s="749">
        <f>IF(Select2=1,Food!$W37,"")</f>
        <v>1.7892853818293777E-2</v>
      </c>
      <c r="U35" s="750">
        <f>IF(Select2=1,Paper!$W37,"")</f>
        <v>4.2641574621396935E-2</v>
      </c>
      <c r="V35" s="740">
        <f>IF(Select2=1,Nappies!$W37,"")</f>
        <v>0</v>
      </c>
      <c r="W35" s="750">
        <f>IF(Select2=1,Garden!$W37,"")</f>
        <v>0</v>
      </c>
      <c r="X35" s="740">
        <f>IF(Select2=1,Wood!$W37,"")</f>
        <v>0</v>
      </c>
      <c r="Y35" s="750">
        <f>IF(Select2=1,Textiles!$W37,"")</f>
        <v>1.6127474915174243E-3</v>
      </c>
      <c r="Z35" s="742">
        <f>Sludge!W37</f>
        <v>0</v>
      </c>
      <c r="AA35" s="742" t="str">
        <f>IF(Select2=2,MSW!$W37,"")</f>
        <v/>
      </c>
      <c r="AB35" s="751">
        <f>Industry!$W37</f>
        <v>0</v>
      </c>
      <c r="AC35" s="752">
        <f t="shared" si="0"/>
        <v>6.2147175931208137E-2</v>
      </c>
      <c r="AD35" s="753">
        <f>Recovery_OX!R30</f>
        <v>0</v>
      </c>
      <c r="AE35" s="703"/>
      <c r="AF35" s="755">
        <f>(AC35-AD35)*(1-Recovery_OX!U30)</f>
        <v>6.2147175931208137E-2</v>
      </c>
    </row>
    <row r="36" spans="2:32">
      <c r="B36" s="748">
        <f t="shared" si="1"/>
        <v>2019</v>
      </c>
      <c r="C36" s="749">
        <f>IF(Select2=1,Food!$K38,"")</f>
        <v>1.7926940220273802E-2</v>
      </c>
      <c r="D36" s="750">
        <f>IF(Select2=1,Paper!$K38,"")</f>
        <v>1.9243230473655629E-2</v>
      </c>
      <c r="E36" s="740">
        <f>IF(Select2=1,Nappies!$K38,"")</f>
        <v>2.0084870755897054E-2</v>
      </c>
      <c r="F36" s="750">
        <f>IF(Select2=1,Garden!$K38,"")</f>
        <v>0</v>
      </c>
      <c r="G36" s="740">
        <f>IF(Select2=1,Wood!$K38,"")</f>
        <v>0</v>
      </c>
      <c r="H36" s="750">
        <f>IF(Select2=1,Textiles!$K38,"")</f>
        <v>1.3721406621706963E-3</v>
      </c>
      <c r="I36" s="751">
        <f>Sludge!K38</f>
        <v>0</v>
      </c>
      <c r="J36" s="751" t="str">
        <f>IF(Select2=2,MSW!$K38,"")</f>
        <v/>
      </c>
      <c r="K36" s="751">
        <f>Industry!$K38</f>
        <v>0</v>
      </c>
      <c r="L36" s="752">
        <f t="shared" si="3"/>
        <v>5.8627182111997182E-2</v>
      </c>
      <c r="M36" s="753">
        <f>Recovery_OX!C31</f>
        <v>0</v>
      </c>
      <c r="N36" s="703"/>
      <c r="O36" s="754">
        <f>(L36-M36)*(1-Recovery_OX!F31)</f>
        <v>5.8627182111997182E-2</v>
      </c>
      <c r="P36" s="694"/>
      <c r="Q36" s="705"/>
      <c r="S36" s="748">
        <f t="shared" si="2"/>
        <v>2019</v>
      </c>
      <c r="T36" s="749">
        <f>IF(Select2=1,Food!$W38,"")</f>
        <v>1.1993938595187648E-2</v>
      </c>
      <c r="U36" s="750">
        <f>IF(Select2=1,Paper!$W38,"")</f>
        <v>3.9758740648048831E-2</v>
      </c>
      <c r="V36" s="740">
        <f>IF(Select2=1,Nappies!$W38,"")</f>
        <v>0</v>
      </c>
      <c r="W36" s="750">
        <f>IF(Select2=1,Garden!$W38,"")</f>
        <v>0</v>
      </c>
      <c r="X36" s="740">
        <f>IF(Select2=1,Wood!$W38,"")</f>
        <v>0</v>
      </c>
      <c r="Y36" s="750">
        <f>IF(Select2=1,Textiles!$W38,"")</f>
        <v>1.5037157941596669E-3</v>
      </c>
      <c r="Z36" s="742">
        <f>Sludge!W38</f>
        <v>0</v>
      </c>
      <c r="AA36" s="742" t="str">
        <f>IF(Select2=2,MSW!$W38,"")</f>
        <v/>
      </c>
      <c r="AB36" s="751">
        <f>Industry!$W38</f>
        <v>0</v>
      </c>
      <c r="AC36" s="752">
        <f t="shared" si="0"/>
        <v>5.3256395037396147E-2</v>
      </c>
      <c r="AD36" s="753">
        <f>Recovery_OX!R31</f>
        <v>0</v>
      </c>
      <c r="AE36" s="703"/>
      <c r="AF36" s="755">
        <f>(AC36-AD36)*(1-Recovery_OX!U31)</f>
        <v>5.3256395037396147E-2</v>
      </c>
    </row>
    <row r="37" spans="2:32">
      <c r="B37" s="748">
        <f t="shared" si="1"/>
        <v>2020</v>
      </c>
      <c r="C37" s="749">
        <f>IF(Select2=1,Food!$K39,"")</f>
        <v>1.201678739373209E-2</v>
      </c>
      <c r="D37" s="750">
        <f>IF(Select2=1,Paper!$K39,"")</f>
        <v>1.7942269168662324E-2</v>
      </c>
      <c r="E37" s="740">
        <f>IF(Select2=1,Nappies!$K39,"")</f>
        <v>1.6944898802635958E-2</v>
      </c>
      <c r="F37" s="750">
        <f>IF(Select2=1,Garden!$K39,"")</f>
        <v>0</v>
      </c>
      <c r="G37" s="740">
        <f>IF(Select2=1,Wood!$K39,"")</f>
        <v>0</v>
      </c>
      <c r="H37" s="750">
        <f>IF(Select2=1,Textiles!$K39,"")</f>
        <v>1.279375473449613E-3</v>
      </c>
      <c r="I37" s="751">
        <f>Sludge!K39</f>
        <v>0</v>
      </c>
      <c r="J37" s="751" t="str">
        <f>IF(Select2=2,MSW!$K39,"")</f>
        <v/>
      </c>
      <c r="K37" s="751">
        <f>Industry!$K39</f>
        <v>0</v>
      </c>
      <c r="L37" s="752">
        <f t="shared" si="3"/>
        <v>4.8183330838479983E-2</v>
      </c>
      <c r="M37" s="753">
        <f>Recovery_OX!C32</f>
        <v>0</v>
      </c>
      <c r="N37" s="703"/>
      <c r="O37" s="754">
        <f>(L37-M37)*(1-Recovery_OX!F32)</f>
        <v>4.8183330838479983E-2</v>
      </c>
      <c r="P37" s="694"/>
      <c r="Q37" s="705"/>
      <c r="S37" s="748">
        <f t="shared" si="2"/>
        <v>2020</v>
      </c>
      <c r="T37" s="749">
        <f>IF(Select2=1,Food!$W39,"")</f>
        <v>8.0397774712748157E-3</v>
      </c>
      <c r="U37" s="750">
        <f>IF(Select2=1,Paper!$W39,"")</f>
        <v>3.7070804067484142E-2</v>
      </c>
      <c r="V37" s="740">
        <f>IF(Select2=1,Nappies!$W39,"")</f>
        <v>0</v>
      </c>
      <c r="W37" s="750">
        <f>IF(Select2=1,Garden!$W39,"")</f>
        <v>0</v>
      </c>
      <c r="X37" s="740">
        <f>IF(Select2=1,Wood!$W39,"")</f>
        <v>0</v>
      </c>
      <c r="Y37" s="750">
        <f>IF(Select2=1,Textiles!$W39,"")</f>
        <v>1.4020553133694384E-3</v>
      </c>
      <c r="Z37" s="742">
        <f>Sludge!W39</f>
        <v>0</v>
      </c>
      <c r="AA37" s="742" t="str">
        <f>IF(Select2=2,MSW!$W39,"")</f>
        <v/>
      </c>
      <c r="AB37" s="751">
        <f>Industry!$W39</f>
        <v>0</v>
      </c>
      <c r="AC37" s="752">
        <f t="shared" si="0"/>
        <v>4.6512636852128399E-2</v>
      </c>
      <c r="AD37" s="753">
        <f>Recovery_OX!R32</f>
        <v>0</v>
      </c>
      <c r="AE37" s="703"/>
      <c r="AF37" s="755">
        <f>(AC37-AD37)*(1-Recovery_OX!U32)</f>
        <v>4.6512636852128399E-2</v>
      </c>
    </row>
    <row r="38" spans="2:32">
      <c r="B38" s="748">
        <f t="shared" si="1"/>
        <v>2021</v>
      </c>
      <c r="C38" s="749">
        <f>IF(Select2=1,Food!$K40,"")</f>
        <v>8.0550934789669851E-3</v>
      </c>
      <c r="D38" s="750">
        <f>IF(Select2=1,Paper!$K40,"")</f>
        <v>1.6729260887949786E-2</v>
      </c>
      <c r="E38" s="740">
        <f>IF(Select2=1,Nappies!$K40,"")</f>
        <v>1.4295814940570147E-2</v>
      </c>
      <c r="F38" s="750">
        <f>IF(Select2=1,Garden!$K40,"")</f>
        <v>0</v>
      </c>
      <c r="G38" s="740">
        <f>IF(Select2=1,Wood!$K40,"")</f>
        <v>0</v>
      </c>
      <c r="H38" s="750">
        <f>IF(Select2=1,Textiles!$K40,"")</f>
        <v>1.1928817847836658E-3</v>
      </c>
      <c r="I38" s="751">
        <f>Sludge!K40</f>
        <v>0</v>
      </c>
      <c r="J38" s="751" t="str">
        <f>IF(Select2=2,MSW!$K40,"")</f>
        <v/>
      </c>
      <c r="K38" s="751">
        <f>Industry!$K40</f>
        <v>0</v>
      </c>
      <c r="L38" s="752">
        <f t="shared" si="3"/>
        <v>4.0273051092270584E-2</v>
      </c>
      <c r="M38" s="753">
        <f>Recovery_OX!C33</f>
        <v>0</v>
      </c>
      <c r="N38" s="703"/>
      <c r="O38" s="754">
        <f>(L38-M38)*(1-Recovery_OX!F33)</f>
        <v>4.0273051092270584E-2</v>
      </c>
      <c r="P38" s="694"/>
      <c r="Q38" s="705"/>
      <c r="S38" s="748">
        <f t="shared" si="2"/>
        <v>2021</v>
      </c>
      <c r="T38" s="749">
        <f>IF(Select2=1,Food!$W40,"")</f>
        <v>5.3892240046612312E-3</v>
      </c>
      <c r="U38" s="750">
        <f>IF(Select2=1,Paper!$W40,"")</f>
        <v>3.456458861146651E-2</v>
      </c>
      <c r="V38" s="740">
        <f>IF(Select2=1,Nappies!$W40,"")</f>
        <v>0</v>
      </c>
      <c r="W38" s="750">
        <f>IF(Select2=1,Garden!$W40,"")</f>
        <v>0</v>
      </c>
      <c r="X38" s="740">
        <f>IF(Select2=1,Wood!$W40,"")</f>
        <v>0</v>
      </c>
      <c r="Y38" s="750">
        <f>IF(Select2=1,Textiles!$W40,"")</f>
        <v>1.3072677093519621E-3</v>
      </c>
      <c r="Z38" s="742">
        <f>Sludge!W40</f>
        <v>0</v>
      </c>
      <c r="AA38" s="742" t="str">
        <f>IF(Select2=2,MSW!$W40,"")</f>
        <v/>
      </c>
      <c r="AB38" s="751">
        <f>Industry!$W40</f>
        <v>0</v>
      </c>
      <c r="AC38" s="752">
        <f t="shared" si="0"/>
        <v>4.1261080325479697E-2</v>
      </c>
      <c r="AD38" s="753">
        <f>Recovery_OX!R33</f>
        <v>0</v>
      </c>
      <c r="AE38" s="703"/>
      <c r="AF38" s="755">
        <f>(AC38-AD38)*(1-Recovery_OX!U33)</f>
        <v>4.1261080325479697E-2</v>
      </c>
    </row>
    <row r="39" spans="2:32">
      <c r="B39" s="748">
        <f t="shared" si="1"/>
        <v>2022</v>
      </c>
      <c r="C39" s="749">
        <f>IF(Select2=1,Food!$K41,"")</f>
        <v>5.3994906316425272E-3</v>
      </c>
      <c r="D39" s="750">
        <f>IF(Select2=1,Paper!$K41,"")</f>
        <v>1.5598259463518675E-2</v>
      </c>
      <c r="E39" s="740">
        <f>IF(Select2=1,Nappies!$K41,"")</f>
        <v>1.2060876089931956E-2</v>
      </c>
      <c r="F39" s="750">
        <f>IF(Select2=1,Garden!$K41,"")</f>
        <v>0</v>
      </c>
      <c r="G39" s="740">
        <f>IF(Select2=1,Wood!$K41,"")</f>
        <v>0</v>
      </c>
      <c r="H39" s="750">
        <f>IF(Select2=1,Textiles!$K41,"")</f>
        <v>1.1122356040106675E-3</v>
      </c>
      <c r="I39" s="751">
        <f>Sludge!K41</f>
        <v>0</v>
      </c>
      <c r="J39" s="751" t="str">
        <f>IF(Select2=2,MSW!$K41,"")</f>
        <v/>
      </c>
      <c r="K39" s="751">
        <f>Industry!$K41</f>
        <v>0</v>
      </c>
      <c r="L39" s="752">
        <f t="shared" si="3"/>
        <v>3.4170861789103821E-2</v>
      </c>
      <c r="M39" s="753">
        <f>Recovery_OX!C34</f>
        <v>0</v>
      </c>
      <c r="N39" s="703"/>
      <c r="O39" s="754">
        <f>(L39-M39)*(1-Recovery_OX!F34)</f>
        <v>3.4170861789103821E-2</v>
      </c>
      <c r="P39" s="694"/>
      <c r="Q39" s="705"/>
      <c r="S39" s="748">
        <f t="shared" si="2"/>
        <v>2022</v>
      </c>
      <c r="T39" s="749">
        <f>IF(Select2=1,Food!$W41,"")</f>
        <v>3.612504882900889E-3</v>
      </c>
      <c r="U39" s="750">
        <f>IF(Select2=1,Paper!$W41,"")</f>
        <v>3.2227808808922891E-2</v>
      </c>
      <c r="V39" s="740">
        <f>IF(Select2=1,Nappies!$W41,"")</f>
        <v>0</v>
      </c>
      <c r="W39" s="750">
        <f>IF(Select2=1,Garden!$W41,"")</f>
        <v>0</v>
      </c>
      <c r="X39" s="740">
        <f>IF(Select2=1,Wood!$W41,"")</f>
        <v>0</v>
      </c>
      <c r="Y39" s="750">
        <f>IF(Select2=1,Textiles!$W41,"")</f>
        <v>1.2188883331623749E-3</v>
      </c>
      <c r="Z39" s="742">
        <f>Sludge!W41</f>
        <v>0</v>
      </c>
      <c r="AA39" s="742" t="str">
        <f>IF(Select2=2,MSW!$W41,"")</f>
        <v/>
      </c>
      <c r="AB39" s="751">
        <f>Industry!$W41</f>
        <v>0</v>
      </c>
      <c r="AC39" s="752">
        <f t="shared" si="0"/>
        <v>3.7059202024986151E-2</v>
      </c>
      <c r="AD39" s="753">
        <f>Recovery_OX!R34</f>
        <v>0</v>
      </c>
      <c r="AE39" s="703"/>
      <c r="AF39" s="755">
        <f>(AC39-AD39)*(1-Recovery_OX!U34)</f>
        <v>3.7059202024986151E-2</v>
      </c>
    </row>
    <row r="40" spans="2:32">
      <c r="B40" s="748">
        <f t="shared" si="1"/>
        <v>2023</v>
      </c>
      <c r="C40" s="749">
        <f>IF(Select2=1,Food!$K42,"")</f>
        <v>3.6193868087716222E-3</v>
      </c>
      <c r="D40" s="750">
        <f>IF(Select2=1,Paper!$K42,"")</f>
        <v>1.4543720725074285E-2</v>
      </c>
      <c r="E40" s="740">
        <f>IF(Select2=1,Nappies!$K42,"")</f>
        <v>1.0175336814404152E-2</v>
      </c>
      <c r="F40" s="750">
        <f>IF(Select2=1,Garden!$K42,"")</f>
        <v>0</v>
      </c>
      <c r="G40" s="740">
        <f>IF(Select2=1,Wood!$K42,"")</f>
        <v>0</v>
      </c>
      <c r="H40" s="750">
        <f>IF(Select2=1,Textiles!$K42,"")</f>
        <v>1.0370416034589059E-3</v>
      </c>
      <c r="I40" s="751">
        <f>Sludge!K42</f>
        <v>0</v>
      </c>
      <c r="J40" s="751" t="str">
        <f>IF(Select2=2,MSW!$K42,"")</f>
        <v/>
      </c>
      <c r="K40" s="751">
        <f>Industry!$K42</f>
        <v>0</v>
      </c>
      <c r="L40" s="752">
        <f t="shared" si="3"/>
        <v>2.9375485951708965E-2</v>
      </c>
      <c r="M40" s="753">
        <f>Recovery_OX!C35</f>
        <v>0</v>
      </c>
      <c r="N40" s="703"/>
      <c r="O40" s="754">
        <f>(L40-M40)*(1-Recovery_OX!F35)</f>
        <v>2.9375485951708965E-2</v>
      </c>
      <c r="P40" s="694"/>
      <c r="Q40" s="705"/>
      <c r="S40" s="748">
        <f t="shared" si="2"/>
        <v>2023</v>
      </c>
      <c r="T40" s="749">
        <f>IF(Select2=1,Food!$W42,"")</f>
        <v>2.4215344394100955E-3</v>
      </c>
      <c r="U40" s="750">
        <f>IF(Select2=1,Paper!$W42,"")</f>
        <v>3.0049009762550184E-2</v>
      </c>
      <c r="V40" s="740">
        <f>IF(Select2=1,Nappies!$W42,"")</f>
        <v>0</v>
      </c>
      <c r="W40" s="750">
        <f>IF(Select2=1,Garden!$W42,"")</f>
        <v>0</v>
      </c>
      <c r="X40" s="740">
        <f>IF(Select2=1,Wood!$W42,"")</f>
        <v>0</v>
      </c>
      <c r="Y40" s="750">
        <f>IF(Select2=1,Textiles!$W42,"")</f>
        <v>1.1364839489960608E-3</v>
      </c>
      <c r="Z40" s="742">
        <f>Sludge!W42</f>
        <v>0</v>
      </c>
      <c r="AA40" s="742" t="str">
        <f>IF(Select2=2,MSW!$W42,"")</f>
        <v/>
      </c>
      <c r="AB40" s="751">
        <f>Industry!$W42</f>
        <v>0</v>
      </c>
      <c r="AC40" s="752">
        <f t="shared" si="0"/>
        <v>3.3607028150956342E-2</v>
      </c>
      <c r="AD40" s="753">
        <f>Recovery_OX!R35</f>
        <v>0</v>
      </c>
      <c r="AE40" s="703"/>
      <c r="AF40" s="755">
        <f>(AC40-AD40)*(1-Recovery_OX!U35)</f>
        <v>3.3607028150956342E-2</v>
      </c>
    </row>
    <row r="41" spans="2:32">
      <c r="B41" s="748">
        <f t="shared" si="1"/>
        <v>2024</v>
      </c>
      <c r="C41" s="749">
        <f>IF(Select2=1,Food!$K43,"")</f>
        <v>2.4261475322765796E-3</v>
      </c>
      <c r="D41" s="750">
        <f>IF(Select2=1,Paper!$K43,"")</f>
        <v>1.3560475322497319E-2</v>
      </c>
      <c r="E41" s="740">
        <f>IF(Select2=1,Nappies!$K43,"")</f>
        <v>8.5845736673307096E-3</v>
      </c>
      <c r="F41" s="750">
        <f>IF(Select2=1,Garden!$K43,"")</f>
        <v>0</v>
      </c>
      <c r="G41" s="740">
        <f>IF(Select2=1,Wood!$K43,"")</f>
        <v>0</v>
      </c>
      <c r="H41" s="750">
        <f>IF(Select2=1,Textiles!$K43,"")</f>
        <v>9.6693118205043894E-4</v>
      </c>
      <c r="I41" s="751">
        <f>Sludge!K43</f>
        <v>0</v>
      </c>
      <c r="J41" s="751" t="str">
        <f>IF(Select2=2,MSW!$K43,"")</f>
        <v/>
      </c>
      <c r="K41" s="751">
        <f>Industry!$K43</f>
        <v>0</v>
      </c>
      <c r="L41" s="752">
        <f t="shared" si="3"/>
        <v>2.5538127704155048E-2</v>
      </c>
      <c r="M41" s="753">
        <f>Recovery_OX!C36</f>
        <v>0</v>
      </c>
      <c r="N41" s="703"/>
      <c r="O41" s="754">
        <f>(L41-M41)*(1-Recovery_OX!F36)</f>
        <v>2.5538127704155048E-2</v>
      </c>
      <c r="P41" s="694"/>
      <c r="Q41" s="705"/>
      <c r="S41" s="748">
        <f t="shared" si="2"/>
        <v>2024</v>
      </c>
      <c r="T41" s="749">
        <f>IF(Select2=1,Food!$W43,"")</f>
        <v>1.6232030769022612E-3</v>
      </c>
      <c r="U41" s="750">
        <f>IF(Select2=1,Paper!$W43,"")</f>
        <v>2.8017510996895301E-2</v>
      </c>
      <c r="V41" s="740">
        <f>IF(Select2=1,Nappies!$W43,"")</f>
        <v>0</v>
      </c>
      <c r="W41" s="750">
        <f>IF(Select2=1,Garden!$W43,"")</f>
        <v>0</v>
      </c>
      <c r="X41" s="740">
        <f>IF(Select2=1,Wood!$W43,"")</f>
        <v>0</v>
      </c>
      <c r="Y41" s="750">
        <f>IF(Select2=1,Textiles!$W43,"")</f>
        <v>1.0596506104662341E-3</v>
      </c>
      <c r="Z41" s="742">
        <f>Sludge!W43</f>
        <v>0</v>
      </c>
      <c r="AA41" s="742" t="str">
        <f>IF(Select2=2,MSW!$W43,"")</f>
        <v/>
      </c>
      <c r="AB41" s="751">
        <f>Industry!$W43</f>
        <v>0</v>
      </c>
      <c r="AC41" s="752">
        <f t="shared" si="0"/>
        <v>3.0700364684263799E-2</v>
      </c>
      <c r="AD41" s="753">
        <f>Recovery_OX!R36</f>
        <v>0</v>
      </c>
      <c r="AE41" s="703"/>
      <c r="AF41" s="755">
        <f>(AC41-AD41)*(1-Recovery_OX!U36)</f>
        <v>3.0700364684263799E-2</v>
      </c>
    </row>
    <row r="42" spans="2:32">
      <c r="B42" s="748">
        <f t="shared" si="1"/>
        <v>2025</v>
      </c>
      <c r="C42" s="749">
        <f>IF(Select2=1,Food!$K44,"")</f>
        <v>1.6262953255248899E-3</v>
      </c>
      <c r="D42" s="750">
        <f>IF(Select2=1,Paper!$K44,"")</f>
        <v>1.2643703385683623E-2</v>
      </c>
      <c r="E42" s="740">
        <f>IF(Select2=1,Nappies!$K44,"")</f>
        <v>7.2425027686067083E-3</v>
      </c>
      <c r="F42" s="750">
        <f>IF(Select2=1,Garden!$K44,"")</f>
        <v>0</v>
      </c>
      <c r="G42" s="740">
        <f>IF(Select2=1,Wood!$K44,"")</f>
        <v>0</v>
      </c>
      <c r="H42" s="750">
        <f>IF(Select2=1,Textiles!$K44,"")</f>
        <v>9.0156065841818264E-4</v>
      </c>
      <c r="I42" s="751">
        <f>Sludge!K44</f>
        <v>0</v>
      </c>
      <c r="J42" s="751" t="str">
        <f>IF(Select2=2,MSW!$K44,"")</f>
        <v/>
      </c>
      <c r="K42" s="751">
        <f>Industry!$K44</f>
        <v>0</v>
      </c>
      <c r="L42" s="752">
        <f t="shared" si="3"/>
        <v>2.2414062138233406E-2</v>
      </c>
      <c r="M42" s="753">
        <f>Recovery_OX!C37</f>
        <v>0</v>
      </c>
      <c r="N42" s="703"/>
      <c r="O42" s="754">
        <f>(L42-M42)*(1-Recovery_OX!F37)</f>
        <v>2.2414062138233406E-2</v>
      </c>
      <c r="P42" s="694"/>
      <c r="Q42" s="705"/>
      <c r="S42" s="748">
        <f t="shared" si="2"/>
        <v>2025</v>
      </c>
      <c r="T42" s="749">
        <f>IF(Select2=1,Food!$W44,"")</f>
        <v>1.0880655612343151E-3</v>
      </c>
      <c r="U42" s="750">
        <f>IF(Select2=1,Paper!$W44,"")</f>
        <v>2.6123354102652124E-2</v>
      </c>
      <c r="V42" s="740">
        <f>IF(Select2=1,Nappies!$W44,"")</f>
        <v>0</v>
      </c>
      <c r="W42" s="750">
        <f>IF(Select2=1,Garden!$W44,"")</f>
        <v>0</v>
      </c>
      <c r="X42" s="740">
        <f>IF(Select2=1,Wood!$W44,"")</f>
        <v>0</v>
      </c>
      <c r="Y42" s="750">
        <f>IF(Select2=1,Textiles!$W44,"")</f>
        <v>9.8801168045828218E-4</v>
      </c>
      <c r="Z42" s="742">
        <f>Sludge!W44</f>
        <v>0</v>
      </c>
      <c r="AA42" s="742" t="str">
        <f>IF(Select2=2,MSW!$W44,"")</f>
        <v/>
      </c>
      <c r="AB42" s="751">
        <f>Industry!$W44</f>
        <v>0</v>
      </c>
      <c r="AC42" s="752">
        <f t="shared" si="0"/>
        <v>2.8199431344344723E-2</v>
      </c>
      <c r="AD42" s="753">
        <f>Recovery_OX!R37</f>
        <v>0</v>
      </c>
      <c r="AE42" s="703"/>
      <c r="AF42" s="755">
        <f>(AC42-AD42)*(1-Recovery_OX!U37)</f>
        <v>2.8199431344344723E-2</v>
      </c>
    </row>
    <row r="43" spans="2:32">
      <c r="B43" s="748">
        <f t="shared" si="1"/>
        <v>2026</v>
      </c>
      <c r="C43" s="749">
        <f>IF(Select2=1,Food!$K45,"")</f>
        <v>1.090138357473389E-3</v>
      </c>
      <c r="D43" s="750">
        <f>IF(Select2=1,Paper!$K45,"")</f>
        <v>1.1788910897535325E-2</v>
      </c>
      <c r="E43" s="740">
        <f>IF(Select2=1,Nappies!$K45,"")</f>
        <v>6.1102447699753794E-3</v>
      </c>
      <c r="F43" s="750">
        <f>IF(Select2=1,Garden!$K45,"")</f>
        <v>0</v>
      </c>
      <c r="G43" s="740">
        <f>IF(Select2=1,Wood!$K45,"")</f>
        <v>0</v>
      </c>
      <c r="H43" s="750">
        <f>IF(Select2=1,Textiles!$K45,"")</f>
        <v>8.4060958617945109E-4</v>
      </c>
      <c r="I43" s="751">
        <f>Sludge!K45</f>
        <v>0</v>
      </c>
      <c r="J43" s="751" t="str">
        <f>IF(Select2=2,MSW!$K45,"")</f>
        <v/>
      </c>
      <c r="K43" s="751">
        <f>Industry!$K45</f>
        <v>0</v>
      </c>
      <c r="L43" s="752">
        <f t="shared" si="3"/>
        <v>1.9829903611163546E-2</v>
      </c>
      <c r="M43" s="753">
        <f>Recovery_OX!C38</f>
        <v>0</v>
      </c>
      <c r="N43" s="703"/>
      <c r="O43" s="754">
        <f>(L43-M43)*(1-Recovery_OX!F38)</f>
        <v>1.9829903611163546E-2</v>
      </c>
      <c r="P43" s="694"/>
      <c r="Q43" s="705"/>
      <c r="S43" s="748">
        <f t="shared" si="2"/>
        <v>2026</v>
      </c>
      <c r="T43" s="749">
        <f>IF(Select2=1,Food!$W45,"")</f>
        <v>7.2935215709637991E-4</v>
      </c>
      <c r="U43" s="750">
        <f>IF(Select2=1,Paper!$W45,"")</f>
        <v>2.4357253920527538E-2</v>
      </c>
      <c r="V43" s="740">
        <f>IF(Select2=1,Nappies!$W45,"")</f>
        <v>0</v>
      </c>
      <c r="W43" s="750">
        <f>IF(Select2=1,Garden!$W45,"")</f>
        <v>0</v>
      </c>
      <c r="X43" s="740">
        <f>IF(Select2=1,Wood!$W45,"")</f>
        <v>0</v>
      </c>
      <c r="Y43" s="750">
        <f>IF(Select2=1,Textiles!$W45,"")</f>
        <v>9.2121598485419296E-4</v>
      </c>
      <c r="Z43" s="742">
        <f>Sludge!W45</f>
        <v>0</v>
      </c>
      <c r="AA43" s="742" t="str">
        <f>IF(Select2=2,MSW!$W45,"")</f>
        <v/>
      </c>
      <c r="AB43" s="751">
        <f>Industry!$W45</f>
        <v>0</v>
      </c>
      <c r="AC43" s="752">
        <f t="shared" si="0"/>
        <v>2.6007822062478113E-2</v>
      </c>
      <c r="AD43" s="753">
        <f>Recovery_OX!R38</f>
        <v>0</v>
      </c>
      <c r="AE43" s="703"/>
      <c r="AF43" s="755">
        <f>(AC43-AD43)*(1-Recovery_OX!U38)</f>
        <v>2.6007822062478113E-2</v>
      </c>
    </row>
    <row r="44" spans="2:32">
      <c r="B44" s="748">
        <f t="shared" si="1"/>
        <v>2027</v>
      </c>
      <c r="C44" s="749">
        <f>IF(Select2=1,Food!$K46,"")</f>
        <v>7.3074159396677835E-4</v>
      </c>
      <c r="D44" s="750">
        <f>IF(Select2=1,Paper!$K46,"")</f>
        <v>1.0991907664283821E-2</v>
      </c>
      <c r="E44" s="740">
        <f>IF(Select2=1,Nappies!$K46,"")</f>
        <v>5.1549985332202909E-3</v>
      </c>
      <c r="F44" s="750">
        <f>IF(Select2=1,Garden!$K46,"")</f>
        <v>0</v>
      </c>
      <c r="G44" s="740">
        <f>IF(Select2=1,Wood!$K46,"")</f>
        <v>0</v>
      </c>
      <c r="H44" s="750">
        <f>IF(Select2=1,Textiles!$K46,"")</f>
        <v>7.8377918310741689E-4</v>
      </c>
      <c r="I44" s="751">
        <f>Sludge!K46</f>
        <v>0</v>
      </c>
      <c r="J44" s="751" t="str">
        <f>IF(Select2=2,MSW!$K46,"")</f>
        <v/>
      </c>
      <c r="K44" s="751">
        <f>Industry!$K46</f>
        <v>0</v>
      </c>
      <c r="L44" s="752">
        <f t="shared" si="3"/>
        <v>1.7661426974578308E-2</v>
      </c>
      <c r="M44" s="753">
        <f>Recovery_OX!C39</f>
        <v>0</v>
      </c>
      <c r="N44" s="703"/>
      <c r="O44" s="754">
        <f>(L44-M44)*(1-Recovery_OX!F39)</f>
        <v>1.7661426974578308E-2</v>
      </c>
      <c r="P44" s="694"/>
      <c r="Q44" s="705"/>
      <c r="S44" s="748">
        <f t="shared" si="2"/>
        <v>2027</v>
      </c>
      <c r="T44" s="749">
        <f>IF(Select2=1,Food!$W46,"")</f>
        <v>4.8889937152103821E-4</v>
      </c>
      <c r="U44" s="750">
        <f>IF(Select2=1,Paper!$W46,"")</f>
        <v>2.2710553025379807E-2</v>
      </c>
      <c r="V44" s="740">
        <f>IF(Select2=1,Nappies!$W46,"")</f>
        <v>0</v>
      </c>
      <c r="W44" s="750">
        <f>IF(Select2=1,Garden!$W46,"")</f>
        <v>0</v>
      </c>
      <c r="X44" s="740">
        <f>IF(Select2=1,Wood!$W46,"")</f>
        <v>0</v>
      </c>
      <c r="Y44" s="750">
        <f>IF(Select2=1,Textiles!$W46,"")</f>
        <v>8.589360910766211E-4</v>
      </c>
      <c r="Z44" s="742">
        <f>Sludge!W46</f>
        <v>0</v>
      </c>
      <c r="AA44" s="742" t="str">
        <f>IF(Select2=2,MSW!$W46,"")</f>
        <v/>
      </c>
      <c r="AB44" s="751">
        <f>Industry!$W46</f>
        <v>0</v>
      </c>
      <c r="AC44" s="752">
        <f t="shared" si="0"/>
        <v>2.4058388487977464E-2</v>
      </c>
      <c r="AD44" s="753">
        <f>Recovery_OX!R39</f>
        <v>0</v>
      </c>
      <c r="AE44" s="703"/>
      <c r="AF44" s="755">
        <f>(AC44-AD44)*(1-Recovery_OX!U39)</f>
        <v>2.4058388487977464E-2</v>
      </c>
    </row>
    <row r="45" spans="2:32">
      <c r="B45" s="748">
        <f t="shared" si="1"/>
        <v>2028</v>
      </c>
      <c r="C45" s="749">
        <f>IF(Select2=1,Food!$K47,"")</f>
        <v>4.8983073890796738E-4</v>
      </c>
      <c r="D45" s="750">
        <f>IF(Select2=1,Paper!$K47,"")</f>
        <v>1.0248786775155064E-2</v>
      </c>
      <c r="E45" s="740">
        <f>IF(Select2=1,Nappies!$K47,"")</f>
        <v>4.349090892083924E-3</v>
      </c>
      <c r="F45" s="750">
        <f>IF(Select2=1,Garden!$K47,"")</f>
        <v>0</v>
      </c>
      <c r="G45" s="740">
        <f>IF(Select2=1,Wood!$K47,"")</f>
        <v>0</v>
      </c>
      <c r="H45" s="750">
        <f>IF(Select2=1,Textiles!$K47,"")</f>
        <v>7.3079086650028812E-4</v>
      </c>
      <c r="I45" s="751">
        <f>Sludge!K47</f>
        <v>0</v>
      </c>
      <c r="J45" s="751" t="str">
        <f>IF(Select2=2,MSW!$K47,"")</f>
        <v/>
      </c>
      <c r="K45" s="751">
        <f>Industry!$K47</f>
        <v>0</v>
      </c>
      <c r="L45" s="752">
        <f t="shared" si="3"/>
        <v>1.5818499272647245E-2</v>
      </c>
      <c r="M45" s="753">
        <f>Recovery_OX!C40</f>
        <v>0</v>
      </c>
      <c r="N45" s="703"/>
      <c r="O45" s="754">
        <f>(L45-M45)*(1-Recovery_OX!F40)</f>
        <v>1.5818499272647245E-2</v>
      </c>
      <c r="P45" s="694"/>
      <c r="Q45" s="705"/>
      <c r="S45" s="748">
        <f t="shared" si="2"/>
        <v>2028</v>
      </c>
      <c r="T45" s="749">
        <f>IF(Select2=1,Food!$W47,"")</f>
        <v>3.2771904922477749E-4</v>
      </c>
      <c r="U45" s="750">
        <f>IF(Select2=1,Paper!$W47,"")</f>
        <v>2.1175179287510469E-2</v>
      </c>
      <c r="V45" s="740">
        <f>IF(Select2=1,Nappies!$W47,"")</f>
        <v>0</v>
      </c>
      <c r="W45" s="750">
        <f>IF(Select2=1,Garden!$W47,"")</f>
        <v>0</v>
      </c>
      <c r="X45" s="740">
        <f>IF(Select2=1,Wood!$W47,"")</f>
        <v>0</v>
      </c>
      <c r="Y45" s="750">
        <f>IF(Select2=1,Textiles!$W47,"")</f>
        <v>8.0086670301401431E-4</v>
      </c>
      <c r="Z45" s="742">
        <f>Sludge!W47</f>
        <v>0</v>
      </c>
      <c r="AA45" s="742" t="str">
        <f>IF(Select2=2,MSW!$W47,"")</f>
        <v/>
      </c>
      <c r="AB45" s="751">
        <f>Industry!$W47</f>
        <v>0</v>
      </c>
      <c r="AC45" s="752">
        <f t="shared" si="0"/>
        <v>2.2303765039749263E-2</v>
      </c>
      <c r="AD45" s="753">
        <f>Recovery_OX!R40</f>
        <v>0</v>
      </c>
      <c r="AE45" s="703"/>
      <c r="AF45" s="755">
        <f>(AC45-AD45)*(1-Recovery_OX!U40)</f>
        <v>2.2303765039749263E-2</v>
      </c>
    </row>
    <row r="46" spans="2:32">
      <c r="B46" s="748">
        <f t="shared" si="1"/>
        <v>2029</v>
      </c>
      <c r="C46" s="749">
        <f>IF(Select2=1,Food!$K48,"")</f>
        <v>3.2834336345445993E-4</v>
      </c>
      <c r="D46" s="750">
        <f>IF(Select2=1,Paper!$K48,"")</f>
        <v>9.5559054506883945E-3</v>
      </c>
      <c r="E46" s="740">
        <f>IF(Select2=1,Nappies!$K48,"")</f>
        <v>3.6691749698309862E-3</v>
      </c>
      <c r="F46" s="750">
        <f>IF(Select2=1,Garden!$K48,"")</f>
        <v>0</v>
      </c>
      <c r="G46" s="740">
        <f>IF(Select2=1,Wood!$K48,"")</f>
        <v>0</v>
      </c>
      <c r="H46" s="750">
        <f>IF(Select2=1,Textiles!$K48,"")</f>
        <v>6.813848875685815E-4</v>
      </c>
      <c r="I46" s="751">
        <f>Sludge!K48</f>
        <v>0</v>
      </c>
      <c r="J46" s="751" t="str">
        <f>IF(Select2=2,MSW!$K48,"")</f>
        <v/>
      </c>
      <c r="K46" s="751">
        <f>Industry!$K48</f>
        <v>0</v>
      </c>
      <c r="L46" s="752">
        <f t="shared" si="3"/>
        <v>1.423480867154242E-2</v>
      </c>
      <c r="M46" s="753">
        <f>Recovery_OX!C41</f>
        <v>0</v>
      </c>
      <c r="N46" s="703"/>
      <c r="O46" s="754">
        <f>(L46-M46)*(1-Recovery_OX!F41)</f>
        <v>1.423480867154242E-2</v>
      </c>
      <c r="P46" s="694"/>
      <c r="Q46" s="705"/>
      <c r="S46" s="748">
        <f t="shared" si="2"/>
        <v>2029</v>
      </c>
      <c r="T46" s="749">
        <f>IF(Select2=1,Food!$W48,"")</f>
        <v>2.1967664816310883E-4</v>
      </c>
      <c r="U46" s="750">
        <f>IF(Select2=1,Paper!$W48,"")</f>
        <v>1.9743606303075201E-2</v>
      </c>
      <c r="V46" s="740">
        <f>IF(Select2=1,Nappies!$W48,"")</f>
        <v>0</v>
      </c>
      <c r="W46" s="750">
        <f>IF(Select2=1,Garden!$W48,"")</f>
        <v>0</v>
      </c>
      <c r="X46" s="740">
        <f>IF(Select2=1,Wood!$W48,"")</f>
        <v>0</v>
      </c>
      <c r="Y46" s="750">
        <f>IF(Select2=1,Textiles!$W48,"")</f>
        <v>7.4672316445871935E-4</v>
      </c>
      <c r="Z46" s="742">
        <f>Sludge!W48</f>
        <v>0</v>
      </c>
      <c r="AA46" s="742" t="str">
        <f>IF(Select2=2,MSW!$W48,"")</f>
        <v/>
      </c>
      <c r="AB46" s="751">
        <f>Industry!$W48</f>
        <v>0</v>
      </c>
      <c r="AC46" s="752">
        <f t="shared" si="0"/>
        <v>2.0710006115697028E-2</v>
      </c>
      <c r="AD46" s="753">
        <f>Recovery_OX!R41</f>
        <v>0</v>
      </c>
      <c r="AE46" s="703"/>
      <c r="AF46" s="755">
        <f>(AC46-AD46)*(1-Recovery_OX!U41)</f>
        <v>2.0710006115697028E-2</v>
      </c>
    </row>
    <row r="47" spans="2:32">
      <c r="B47" s="748">
        <f t="shared" si="1"/>
        <v>2030</v>
      </c>
      <c r="C47" s="749">
        <f>IF(Select2=1,Food!$K49,"")</f>
        <v>2.2009513850629022E-4</v>
      </c>
      <c r="D47" s="750">
        <f>IF(Select2=1,Paper!$K49,"")</f>
        <v>8.9098671858274248E-3</v>
      </c>
      <c r="E47" s="740">
        <f>IF(Select2=1,Nappies!$K49,"")</f>
        <v>3.0955538279825003E-3</v>
      </c>
      <c r="F47" s="750">
        <f>IF(Select2=1,Garden!$K49,"")</f>
        <v>0</v>
      </c>
      <c r="G47" s="740">
        <f>IF(Select2=1,Wood!$K49,"")</f>
        <v>0</v>
      </c>
      <c r="H47" s="750">
        <f>IF(Select2=1,Textiles!$K49,"")</f>
        <v>6.3531905814625481E-4</v>
      </c>
      <c r="I47" s="751">
        <f>Sludge!K49</f>
        <v>0</v>
      </c>
      <c r="J47" s="751" t="str">
        <f>IF(Select2=2,MSW!$K49,"")</f>
        <v/>
      </c>
      <c r="K47" s="751">
        <f>Industry!$K49</f>
        <v>0</v>
      </c>
      <c r="L47" s="752">
        <f t="shared" si="3"/>
        <v>1.2860835210462468E-2</v>
      </c>
      <c r="M47" s="753">
        <f>Recovery_OX!C42</f>
        <v>0</v>
      </c>
      <c r="N47" s="703"/>
      <c r="O47" s="754">
        <f>(L47-M47)*(1-Recovery_OX!F42)</f>
        <v>1.2860835210462468E-2</v>
      </c>
      <c r="P47" s="694"/>
      <c r="Q47" s="705"/>
      <c r="S47" s="748">
        <f t="shared" si="2"/>
        <v>2030</v>
      </c>
      <c r="T47" s="749">
        <f>IF(Select2=1,Food!$W49,"")</f>
        <v>1.4725366090965003E-4</v>
      </c>
      <c r="U47" s="750">
        <f>IF(Select2=1,Paper!$W49,"")</f>
        <v>1.8408816499643446E-2</v>
      </c>
      <c r="V47" s="740">
        <f>IF(Select2=1,Nappies!$W49,"")</f>
        <v>0</v>
      </c>
      <c r="W47" s="750">
        <f>IF(Select2=1,Garden!$W49,"")</f>
        <v>0</v>
      </c>
      <c r="X47" s="740">
        <f>IF(Select2=1,Wood!$W49,"")</f>
        <v>0</v>
      </c>
      <c r="Y47" s="750">
        <f>IF(Select2=1,Textiles!$W49,"")</f>
        <v>6.9624006372192302E-4</v>
      </c>
      <c r="Z47" s="742">
        <f>Sludge!W49</f>
        <v>0</v>
      </c>
      <c r="AA47" s="742" t="str">
        <f>IF(Select2=2,MSW!$W49,"")</f>
        <v/>
      </c>
      <c r="AB47" s="751">
        <f>Industry!$W49</f>
        <v>0</v>
      </c>
      <c r="AC47" s="752">
        <f t="shared" si="0"/>
        <v>1.925231022427502E-2</v>
      </c>
      <c r="AD47" s="753">
        <f>Recovery_OX!R42</f>
        <v>0</v>
      </c>
      <c r="AE47" s="703"/>
      <c r="AF47" s="755">
        <f>(AC47-AD47)*(1-Recovery_OX!U42)</f>
        <v>1.925231022427502E-2</v>
      </c>
    </row>
    <row r="48" spans="2:32">
      <c r="B48" s="748">
        <f t="shared" si="1"/>
        <v>2031</v>
      </c>
      <c r="C48" s="749">
        <f>IF(Select2=1,Food!$K50,"")</f>
        <v>1.4753418337575688E-4</v>
      </c>
      <c r="D48" s="750">
        <f>IF(Select2=1,Paper!$K50,"")</f>
        <v>8.3075051002482938E-3</v>
      </c>
      <c r="E48" s="740">
        <f>IF(Select2=1,Nappies!$K50,"")</f>
        <v>2.6116098525490899E-3</v>
      </c>
      <c r="F48" s="750">
        <f>IF(Select2=1,Garden!$K50,"")</f>
        <v>0</v>
      </c>
      <c r="G48" s="740">
        <f>IF(Select2=1,Wood!$K50,"")</f>
        <v>0</v>
      </c>
      <c r="H48" s="750">
        <f>IF(Select2=1,Textiles!$K50,"")</f>
        <v>5.923675634840358E-4</v>
      </c>
      <c r="I48" s="751">
        <f>Sludge!K50</f>
        <v>0</v>
      </c>
      <c r="J48" s="751" t="str">
        <f>IF(Select2=2,MSW!$K50,"")</f>
        <v/>
      </c>
      <c r="K48" s="751">
        <f>Industry!$K50</f>
        <v>0</v>
      </c>
      <c r="L48" s="752">
        <f t="shared" si="3"/>
        <v>1.1659016699657175E-2</v>
      </c>
      <c r="M48" s="753">
        <f>Recovery_OX!C43</f>
        <v>0</v>
      </c>
      <c r="N48" s="703"/>
      <c r="O48" s="754">
        <f>(L48-M48)*(1-Recovery_OX!F43)</f>
        <v>1.1659016699657175E-2</v>
      </c>
      <c r="P48" s="694"/>
      <c r="Q48" s="705"/>
      <c r="S48" s="748">
        <f t="shared" si="2"/>
        <v>2031</v>
      </c>
      <c r="T48" s="749">
        <f>IF(Select2=1,Food!$W50,"")</f>
        <v>9.8707080759873034E-5</v>
      </c>
      <c r="U48" s="750">
        <f>IF(Select2=1,Paper!$W50,"")</f>
        <v>1.7164266736050197E-2</v>
      </c>
      <c r="V48" s="740">
        <f>IF(Select2=1,Nappies!$W50,"")</f>
        <v>0</v>
      </c>
      <c r="W48" s="750">
        <f>IF(Select2=1,Garden!$W50,"")</f>
        <v>0</v>
      </c>
      <c r="X48" s="740">
        <f>IF(Select2=1,Wood!$W50,"")</f>
        <v>0</v>
      </c>
      <c r="Y48" s="750">
        <f>IF(Select2=1,Textiles!$W50,"")</f>
        <v>6.491699325852446E-4</v>
      </c>
      <c r="Z48" s="742">
        <f>Sludge!W50</f>
        <v>0</v>
      </c>
      <c r="AA48" s="742" t="str">
        <f>IF(Select2=2,MSW!$W50,"")</f>
        <v/>
      </c>
      <c r="AB48" s="751">
        <f>Industry!$W50</f>
        <v>0</v>
      </c>
      <c r="AC48" s="752">
        <f t="shared" si="0"/>
        <v>1.7912143749395315E-2</v>
      </c>
      <c r="AD48" s="753">
        <f>Recovery_OX!R43</f>
        <v>0</v>
      </c>
      <c r="AE48" s="703"/>
      <c r="AF48" s="755">
        <f>(AC48-AD48)*(1-Recovery_OX!U43)</f>
        <v>1.7912143749395315E-2</v>
      </c>
    </row>
    <row r="49" spans="2:32">
      <c r="B49" s="748">
        <f t="shared" si="1"/>
        <v>2032</v>
      </c>
      <c r="C49" s="749">
        <f>IF(Select2=1,Food!$K51,"")</f>
        <v>9.8895120592267801E-5</v>
      </c>
      <c r="D49" s="750">
        <f>IF(Select2=1,Paper!$K51,"")</f>
        <v>7.7458664143086548E-3</v>
      </c>
      <c r="E49" s="740">
        <f>IF(Select2=1,Nappies!$K51,"")</f>
        <v>2.2033233472721365E-3</v>
      </c>
      <c r="F49" s="750">
        <f>IF(Select2=1,Garden!$K51,"")</f>
        <v>0</v>
      </c>
      <c r="G49" s="740">
        <f>IF(Select2=1,Wood!$K51,"")</f>
        <v>0</v>
      </c>
      <c r="H49" s="750">
        <f>IF(Select2=1,Textiles!$K51,"")</f>
        <v>5.5231985530525935E-4</v>
      </c>
      <c r="I49" s="751">
        <f>Sludge!K51</f>
        <v>0</v>
      </c>
      <c r="J49" s="751" t="str">
        <f>IF(Select2=2,MSW!$K51,"")</f>
        <v/>
      </c>
      <c r="K49" s="751">
        <f>Industry!$K51</f>
        <v>0</v>
      </c>
      <c r="L49" s="752">
        <f t="shared" si="3"/>
        <v>1.0600404737478319E-2</v>
      </c>
      <c r="M49" s="753">
        <f>Recovery_OX!C44</f>
        <v>0</v>
      </c>
      <c r="N49" s="703"/>
      <c r="O49" s="754">
        <f>(L49-M49)*(1-Recovery_OX!F44)</f>
        <v>1.0600404737478319E-2</v>
      </c>
      <c r="P49" s="694"/>
      <c r="Q49" s="705"/>
      <c r="S49" s="748">
        <f t="shared" si="2"/>
        <v>2032</v>
      </c>
      <c r="T49" s="749">
        <f>IF(Select2=1,Food!$W51,"")</f>
        <v>6.6165334919001659E-5</v>
      </c>
      <c r="U49" s="750">
        <f>IF(Select2=1,Paper!$W51,"")</f>
        <v>1.6003856227910448E-2</v>
      </c>
      <c r="V49" s="740">
        <f>IF(Select2=1,Nappies!$W51,"")</f>
        <v>0</v>
      </c>
      <c r="W49" s="750">
        <f>IF(Select2=1,Garden!$W51,"")</f>
        <v>0</v>
      </c>
      <c r="X49" s="740">
        <f>IF(Select2=1,Wood!$W51,"")</f>
        <v>0</v>
      </c>
      <c r="Y49" s="750">
        <f>IF(Select2=1,Textiles!$W51,"")</f>
        <v>6.0528203321124317E-4</v>
      </c>
      <c r="Z49" s="742">
        <f>Sludge!W51</f>
        <v>0</v>
      </c>
      <c r="AA49" s="742" t="str">
        <f>IF(Select2=2,MSW!$W51,"")</f>
        <v/>
      </c>
      <c r="AB49" s="751">
        <f>Industry!$W51</f>
        <v>0</v>
      </c>
      <c r="AC49" s="752">
        <f t="shared" ref="AC49:AC80" si="4">SUM(T49:AA49)</f>
        <v>1.6675303596040691E-2</v>
      </c>
      <c r="AD49" s="753">
        <f>Recovery_OX!R44</f>
        <v>0</v>
      </c>
      <c r="AE49" s="703"/>
      <c r="AF49" s="755">
        <f>(AC49-AD49)*(1-Recovery_OX!U44)</f>
        <v>1.6675303596040691E-2</v>
      </c>
    </row>
    <row r="50" spans="2:32">
      <c r="B50" s="748">
        <f t="shared" si="1"/>
        <v>2033</v>
      </c>
      <c r="C50" s="749">
        <f>IF(Select2=1,Food!$K52,"")</f>
        <v>6.6291381788109054E-5</v>
      </c>
      <c r="D50" s="750">
        <f>IF(Select2=1,Paper!$K52,"")</f>
        <v>7.2221979745184378E-3</v>
      </c>
      <c r="E50" s="740">
        <f>IF(Select2=1,Nappies!$K52,"")</f>
        <v>1.8588663876788775E-3</v>
      </c>
      <c r="F50" s="750">
        <f>IF(Select2=1,Garden!$K52,"")</f>
        <v>0</v>
      </c>
      <c r="G50" s="740">
        <f>IF(Select2=1,Wood!$K52,"")</f>
        <v>0</v>
      </c>
      <c r="H50" s="750">
        <f>IF(Select2=1,Textiles!$K52,"")</f>
        <v>5.1497961969797137E-4</v>
      </c>
      <c r="I50" s="751">
        <f>Sludge!K52</f>
        <v>0</v>
      </c>
      <c r="J50" s="751" t="str">
        <f>IF(Select2=2,MSW!$K52,"")</f>
        <v/>
      </c>
      <c r="K50" s="751">
        <f>Industry!$K52</f>
        <v>0</v>
      </c>
      <c r="L50" s="752">
        <f t="shared" si="3"/>
        <v>9.662335363683397E-3</v>
      </c>
      <c r="M50" s="753">
        <f>Recovery_OX!C45</f>
        <v>0</v>
      </c>
      <c r="N50" s="703"/>
      <c r="O50" s="754">
        <f>(L50-M50)*(1-Recovery_OX!F45)</f>
        <v>9.662335363683397E-3</v>
      </c>
      <c r="P50" s="694"/>
      <c r="Q50" s="705"/>
      <c r="S50" s="748">
        <f t="shared" si="2"/>
        <v>2033</v>
      </c>
      <c r="T50" s="749">
        <f>IF(Select2=1,Food!$W52,"")</f>
        <v>4.4351950348868688E-5</v>
      </c>
      <c r="U50" s="750">
        <f>IF(Select2=1,Paper!$W52,"")</f>
        <v>1.4921896641567022E-2</v>
      </c>
      <c r="V50" s="740">
        <f>IF(Select2=1,Nappies!$W52,"")</f>
        <v>0</v>
      </c>
      <c r="W50" s="750">
        <f>IF(Select2=1,Garden!$W52,"")</f>
        <v>0</v>
      </c>
      <c r="X50" s="740">
        <f>IF(Select2=1,Wood!$W52,"")</f>
        <v>0</v>
      </c>
      <c r="Y50" s="750">
        <f>IF(Select2=1,Textiles!$W52,"")</f>
        <v>5.6436122706627007E-4</v>
      </c>
      <c r="Z50" s="742">
        <f>Sludge!W52</f>
        <v>0</v>
      </c>
      <c r="AA50" s="742" t="str">
        <f>IF(Select2=2,MSW!$W52,"")</f>
        <v/>
      </c>
      <c r="AB50" s="751">
        <f>Industry!$W52</f>
        <v>0</v>
      </c>
      <c r="AC50" s="752">
        <f t="shared" si="4"/>
        <v>1.5530609818982161E-2</v>
      </c>
      <c r="AD50" s="753">
        <f>Recovery_OX!R45</f>
        <v>0</v>
      </c>
      <c r="AE50" s="703"/>
      <c r="AF50" s="755">
        <f>(AC50-AD50)*(1-Recovery_OX!U45)</f>
        <v>1.5530609818982161E-2</v>
      </c>
    </row>
    <row r="51" spans="2:32">
      <c r="B51" s="748">
        <f t="shared" si="1"/>
        <v>2034</v>
      </c>
      <c r="C51" s="749">
        <f>IF(Select2=1,Food!$K53,"")</f>
        <v>4.4436442091971402E-5</v>
      </c>
      <c r="D51" s="750">
        <f>IF(Select2=1,Paper!$K53,"")</f>
        <v>6.733932757578249E-3</v>
      </c>
      <c r="E51" s="740">
        <f>IF(Select2=1,Nappies!$K53,"")</f>
        <v>1.5682601700382824E-3</v>
      </c>
      <c r="F51" s="750">
        <f>IF(Select2=1,Garden!$K53,"")</f>
        <v>0</v>
      </c>
      <c r="G51" s="740">
        <f>IF(Select2=1,Wood!$K53,"")</f>
        <v>0</v>
      </c>
      <c r="H51" s="750">
        <f>IF(Select2=1,Textiles!$K53,"")</f>
        <v>4.8016381478390411E-4</v>
      </c>
      <c r="I51" s="751">
        <f>Sludge!K53</f>
        <v>0</v>
      </c>
      <c r="J51" s="751" t="str">
        <f>IF(Select2=2,MSW!$K53,"")</f>
        <v/>
      </c>
      <c r="K51" s="751">
        <f>Industry!$K53</f>
        <v>0</v>
      </c>
      <c r="L51" s="752">
        <f t="shared" si="3"/>
        <v>8.8267931844924069E-3</v>
      </c>
      <c r="M51" s="753">
        <f>Recovery_OX!C46</f>
        <v>0</v>
      </c>
      <c r="N51" s="703"/>
      <c r="O51" s="754">
        <f>(L51-M51)*(1-Recovery_OX!F46)</f>
        <v>8.8267931844924069E-3</v>
      </c>
      <c r="P51" s="694"/>
      <c r="Q51" s="705"/>
      <c r="S51" s="748">
        <f t="shared" si="2"/>
        <v>2034</v>
      </c>
      <c r="T51" s="749">
        <f>IF(Select2=1,Food!$W53,"")</f>
        <v>2.9730001399624047E-5</v>
      </c>
      <c r="U51" s="750">
        <f>IF(Select2=1,Paper!$W53,"")</f>
        <v>1.3913084209872417E-2</v>
      </c>
      <c r="V51" s="740">
        <f>IF(Select2=1,Nappies!$W53,"")</f>
        <v>0</v>
      </c>
      <c r="W51" s="750">
        <f>IF(Select2=1,Garden!$W53,"")</f>
        <v>0</v>
      </c>
      <c r="X51" s="740">
        <f>IF(Select2=1,Wood!$W53,"")</f>
        <v>0</v>
      </c>
      <c r="Y51" s="750">
        <f>IF(Select2=1,Textiles!$W53,"")</f>
        <v>5.2620692031112785E-4</v>
      </c>
      <c r="Z51" s="742">
        <f>Sludge!W53</f>
        <v>0</v>
      </c>
      <c r="AA51" s="742" t="str">
        <f>IF(Select2=2,MSW!$W53,"")</f>
        <v/>
      </c>
      <c r="AB51" s="751">
        <f>Industry!$W53</f>
        <v>0</v>
      </c>
      <c r="AC51" s="752">
        <f t="shared" si="4"/>
        <v>1.4469021131583168E-2</v>
      </c>
      <c r="AD51" s="753">
        <f>Recovery_OX!R46</f>
        <v>0</v>
      </c>
      <c r="AE51" s="703"/>
      <c r="AF51" s="755">
        <f>(AC51-AD51)*(1-Recovery_OX!U46)</f>
        <v>1.4469021131583168E-2</v>
      </c>
    </row>
    <row r="52" spans="2:32">
      <c r="B52" s="748">
        <f t="shared" si="1"/>
        <v>2035</v>
      </c>
      <c r="C52" s="749">
        <f>IF(Select2=1,Food!$K54,"")</f>
        <v>2.9786637908750294E-5</v>
      </c>
      <c r="D52" s="750">
        <f>IF(Select2=1,Paper!$K54,"")</f>
        <v>6.2786772868281791E-3</v>
      </c>
      <c r="E52" s="740">
        <f>IF(Select2=1,Nappies!$K54,"")</f>
        <v>1.323085928730761E-3</v>
      </c>
      <c r="F52" s="750">
        <f>IF(Select2=1,Garden!$K54,"")</f>
        <v>0</v>
      </c>
      <c r="G52" s="740">
        <f>IF(Select2=1,Wood!$K54,"")</f>
        <v>0</v>
      </c>
      <c r="H52" s="750">
        <f>IF(Select2=1,Textiles!$K54,"")</f>
        <v>4.4770177344697661E-4</v>
      </c>
      <c r="I52" s="751">
        <f>Sludge!K54</f>
        <v>0</v>
      </c>
      <c r="J52" s="751" t="str">
        <f>IF(Select2=2,MSW!$K54,"")</f>
        <v/>
      </c>
      <c r="K52" s="751">
        <f>Industry!$K54</f>
        <v>0</v>
      </c>
      <c r="L52" s="752">
        <f t="shared" si="3"/>
        <v>8.0792516269146668E-3</v>
      </c>
      <c r="M52" s="753">
        <f>Recovery_OX!C47</f>
        <v>0</v>
      </c>
      <c r="N52" s="703"/>
      <c r="O52" s="754">
        <f>(L52-M52)*(1-Recovery_OX!F47)</f>
        <v>8.0792516269146668E-3</v>
      </c>
      <c r="P52" s="694"/>
      <c r="Q52" s="705"/>
      <c r="S52" s="748">
        <f t="shared" si="2"/>
        <v>2035</v>
      </c>
      <c r="T52" s="749">
        <f>IF(Select2=1,Food!$W54,"")</f>
        <v>1.9928615906835613E-5</v>
      </c>
      <c r="U52" s="750">
        <f>IF(Select2=1,Paper!$W54,"")</f>
        <v>1.2972473733116073E-2</v>
      </c>
      <c r="V52" s="740">
        <f>IF(Select2=1,Nappies!$W54,"")</f>
        <v>0</v>
      </c>
      <c r="W52" s="750">
        <f>IF(Select2=1,Garden!$W54,"")</f>
        <v>0</v>
      </c>
      <c r="X52" s="740">
        <f>IF(Select2=1,Wood!$W54,"")</f>
        <v>0</v>
      </c>
      <c r="Y52" s="750">
        <f>IF(Select2=1,Textiles!$W54,"")</f>
        <v>4.906320804898373E-4</v>
      </c>
      <c r="Z52" s="742">
        <f>Sludge!W54</f>
        <v>0</v>
      </c>
      <c r="AA52" s="742" t="str">
        <f>IF(Select2=2,MSW!$W54,"")</f>
        <v/>
      </c>
      <c r="AB52" s="751">
        <f>Industry!$W54</f>
        <v>0</v>
      </c>
      <c r="AC52" s="752">
        <f t="shared" si="4"/>
        <v>1.3483034429512744E-2</v>
      </c>
      <c r="AD52" s="753">
        <f>Recovery_OX!R47</f>
        <v>0</v>
      </c>
      <c r="AE52" s="703"/>
      <c r="AF52" s="755">
        <f>(AC52-AD52)*(1-Recovery_OX!U47)</f>
        <v>1.3483034429512744E-2</v>
      </c>
    </row>
    <row r="53" spans="2:32">
      <c r="B53" s="748">
        <f t="shared" si="1"/>
        <v>2036</v>
      </c>
      <c r="C53" s="749">
        <f>IF(Select2=1,Food!$K55,"")</f>
        <v>1.9966580494240416E-5</v>
      </c>
      <c r="D53" s="750">
        <f>IF(Select2=1,Paper!$K55,"")</f>
        <v>5.8541998994224402E-3</v>
      </c>
      <c r="E53" s="740">
        <f>IF(Select2=1,Nappies!$K55,"")</f>
        <v>1.1162410474038933E-3</v>
      </c>
      <c r="F53" s="750">
        <f>IF(Select2=1,Garden!$K55,"")</f>
        <v>0</v>
      </c>
      <c r="G53" s="740">
        <f>IF(Select2=1,Wood!$K55,"")</f>
        <v>0</v>
      </c>
      <c r="H53" s="750">
        <f>IF(Select2=1,Textiles!$K55,"")</f>
        <v>4.1743436672289397E-4</v>
      </c>
      <c r="I53" s="751">
        <f>Sludge!K55</f>
        <v>0</v>
      </c>
      <c r="J53" s="751" t="str">
        <f>IF(Select2=2,MSW!$K55,"")</f>
        <v/>
      </c>
      <c r="K53" s="751">
        <f>Industry!$K55</f>
        <v>0</v>
      </c>
      <c r="L53" s="752">
        <f t="shared" si="3"/>
        <v>7.4078418940434669E-3</v>
      </c>
      <c r="M53" s="753">
        <f>Recovery_OX!C48</f>
        <v>0</v>
      </c>
      <c r="N53" s="703"/>
      <c r="O53" s="754">
        <f>(L53-M53)*(1-Recovery_OX!F48)</f>
        <v>7.4078418940434669E-3</v>
      </c>
      <c r="P53" s="694"/>
      <c r="Q53" s="705"/>
      <c r="S53" s="748">
        <f t="shared" si="2"/>
        <v>2036</v>
      </c>
      <c r="T53" s="749">
        <f>IF(Select2=1,Food!$W55,"")</f>
        <v>1.3358550732096622E-5</v>
      </c>
      <c r="U53" s="750">
        <f>IF(Select2=1,Paper!$W55,"")</f>
        <v>1.2095454337649672E-2</v>
      </c>
      <c r="V53" s="740">
        <f>IF(Select2=1,Nappies!$W55,"")</f>
        <v>0</v>
      </c>
      <c r="W53" s="750">
        <f>IF(Select2=1,Garden!$W55,"")</f>
        <v>0</v>
      </c>
      <c r="X53" s="740">
        <f>IF(Select2=1,Wood!$W55,"")</f>
        <v>0</v>
      </c>
      <c r="Y53" s="750">
        <f>IF(Select2=1,Textiles!$W55,"")</f>
        <v>4.574623196963221E-4</v>
      </c>
      <c r="Z53" s="742">
        <f>Sludge!W55</f>
        <v>0</v>
      </c>
      <c r="AA53" s="742" t="str">
        <f>IF(Select2=2,MSW!$W55,"")</f>
        <v/>
      </c>
      <c r="AB53" s="751">
        <f>Industry!$W55</f>
        <v>0</v>
      </c>
      <c r="AC53" s="752">
        <f t="shared" si="4"/>
        <v>1.2566275208078091E-2</v>
      </c>
      <c r="AD53" s="753">
        <f>Recovery_OX!R48</f>
        <v>0</v>
      </c>
      <c r="AE53" s="703"/>
      <c r="AF53" s="755">
        <f>(AC53-AD53)*(1-Recovery_OX!U48)</f>
        <v>1.2566275208078091E-2</v>
      </c>
    </row>
    <row r="54" spans="2:32">
      <c r="B54" s="748">
        <f t="shared" si="1"/>
        <v>2037</v>
      </c>
      <c r="C54" s="749">
        <f>IF(Select2=1,Food!$K56,"")</f>
        <v>1.3383999156073535E-5</v>
      </c>
      <c r="D54" s="750">
        <f>IF(Select2=1,Paper!$K56,"")</f>
        <v>5.4584198067155068E-3</v>
      </c>
      <c r="E54" s="740">
        <f>IF(Select2=1,Nappies!$K56,"")</f>
        <v>9.4173329853536108E-4</v>
      </c>
      <c r="F54" s="750">
        <f>IF(Select2=1,Garden!$K56,"")</f>
        <v>0</v>
      </c>
      <c r="G54" s="740">
        <f>IF(Select2=1,Wood!$K56,"")</f>
        <v>0</v>
      </c>
      <c r="H54" s="750">
        <f>IF(Select2=1,Textiles!$K56,"")</f>
        <v>3.8921322374877956E-4</v>
      </c>
      <c r="I54" s="751">
        <f>Sludge!K56</f>
        <v>0</v>
      </c>
      <c r="J54" s="751" t="str">
        <f>IF(Select2=2,MSW!$K56,"")</f>
        <v/>
      </c>
      <c r="K54" s="751">
        <f>Industry!$K56</f>
        <v>0</v>
      </c>
      <c r="L54" s="752">
        <f t="shared" si="3"/>
        <v>6.8027503281557211E-3</v>
      </c>
      <c r="M54" s="753">
        <f>Recovery_OX!C49</f>
        <v>0</v>
      </c>
      <c r="N54" s="703"/>
      <c r="O54" s="754">
        <f>(L54-M54)*(1-Recovery_OX!F49)</f>
        <v>6.8027503281557211E-3</v>
      </c>
      <c r="P54" s="694"/>
      <c r="Q54" s="705"/>
      <c r="S54" s="748">
        <f t="shared" si="2"/>
        <v>2037</v>
      </c>
      <c r="T54" s="749">
        <f>IF(Select2=1,Food!$W56,"")</f>
        <v>8.9545043417084304E-6</v>
      </c>
      <c r="U54" s="750">
        <f>IF(Select2=1,Paper!$W56,"")</f>
        <v>1.127772687337915E-2</v>
      </c>
      <c r="V54" s="740">
        <f>IF(Select2=1,Nappies!$W56,"")</f>
        <v>0</v>
      </c>
      <c r="W54" s="750">
        <f>IF(Select2=1,Garden!$W56,"")</f>
        <v>0</v>
      </c>
      <c r="X54" s="740">
        <f>IF(Select2=1,Wood!$W56,"")</f>
        <v>0</v>
      </c>
      <c r="Y54" s="750">
        <f>IF(Select2=1,Textiles!$W56,"")</f>
        <v>4.2653503972468992E-4</v>
      </c>
      <c r="Z54" s="742">
        <f>Sludge!W56</f>
        <v>0</v>
      </c>
      <c r="AA54" s="742" t="str">
        <f>IF(Select2=2,MSW!$W56,"")</f>
        <v/>
      </c>
      <c r="AB54" s="751">
        <f>Industry!$W56</f>
        <v>0</v>
      </c>
      <c r="AC54" s="752">
        <f t="shared" si="4"/>
        <v>1.1713216417445549E-2</v>
      </c>
      <c r="AD54" s="753">
        <f>Recovery_OX!R49</f>
        <v>0</v>
      </c>
      <c r="AE54" s="703"/>
      <c r="AF54" s="755">
        <f>(AC54-AD54)*(1-Recovery_OX!U49)</f>
        <v>1.1713216417445549E-2</v>
      </c>
    </row>
    <row r="55" spans="2:32">
      <c r="B55" s="748">
        <f t="shared" si="1"/>
        <v>2038</v>
      </c>
      <c r="C55" s="749">
        <f>IF(Select2=1,Food!$K57,"")</f>
        <v>8.9715629304401698E-6</v>
      </c>
      <c r="D55" s="750">
        <f>IF(Select2=1,Paper!$K57,"")</f>
        <v>5.0893968942337595E-3</v>
      </c>
      <c r="E55" s="740">
        <f>IF(Select2=1,Nappies!$K57,"")</f>
        <v>7.9450725059154281E-4</v>
      </c>
      <c r="F55" s="750">
        <f>IF(Select2=1,Garden!$K57,"")</f>
        <v>0</v>
      </c>
      <c r="G55" s="740">
        <f>IF(Select2=1,Wood!$K57,"")</f>
        <v>0</v>
      </c>
      <c r="H55" s="750">
        <f>IF(Select2=1,Textiles!$K57,"")</f>
        <v>3.6290000444903314E-4</v>
      </c>
      <c r="I55" s="751">
        <f>Sludge!K57</f>
        <v>0</v>
      </c>
      <c r="J55" s="751" t="str">
        <f>IF(Select2=2,MSW!$K57,"")</f>
        <v/>
      </c>
      <c r="K55" s="751">
        <f>Industry!$K57</f>
        <v>0</v>
      </c>
      <c r="L55" s="752">
        <f t="shared" si="3"/>
        <v>6.2557757122047759E-3</v>
      </c>
      <c r="M55" s="753">
        <f>Recovery_OX!C50</f>
        <v>0</v>
      </c>
      <c r="N55" s="703"/>
      <c r="O55" s="754">
        <f>(L55-M55)*(1-Recovery_OX!F50)</f>
        <v>6.2557757122047759E-3</v>
      </c>
      <c r="P55" s="694"/>
      <c r="Q55" s="705"/>
      <c r="S55" s="748">
        <f t="shared" si="2"/>
        <v>2038</v>
      </c>
      <c r="T55" s="749">
        <f>IF(Select2=1,Food!$W57,"")</f>
        <v>6.0023837625603272E-6</v>
      </c>
      <c r="U55" s="750">
        <f>IF(Select2=1,Paper!$W57,"")</f>
        <v>1.0515282839325952E-2</v>
      </c>
      <c r="V55" s="740">
        <f>IF(Select2=1,Nappies!$W57,"")</f>
        <v>0</v>
      </c>
      <c r="W55" s="750">
        <f>IF(Select2=1,Garden!$W57,"")</f>
        <v>0</v>
      </c>
      <c r="X55" s="740">
        <f>IF(Select2=1,Wood!$W57,"")</f>
        <v>0</v>
      </c>
      <c r="Y55" s="750">
        <f>IF(Select2=1,Textiles!$W57,"")</f>
        <v>3.9769863501263897E-4</v>
      </c>
      <c r="Z55" s="742">
        <f>Sludge!W57</f>
        <v>0</v>
      </c>
      <c r="AA55" s="742" t="str">
        <f>IF(Select2=2,MSW!$W57,"")</f>
        <v/>
      </c>
      <c r="AB55" s="751">
        <f>Industry!$W57</f>
        <v>0</v>
      </c>
      <c r="AC55" s="752">
        <f t="shared" si="4"/>
        <v>1.0918983858101149E-2</v>
      </c>
      <c r="AD55" s="753">
        <f>Recovery_OX!R50</f>
        <v>0</v>
      </c>
      <c r="AE55" s="703"/>
      <c r="AF55" s="755">
        <f>(AC55-AD55)*(1-Recovery_OX!U50)</f>
        <v>1.0918983858101149E-2</v>
      </c>
    </row>
    <row r="56" spans="2:32">
      <c r="B56" s="748">
        <f t="shared" si="1"/>
        <v>2039</v>
      </c>
      <c r="C56" s="749">
        <f>IF(Select2=1,Food!$K58,"")</f>
        <v>6.0138184765442903E-6</v>
      </c>
      <c r="D56" s="750">
        <f>IF(Select2=1,Paper!$K58,"")</f>
        <v>4.7453222112320845E-3</v>
      </c>
      <c r="E56" s="740">
        <f>IF(Select2=1,Nappies!$K58,"")</f>
        <v>6.7029781385481105E-4</v>
      </c>
      <c r="F56" s="750">
        <f>IF(Select2=1,Garden!$K58,"")</f>
        <v>0</v>
      </c>
      <c r="G56" s="740">
        <f>IF(Select2=1,Wood!$K58,"")</f>
        <v>0</v>
      </c>
      <c r="H56" s="750">
        <f>IF(Select2=1,Textiles!$K58,"")</f>
        <v>3.3836572139211963E-4</v>
      </c>
      <c r="I56" s="751">
        <f>Sludge!K58</f>
        <v>0</v>
      </c>
      <c r="J56" s="751" t="str">
        <f>IF(Select2=2,MSW!$K58,"")</f>
        <v/>
      </c>
      <c r="K56" s="751">
        <f>Industry!$K58</f>
        <v>0</v>
      </c>
      <c r="L56" s="752">
        <f t="shared" si="3"/>
        <v>5.7599995649555598E-3</v>
      </c>
      <c r="M56" s="753">
        <f>Recovery_OX!C51</f>
        <v>0</v>
      </c>
      <c r="N56" s="703"/>
      <c r="O56" s="754">
        <f>(L56-M56)*(1-Recovery_OX!F51)</f>
        <v>5.7599995649555598E-3</v>
      </c>
      <c r="P56" s="694"/>
      <c r="Q56" s="705"/>
      <c r="S56" s="748">
        <f t="shared" si="2"/>
        <v>2039</v>
      </c>
      <c r="T56" s="749">
        <f>IF(Select2=1,Food!$W58,"")</f>
        <v>4.0235181600430127E-6</v>
      </c>
      <c r="U56" s="750">
        <f>IF(Select2=1,Paper!$W58,"")</f>
        <v>9.8043847339505906E-3</v>
      </c>
      <c r="V56" s="740">
        <f>IF(Select2=1,Nappies!$W58,"")</f>
        <v>0</v>
      </c>
      <c r="W56" s="750">
        <f>IF(Select2=1,Garden!$W58,"")</f>
        <v>0</v>
      </c>
      <c r="X56" s="740">
        <f>IF(Select2=1,Wood!$W58,"")</f>
        <v>0</v>
      </c>
      <c r="Y56" s="750">
        <f>IF(Select2=1,Textiles!$W58,"")</f>
        <v>3.7081174947081595E-4</v>
      </c>
      <c r="Z56" s="742">
        <f>Sludge!W58</f>
        <v>0</v>
      </c>
      <c r="AA56" s="742" t="str">
        <f>IF(Select2=2,MSW!$W58,"")</f>
        <v/>
      </c>
      <c r="AB56" s="751">
        <f>Industry!$W58</f>
        <v>0</v>
      </c>
      <c r="AC56" s="752">
        <f t="shared" si="4"/>
        <v>1.0179220001581449E-2</v>
      </c>
      <c r="AD56" s="753">
        <f>Recovery_OX!R51</f>
        <v>0</v>
      </c>
      <c r="AE56" s="703"/>
      <c r="AF56" s="755">
        <f>(AC56-AD56)*(1-Recovery_OX!U51)</f>
        <v>1.0179220001581449E-2</v>
      </c>
    </row>
    <row r="57" spans="2:32">
      <c r="B57" s="748">
        <f t="shared" si="1"/>
        <v>2040</v>
      </c>
      <c r="C57" s="749">
        <f>IF(Select2=1,Food!$K59,"")</f>
        <v>4.031183078047147E-6</v>
      </c>
      <c r="D57" s="750">
        <f>IF(Select2=1,Paper!$K59,"")</f>
        <v>4.4245091032152246E-3</v>
      </c>
      <c r="E57" s="740">
        <f>IF(Select2=1,Nappies!$K59,"")</f>
        <v>5.65506682190776E-4</v>
      </c>
      <c r="F57" s="750">
        <f>IF(Select2=1,Garden!$K59,"")</f>
        <v>0</v>
      </c>
      <c r="G57" s="740">
        <f>IF(Select2=1,Wood!$K59,"")</f>
        <v>0</v>
      </c>
      <c r="H57" s="750">
        <f>IF(Select2=1,Textiles!$K59,"")</f>
        <v>3.1549010749403025E-4</v>
      </c>
      <c r="I57" s="751">
        <f>Sludge!K59</f>
        <v>0</v>
      </c>
      <c r="J57" s="751" t="str">
        <f>IF(Select2=2,MSW!$K59,"")</f>
        <v/>
      </c>
      <c r="K57" s="751">
        <f>Industry!$K59</f>
        <v>0</v>
      </c>
      <c r="L57" s="752">
        <f t="shared" si="3"/>
        <v>5.3095370759780785E-3</v>
      </c>
      <c r="M57" s="753">
        <f>Recovery_OX!C52</f>
        <v>0</v>
      </c>
      <c r="N57" s="703"/>
      <c r="O57" s="754">
        <f>(L57-M57)*(1-Recovery_OX!F52)</f>
        <v>5.3095370759780785E-3</v>
      </c>
      <c r="P57" s="694"/>
      <c r="Q57" s="705"/>
      <c r="S57" s="748">
        <f t="shared" si="2"/>
        <v>2040</v>
      </c>
      <c r="T57" s="749">
        <f>IF(Select2=1,Food!$W59,"")</f>
        <v>2.6970448782652633E-6</v>
      </c>
      <c r="U57" s="750">
        <f>IF(Select2=1,Paper!$W59,"")</f>
        <v>9.1415477339157544E-3</v>
      </c>
      <c r="V57" s="740">
        <f>IF(Select2=1,Nappies!$W59,"")</f>
        <v>0</v>
      </c>
      <c r="W57" s="750">
        <f>IF(Select2=1,Garden!$W59,"")</f>
        <v>0</v>
      </c>
      <c r="X57" s="740">
        <f>IF(Select2=1,Wood!$W59,"")</f>
        <v>0</v>
      </c>
      <c r="Y57" s="750">
        <f>IF(Select2=1,Textiles!$W59,"")</f>
        <v>3.457425835551016E-4</v>
      </c>
      <c r="Z57" s="742">
        <f>Sludge!W59</f>
        <v>0</v>
      </c>
      <c r="AA57" s="742" t="str">
        <f>IF(Select2=2,MSW!$W59,"")</f>
        <v/>
      </c>
      <c r="AB57" s="751">
        <f>Industry!$W59</f>
        <v>0</v>
      </c>
      <c r="AC57" s="752">
        <f t="shared" si="4"/>
        <v>9.4899873623491213E-3</v>
      </c>
      <c r="AD57" s="753">
        <f>Recovery_OX!R52</f>
        <v>0</v>
      </c>
      <c r="AE57" s="703"/>
      <c r="AF57" s="755">
        <f>(AC57-AD57)*(1-Recovery_OX!U52)</f>
        <v>9.4899873623491213E-3</v>
      </c>
    </row>
    <row r="58" spans="2:32">
      <c r="B58" s="748">
        <f t="shared" si="1"/>
        <v>2041</v>
      </c>
      <c r="C58" s="749">
        <f>IF(Select2=1,Food!$K60,"")</f>
        <v>2.7021828264546537E-6</v>
      </c>
      <c r="D58" s="750">
        <f>IF(Select2=1,Paper!$K60,"")</f>
        <v>4.1253849439554843E-3</v>
      </c>
      <c r="E58" s="740">
        <f>IF(Select2=1,Nappies!$K60,"")</f>
        <v>4.7709809131451055E-4</v>
      </c>
      <c r="F58" s="750">
        <f>IF(Select2=1,Garden!$K60,"")</f>
        <v>0</v>
      </c>
      <c r="G58" s="740">
        <f>IF(Select2=1,Wood!$K60,"")</f>
        <v>0</v>
      </c>
      <c r="H58" s="750">
        <f>IF(Select2=1,Textiles!$K60,"")</f>
        <v>2.9416102646889709E-4</v>
      </c>
      <c r="I58" s="751">
        <f>Sludge!K60</f>
        <v>0</v>
      </c>
      <c r="J58" s="751" t="str">
        <f>IF(Select2=2,MSW!$K60,"")</f>
        <v/>
      </c>
      <c r="K58" s="751">
        <f>Industry!$K60</f>
        <v>0</v>
      </c>
      <c r="L58" s="752">
        <f t="shared" si="3"/>
        <v>4.899346244565346E-3</v>
      </c>
      <c r="M58" s="753">
        <f>Recovery_OX!C53</f>
        <v>0</v>
      </c>
      <c r="N58" s="703"/>
      <c r="O58" s="754">
        <f>(L58-M58)*(1-Recovery_OX!F53)</f>
        <v>4.899346244565346E-3</v>
      </c>
      <c r="P58" s="694"/>
      <c r="Q58" s="705"/>
      <c r="S58" s="748">
        <f t="shared" si="2"/>
        <v>2041</v>
      </c>
      <c r="T58" s="749">
        <f>IF(Select2=1,Food!$W60,"")</f>
        <v>1.8078832469589566E-6</v>
      </c>
      <c r="U58" s="750">
        <f>IF(Select2=1,Paper!$W60,"")</f>
        <v>8.5235226114782764E-3</v>
      </c>
      <c r="V58" s="740">
        <f>IF(Select2=1,Nappies!$W60,"")</f>
        <v>0</v>
      </c>
      <c r="W58" s="750">
        <f>IF(Select2=1,Garden!$W60,"")</f>
        <v>0</v>
      </c>
      <c r="X58" s="740">
        <f>IF(Select2=1,Wood!$W60,"")</f>
        <v>0</v>
      </c>
      <c r="Y58" s="750">
        <f>IF(Select2=1,Textiles!$W60,"")</f>
        <v>3.2236824818509266E-4</v>
      </c>
      <c r="Z58" s="742">
        <f>Sludge!W60</f>
        <v>0</v>
      </c>
      <c r="AA58" s="742" t="str">
        <f>IF(Select2=2,MSW!$W60,"")</f>
        <v/>
      </c>
      <c r="AB58" s="751">
        <f>Industry!$W60</f>
        <v>0</v>
      </c>
      <c r="AC58" s="752">
        <f t="shared" si="4"/>
        <v>8.8476987429103281E-3</v>
      </c>
      <c r="AD58" s="753">
        <f>Recovery_OX!R53</f>
        <v>0</v>
      </c>
      <c r="AE58" s="703"/>
      <c r="AF58" s="755">
        <f>(AC58-AD58)*(1-Recovery_OX!U53)</f>
        <v>8.8476987429103281E-3</v>
      </c>
    </row>
    <row r="59" spans="2:32">
      <c r="B59" s="748">
        <f t="shared" si="1"/>
        <v>2042</v>
      </c>
      <c r="C59" s="749">
        <f>IF(Select2=1,Food!$K61,"")</f>
        <v>1.8113273166257976E-6</v>
      </c>
      <c r="D59" s="750">
        <f>IF(Select2=1,Paper!$K61,"")</f>
        <v>3.8464834264771404E-3</v>
      </c>
      <c r="E59" s="740">
        <f>IF(Select2=1,Nappies!$K61,"")</f>
        <v>4.0251087370734131E-4</v>
      </c>
      <c r="F59" s="750">
        <f>IF(Select2=1,Garden!$K61,"")</f>
        <v>0</v>
      </c>
      <c r="G59" s="740">
        <f>IF(Select2=1,Wood!$K61,"")</f>
        <v>0</v>
      </c>
      <c r="H59" s="750">
        <f>IF(Select2=1,Textiles!$K61,"")</f>
        <v>2.7427392313678973E-4</v>
      </c>
      <c r="I59" s="751">
        <f>Sludge!K61</f>
        <v>0</v>
      </c>
      <c r="J59" s="751" t="str">
        <f>IF(Select2=2,MSW!$K61,"")</f>
        <v/>
      </c>
      <c r="K59" s="751">
        <f>Industry!$K61</f>
        <v>0</v>
      </c>
      <c r="L59" s="752">
        <f t="shared" si="3"/>
        <v>4.5250795506378968E-3</v>
      </c>
      <c r="M59" s="753">
        <f>Recovery_OX!C54</f>
        <v>0</v>
      </c>
      <c r="N59" s="703"/>
      <c r="O59" s="754">
        <f>(L59-M59)*(1-Recovery_OX!F54)</f>
        <v>4.5250795506378968E-3</v>
      </c>
      <c r="P59" s="694"/>
      <c r="Q59" s="705"/>
      <c r="S59" s="748">
        <f t="shared" si="2"/>
        <v>2042</v>
      </c>
      <c r="T59" s="749">
        <f>IF(Select2=1,Food!$W61,"")</f>
        <v>1.211860381328589E-6</v>
      </c>
      <c r="U59" s="750">
        <f>IF(Select2=1,Paper!$W61,"")</f>
        <v>7.9472798067709537E-3</v>
      </c>
      <c r="V59" s="740">
        <f>IF(Select2=1,Nappies!$W61,"")</f>
        <v>0</v>
      </c>
      <c r="W59" s="750">
        <f>IF(Select2=1,Garden!$W61,"")</f>
        <v>0</v>
      </c>
      <c r="X59" s="740">
        <f>IF(Select2=1,Wood!$W61,"")</f>
        <v>0</v>
      </c>
      <c r="Y59" s="750">
        <f>IF(Select2=1,Textiles!$W61,"")</f>
        <v>3.0057416234168731E-4</v>
      </c>
      <c r="Z59" s="742">
        <f>Sludge!W61</f>
        <v>0</v>
      </c>
      <c r="AA59" s="742" t="str">
        <f>IF(Select2=2,MSW!$W61,"")</f>
        <v/>
      </c>
      <c r="AB59" s="751">
        <f>Industry!$W61</f>
        <v>0</v>
      </c>
      <c r="AC59" s="752">
        <f t="shared" si="4"/>
        <v>8.2490658294939682E-3</v>
      </c>
      <c r="AD59" s="753">
        <f>Recovery_OX!R54</f>
        <v>0</v>
      </c>
      <c r="AE59" s="703"/>
      <c r="AF59" s="755">
        <f>(AC59-AD59)*(1-Recovery_OX!U54)</f>
        <v>8.2490658294939682E-3</v>
      </c>
    </row>
    <row r="60" spans="2:32">
      <c r="B60" s="748">
        <f t="shared" si="1"/>
        <v>2043</v>
      </c>
      <c r="C60" s="749">
        <f>IF(Select2=1,Food!$K62,"")</f>
        <v>1.2141690102662157E-6</v>
      </c>
      <c r="D60" s="750">
        <f>IF(Select2=1,Paper!$K62,"")</f>
        <v>3.5864373752179418E-3</v>
      </c>
      <c r="E60" s="740">
        <f>IF(Select2=1,Nappies!$K62,"")</f>
        <v>3.3958426244435426E-4</v>
      </c>
      <c r="F60" s="750">
        <f>IF(Select2=1,Garden!$K62,"")</f>
        <v>0</v>
      </c>
      <c r="G60" s="740">
        <f>IF(Select2=1,Wood!$K62,"")</f>
        <v>0</v>
      </c>
      <c r="H60" s="750">
        <f>IF(Select2=1,Textiles!$K62,"")</f>
        <v>2.5573131089410179E-4</v>
      </c>
      <c r="I60" s="751">
        <f>Sludge!K62</f>
        <v>0</v>
      </c>
      <c r="J60" s="751" t="str">
        <f>IF(Select2=2,MSW!$K62,"")</f>
        <v/>
      </c>
      <c r="K60" s="751">
        <f>Industry!$K62</f>
        <v>0</v>
      </c>
      <c r="L60" s="752">
        <f t="shared" si="3"/>
        <v>4.182967117566664E-3</v>
      </c>
      <c r="M60" s="753">
        <f>Recovery_OX!C55</f>
        <v>0</v>
      </c>
      <c r="N60" s="703"/>
      <c r="O60" s="754">
        <f>(L60-M60)*(1-Recovery_OX!F55)</f>
        <v>4.182967117566664E-3</v>
      </c>
      <c r="P60" s="694"/>
      <c r="Q60" s="705"/>
      <c r="S60" s="748">
        <f t="shared" si="2"/>
        <v>2043</v>
      </c>
      <c r="T60" s="749">
        <f>IF(Select2=1,Food!$W62,"")</f>
        <v>8.1233430660094719E-7</v>
      </c>
      <c r="U60" s="750">
        <f>IF(Select2=1,Paper!$W62,"")</f>
        <v>7.4099945768965761E-3</v>
      </c>
      <c r="V60" s="740">
        <f>IF(Select2=1,Nappies!$W62,"")</f>
        <v>0</v>
      </c>
      <c r="W60" s="750">
        <f>IF(Select2=1,Garden!$W62,"")</f>
        <v>0</v>
      </c>
      <c r="X60" s="740">
        <f>IF(Select2=1,Wood!$W62,"")</f>
        <v>0</v>
      </c>
      <c r="Y60" s="750">
        <f>IF(Select2=1,Textiles!$W62,"")</f>
        <v>2.8025349139079644E-4</v>
      </c>
      <c r="Z60" s="742">
        <f>Sludge!W62</f>
        <v>0</v>
      </c>
      <c r="AA60" s="742" t="str">
        <f>IF(Select2=2,MSW!$W62,"")</f>
        <v/>
      </c>
      <c r="AB60" s="751">
        <f>Industry!$W62</f>
        <v>0</v>
      </c>
      <c r="AC60" s="752">
        <f t="shared" si="4"/>
        <v>7.6910604025939733E-3</v>
      </c>
      <c r="AD60" s="753">
        <f>Recovery_OX!R55</f>
        <v>0</v>
      </c>
      <c r="AE60" s="703"/>
      <c r="AF60" s="755">
        <f>(AC60-AD60)*(1-Recovery_OX!U55)</f>
        <v>7.6910604025939733E-3</v>
      </c>
    </row>
    <row r="61" spans="2:32">
      <c r="B61" s="748">
        <f t="shared" si="1"/>
        <v>2044</v>
      </c>
      <c r="C61" s="749">
        <f>IF(Select2=1,Food!$K63,"")</f>
        <v>8.1388182685669631E-7</v>
      </c>
      <c r="D61" s="750">
        <f>IF(Select2=1,Paper!$K63,"")</f>
        <v>3.3439720441329193E-3</v>
      </c>
      <c r="E61" s="740">
        <f>IF(Select2=1,Nappies!$K63,"")</f>
        <v>2.8649529449413437E-4</v>
      </c>
      <c r="F61" s="750">
        <f>IF(Select2=1,Garden!$K63,"")</f>
        <v>0</v>
      </c>
      <c r="G61" s="740">
        <f>IF(Select2=1,Wood!$K63,"")</f>
        <v>0</v>
      </c>
      <c r="H61" s="750">
        <f>IF(Select2=1,Textiles!$K63,"")</f>
        <v>2.3844229383410722E-4</v>
      </c>
      <c r="I61" s="751">
        <f>Sludge!K63</f>
        <v>0</v>
      </c>
      <c r="J61" s="751" t="str">
        <f>IF(Select2=2,MSW!$K63,"")</f>
        <v/>
      </c>
      <c r="K61" s="751">
        <f>Industry!$K63</f>
        <v>0</v>
      </c>
      <c r="L61" s="752">
        <f t="shared" si="3"/>
        <v>3.8697235142880178E-3</v>
      </c>
      <c r="M61" s="753">
        <f>Recovery_OX!C56</f>
        <v>0</v>
      </c>
      <c r="N61" s="703"/>
      <c r="O61" s="754">
        <f>(L61-M61)*(1-Recovery_OX!F56)</f>
        <v>3.8697235142880178E-3</v>
      </c>
      <c r="P61" s="694"/>
      <c r="Q61" s="705"/>
      <c r="S61" s="748">
        <f t="shared" si="2"/>
        <v>2044</v>
      </c>
      <c r="T61" s="749">
        <f>IF(Select2=1,Food!$W63,"")</f>
        <v>5.4452396979707606E-7</v>
      </c>
      <c r="U61" s="750">
        <f>IF(Select2=1,Paper!$W63,"")</f>
        <v>6.9090331490349599E-3</v>
      </c>
      <c r="V61" s="740">
        <f>IF(Select2=1,Nappies!$W63,"")</f>
        <v>0</v>
      </c>
      <c r="W61" s="750">
        <f>IF(Select2=1,Garden!$W63,"")</f>
        <v>0</v>
      </c>
      <c r="X61" s="740">
        <f>IF(Select2=1,Wood!$W63,"")</f>
        <v>0</v>
      </c>
      <c r="Y61" s="750">
        <f>IF(Select2=1,Textiles!$W63,"")</f>
        <v>2.6130662337984351E-4</v>
      </c>
      <c r="Z61" s="742">
        <f>Sludge!W63</f>
        <v>0</v>
      </c>
      <c r="AA61" s="742" t="str">
        <f>IF(Select2=2,MSW!$W63,"")</f>
        <v/>
      </c>
      <c r="AB61" s="751">
        <f>Industry!$W63</f>
        <v>0</v>
      </c>
      <c r="AC61" s="752">
        <f t="shared" si="4"/>
        <v>7.1708842963846007E-3</v>
      </c>
      <c r="AD61" s="753">
        <f>Recovery_OX!R56</f>
        <v>0</v>
      </c>
      <c r="AE61" s="703"/>
      <c r="AF61" s="755">
        <f>(AC61-AD61)*(1-Recovery_OX!U56)</f>
        <v>7.1708842963846007E-3</v>
      </c>
    </row>
    <row r="62" spans="2:32">
      <c r="B62" s="748">
        <f t="shared" si="1"/>
        <v>2045</v>
      </c>
      <c r="C62" s="749">
        <f>IF(Select2=1,Food!$K64,"")</f>
        <v>5.4556130364615086E-7</v>
      </c>
      <c r="D62" s="750">
        <f>IF(Select2=1,Paper!$K64,"")</f>
        <v>3.1178988678877955E-3</v>
      </c>
      <c r="E62" s="740">
        <f>IF(Select2=1,Nappies!$K64,"")</f>
        <v>2.4170600008512083E-4</v>
      </c>
      <c r="F62" s="750">
        <f>IF(Select2=1,Garden!$K64,"")</f>
        <v>0</v>
      </c>
      <c r="G62" s="740">
        <f>IF(Select2=1,Wood!$K64,"")</f>
        <v>0</v>
      </c>
      <c r="H62" s="750">
        <f>IF(Select2=1,Textiles!$K64,"")</f>
        <v>2.223221211751198E-4</v>
      </c>
      <c r="I62" s="751">
        <f>Sludge!K64</f>
        <v>0</v>
      </c>
      <c r="J62" s="751" t="str">
        <f>IF(Select2=2,MSW!$K64,"")</f>
        <v/>
      </c>
      <c r="K62" s="751">
        <f>Industry!$K64</f>
        <v>0</v>
      </c>
      <c r="L62" s="752">
        <f t="shared" si="3"/>
        <v>3.5824725504516822E-3</v>
      </c>
      <c r="M62" s="753">
        <f>Recovery_OX!C57</f>
        <v>0</v>
      </c>
      <c r="N62" s="703"/>
      <c r="O62" s="754">
        <f>(L62-M62)*(1-Recovery_OX!F57)</f>
        <v>3.5824725504516822E-3</v>
      </c>
      <c r="P62" s="694"/>
      <c r="Q62" s="705"/>
      <c r="S62" s="748">
        <f t="shared" si="2"/>
        <v>2045</v>
      </c>
      <c r="T62" s="749">
        <f>IF(Select2=1,Food!$W64,"")</f>
        <v>3.6500533250188509E-7</v>
      </c>
      <c r="U62" s="750">
        <f>IF(Select2=1,Paper!$W64,"")</f>
        <v>6.4419398096855285E-3</v>
      </c>
      <c r="V62" s="740">
        <f>IF(Select2=1,Nappies!$W64,"")</f>
        <v>0</v>
      </c>
      <c r="W62" s="750">
        <f>IF(Select2=1,Garden!$W64,"")</f>
        <v>0</v>
      </c>
      <c r="X62" s="740">
        <f>IF(Select2=1,Wood!$W64,"")</f>
        <v>0</v>
      </c>
      <c r="Y62" s="750">
        <f>IF(Select2=1,Textiles!$W64,"")</f>
        <v>2.4364068073985724E-4</v>
      </c>
      <c r="Z62" s="742">
        <f>Sludge!W64</f>
        <v>0</v>
      </c>
      <c r="AA62" s="742" t="str">
        <f>IF(Select2=2,MSW!$W64,"")</f>
        <v/>
      </c>
      <c r="AB62" s="751">
        <f>Industry!$W64</f>
        <v>0</v>
      </c>
      <c r="AC62" s="752">
        <f t="shared" si="4"/>
        <v>6.6859454957578883E-3</v>
      </c>
      <c r="AD62" s="753">
        <f>Recovery_OX!R57</f>
        <v>0</v>
      </c>
      <c r="AE62" s="703"/>
      <c r="AF62" s="755">
        <f>(AC62-AD62)*(1-Recovery_OX!U57)</f>
        <v>6.6859454957578883E-3</v>
      </c>
    </row>
    <row r="63" spans="2:32">
      <c r="B63" s="748">
        <f t="shared" si="1"/>
        <v>2046</v>
      </c>
      <c r="C63" s="749">
        <f>IF(Select2=1,Food!$K65,"")</f>
        <v>3.6570067817535125E-7</v>
      </c>
      <c r="D63" s="750">
        <f>IF(Select2=1,Paper!$K65,"")</f>
        <v>2.9071096355103325E-3</v>
      </c>
      <c r="E63" s="740">
        <f>IF(Select2=1,Nappies!$K65,"")</f>
        <v>2.0391884823205893E-4</v>
      </c>
      <c r="F63" s="750">
        <f>IF(Select2=1,Garden!$K65,"")</f>
        <v>0</v>
      </c>
      <c r="G63" s="740">
        <f>IF(Select2=1,Wood!$K65,"")</f>
        <v>0</v>
      </c>
      <c r="H63" s="750">
        <f>IF(Select2=1,Textiles!$K65,"")</f>
        <v>2.0729177181206304E-4</v>
      </c>
      <c r="I63" s="751">
        <f>Sludge!K65</f>
        <v>0</v>
      </c>
      <c r="J63" s="751" t="str">
        <f>IF(Select2=2,MSW!$K65,"")</f>
        <v/>
      </c>
      <c r="K63" s="751">
        <f>Industry!$K65</f>
        <v>0</v>
      </c>
      <c r="L63" s="752">
        <f t="shared" si="3"/>
        <v>3.3186859562326296E-3</v>
      </c>
      <c r="M63" s="753">
        <f>Recovery_OX!C58</f>
        <v>0</v>
      </c>
      <c r="N63" s="703"/>
      <c r="O63" s="754">
        <f>(L63-M63)*(1-Recovery_OX!F58)</f>
        <v>3.3186859562326296E-3</v>
      </c>
      <c r="P63" s="694"/>
      <c r="Q63" s="705"/>
      <c r="S63" s="748">
        <f t="shared" si="2"/>
        <v>2046</v>
      </c>
      <c r="T63" s="749">
        <f>IF(Select2=1,Food!$W65,"")</f>
        <v>2.4467039128591742E-7</v>
      </c>
      <c r="U63" s="750">
        <f>IF(Select2=1,Paper!$W65,"")</f>
        <v>6.0064248667568865E-3</v>
      </c>
      <c r="V63" s="740">
        <f>IF(Select2=1,Nappies!$W65,"")</f>
        <v>0</v>
      </c>
      <c r="W63" s="750">
        <f>IF(Select2=1,Garden!$W65,"")</f>
        <v>0</v>
      </c>
      <c r="X63" s="740">
        <f>IF(Select2=1,Wood!$W65,"")</f>
        <v>0</v>
      </c>
      <c r="Y63" s="750">
        <f>IF(Select2=1,Textiles!$W65,"")</f>
        <v>2.2716906499952106E-4</v>
      </c>
      <c r="Z63" s="742">
        <f>Sludge!W65</f>
        <v>0</v>
      </c>
      <c r="AA63" s="742" t="str">
        <f>IF(Select2=2,MSW!$W65,"")</f>
        <v/>
      </c>
      <c r="AB63" s="751">
        <f>Industry!$W65</f>
        <v>0</v>
      </c>
      <c r="AC63" s="752">
        <f t="shared" si="4"/>
        <v>6.233838602147693E-3</v>
      </c>
      <c r="AD63" s="753">
        <f>Recovery_OX!R58</f>
        <v>0</v>
      </c>
      <c r="AE63" s="703"/>
      <c r="AF63" s="755">
        <f>(AC63-AD63)*(1-Recovery_OX!U58)</f>
        <v>6.233838602147693E-3</v>
      </c>
    </row>
    <row r="64" spans="2:32">
      <c r="B64" s="748">
        <f t="shared" si="1"/>
        <v>2047</v>
      </c>
      <c r="C64" s="749">
        <f>IF(Select2=1,Food!$K66,"")</f>
        <v>2.4513649542976596E-7</v>
      </c>
      <c r="D64" s="750">
        <f>IF(Select2=1,Paper!$K66,"")</f>
        <v>2.7105710579388678E-3</v>
      </c>
      <c r="E64" s="740">
        <f>IF(Select2=1,Nappies!$K66,"")</f>
        <v>1.7203915769424582E-4</v>
      </c>
      <c r="F64" s="750">
        <f>IF(Select2=1,Garden!$K66,"")</f>
        <v>0</v>
      </c>
      <c r="G64" s="740">
        <f>IF(Select2=1,Wood!$K66,"")</f>
        <v>0</v>
      </c>
      <c r="H64" s="750">
        <f>IF(Select2=1,Textiles!$K66,"")</f>
        <v>1.9327756695492168E-4</v>
      </c>
      <c r="I64" s="751">
        <f>Sludge!K66</f>
        <v>0</v>
      </c>
      <c r="J64" s="751" t="str">
        <f>IF(Select2=2,MSW!$K66,"")</f>
        <v/>
      </c>
      <c r="K64" s="751">
        <f>Industry!$K66</f>
        <v>0</v>
      </c>
      <c r="L64" s="752">
        <f t="shared" si="3"/>
        <v>3.0761329190834652E-3</v>
      </c>
      <c r="M64" s="753">
        <f>Recovery_OX!C59</f>
        <v>0</v>
      </c>
      <c r="N64" s="703"/>
      <c r="O64" s="754">
        <f>(L64-M64)*(1-Recovery_OX!F59)</f>
        <v>3.0761329190834652E-3</v>
      </c>
      <c r="P64" s="694"/>
      <c r="Q64" s="705"/>
      <c r="S64" s="748">
        <f t="shared" si="2"/>
        <v>2047</v>
      </c>
      <c r="T64" s="749">
        <f>IF(Select2=1,Food!$W66,"")</f>
        <v>1.6400746795033406E-7</v>
      </c>
      <c r="U64" s="750">
        <f>IF(Select2=1,Paper!$W66,"")</f>
        <v>5.6003534254935299E-3</v>
      </c>
      <c r="V64" s="740">
        <f>IF(Select2=1,Nappies!$W66,"")</f>
        <v>0</v>
      </c>
      <c r="W64" s="750">
        <f>IF(Select2=1,Garden!$W66,"")</f>
        <v>0</v>
      </c>
      <c r="X64" s="740">
        <f>IF(Select2=1,Wood!$W66,"")</f>
        <v>0</v>
      </c>
      <c r="Y64" s="750">
        <f>IF(Select2=1,Textiles!$W66,"")</f>
        <v>2.1181103227936609E-4</v>
      </c>
      <c r="Z64" s="742">
        <f>Sludge!W66</f>
        <v>0</v>
      </c>
      <c r="AA64" s="742" t="str">
        <f>IF(Select2=2,MSW!$W66,"")</f>
        <v/>
      </c>
      <c r="AB64" s="751">
        <f>Industry!$W66</f>
        <v>0</v>
      </c>
      <c r="AC64" s="752">
        <f t="shared" si="4"/>
        <v>5.8123284652408461E-3</v>
      </c>
      <c r="AD64" s="753">
        <f>Recovery_OX!R59</f>
        <v>0</v>
      </c>
      <c r="AE64" s="703"/>
      <c r="AF64" s="755">
        <f>(AC64-AD64)*(1-Recovery_OX!U59)</f>
        <v>5.8123284652408461E-3</v>
      </c>
    </row>
    <row r="65" spans="2:32">
      <c r="B65" s="748">
        <f t="shared" si="1"/>
        <v>2048</v>
      </c>
      <c r="C65" s="749">
        <f>IF(Select2=1,Food!$K67,"")</f>
        <v>1.6431990690149601E-7</v>
      </c>
      <c r="D65" s="750">
        <f>IF(Select2=1,Paper!$K67,"")</f>
        <v>2.5273197028381289E-3</v>
      </c>
      <c r="E65" s="740">
        <f>IF(Select2=1,Nappies!$K67,"")</f>
        <v>1.4514338442351223E-4</v>
      </c>
      <c r="F65" s="750">
        <f>IF(Select2=1,Garden!$K67,"")</f>
        <v>0</v>
      </c>
      <c r="G65" s="740">
        <f>IF(Select2=1,Wood!$K67,"")</f>
        <v>0</v>
      </c>
      <c r="H65" s="750">
        <f>IF(Select2=1,Textiles!$K67,"")</f>
        <v>1.8021080895522712E-4</v>
      </c>
      <c r="I65" s="751">
        <f>Sludge!K67</f>
        <v>0</v>
      </c>
      <c r="J65" s="751" t="str">
        <f>IF(Select2=2,MSW!$K67,"")</f>
        <v/>
      </c>
      <c r="K65" s="751">
        <f>Industry!$K67</f>
        <v>0</v>
      </c>
      <c r="L65" s="752">
        <f t="shared" si="3"/>
        <v>2.8528382161237694E-3</v>
      </c>
      <c r="M65" s="753">
        <f>Recovery_OX!C60</f>
        <v>0</v>
      </c>
      <c r="N65" s="703"/>
      <c r="O65" s="754">
        <f>(L65-M65)*(1-Recovery_OX!F60)</f>
        <v>2.8528382161237694E-3</v>
      </c>
      <c r="P65" s="694"/>
      <c r="Q65" s="705"/>
      <c r="S65" s="748">
        <f t="shared" si="2"/>
        <v>2048</v>
      </c>
      <c r="T65" s="749">
        <f>IF(Select2=1,Food!$W67,"")</f>
        <v>1.0993749346665658E-7</v>
      </c>
      <c r="U65" s="750">
        <f>IF(Select2=1,Paper!$W67,"")</f>
        <v>5.2217349232192749E-3</v>
      </c>
      <c r="V65" s="740">
        <f>IF(Select2=1,Nappies!$W67,"")</f>
        <v>0</v>
      </c>
      <c r="W65" s="750">
        <f>IF(Select2=1,Garden!$W67,"")</f>
        <v>0</v>
      </c>
      <c r="X65" s="740">
        <f>IF(Select2=1,Wood!$W67,"")</f>
        <v>0</v>
      </c>
      <c r="Y65" s="750">
        <f>IF(Select2=1,Textiles!$W67,"")</f>
        <v>1.9749129748518031E-4</v>
      </c>
      <c r="Z65" s="742">
        <f>Sludge!W67</f>
        <v>0</v>
      </c>
      <c r="AA65" s="742" t="str">
        <f>IF(Select2=2,MSW!$W67,"")</f>
        <v/>
      </c>
      <c r="AB65" s="751">
        <f>Industry!$W67</f>
        <v>0</v>
      </c>
      <c r="AC65" s="752">
        <f t="shared" si="4"/>
        <v>5.4193361581979221E-3</v>
      </c>
      <c r="AD65" s="753">
        <f>Recovery_OX!R60</f>
        <v>0</v>
      </c>
      <c r="AE65" s="703"/>
      <c r="AF65" s="755">
        <f>(AC65-AD65)*(1-Recovery_OX!U60)</f>
        <v>5.4193361581979221E-3</v>
      </c>
    </row>
    <row r="66" spans="2:32">
      <c r="B66" s="748">
        <f t="shared" si="1"/>
        <v>2049</v>
      </c>
      <c r="C66" s="749">
        <f>IF(Select2=1,Food!$K68,"")</f>
        <v>1.1014692755878278E-7</v>
      </c>
      <c r="D66" s="750">
        <f>IF(Select2=1,Paper!$K68,"")</f>
        <v>2.3564572718528087E-3</v>
      </c>
      <c r="E66" s="740">
        <f>IF(Select2=1,Nappies!$K68,"")</f>
        <v>1.2245236679984088E-4</v>
      </c>
      <c r="F66" s="750">
        <f>IF(Select2=1,Garden!$K68,"")</f>
        <v>0</v>
      </c>
      <c r="G66" s="740">
        <f>IF(Select2=1,Wood!$K68,"")</f>
        <v>0</v>
      </c>
      <c r="H66" s="750">
        <f>IF(Select2=1,Textiles!$K68,"")</f>
        <v>1.6802744455010526E-4</v>
      </c>
      <c r="I66" s="751">
        <f>Sludge!K68</f>
        <v>0</v>
      </c>
      <c r="J66" s="751" t="str">
        <f>IF(Select2=2,MSW!$K68,"")</f>
        <v/>
      </c>
      <c r="K66" s="751">
        <f>Industry!$K68</f>
        <v>0</v>
      </c>
      <c r="L66" s="752">
        <f t="shared" si="3"/>
        <v>2.6470472301303137E-3</v>
      </c>
      <c r="M66" s="753">
        <f>Recovery_OX!C61</f>
        <v>0</v>
      </c>
      <c r="N66" s="703"/>
      <c r="O66" s="754">
        <f>(L66-M66)*(1-Recovery_OX!F61)</f>
        <v>2.6470472301303137E-3</v>
      </c>
      <c r="P66" s="694"/>
      <c r="Q66" s="705"/>
      <c r="S66" s="748">
        <f t="shared" si="2"/>
        <v>2049</v>
      </c>
      <c r="T66" s="749">
        <f>IF(Select2=1,Food!$W68,"")</f>
        <v>7.3693305681612036E-8</v>
      </c>
      <c r="U66" s="750">
        <f>IF(Select2=1,Paper!$W68,"")</f>
        <v>4.8687133715967137E-3</v>
      </c>
      <c r="V66" s="740">
        <f>IF(Select2=1,Nappies!$W68,"")</f>
        <v>0</v>
      </c>
      <c r="W66" s="750">
        <f>IF(Select2=1,Garden!$W68,"")</f>
        <v>0</v>
      </c>
      <c r="X66" s="740">
        <f>IF(Select2=1,Wood!$W68,"")</f>
        <v>0</v>
      </c>
      <c r="Y66" s="750">
        <f>IF(Select2=1,Textiles!$W68,"")</f>
        <v>1.8413966526038925E-4</v>
      </c>
      <c r="Z66" s="742">
        <f>Sludge!W68</f>
        <v>0</v>
      </c>
      <c r="AA66" s="742" t="str">
        <f>IF(Select2=2,MSW!$W68,"")</f>
        <v/>
      </c>
      <c r="AB66" s="751">
        <f>Industry!$W68</f>
        <v>0</v>
      </c>
      <c r="AC66" s="752">
        <f t="shared" si="4"/>
        <v>5.0529267301627845E-3</v>
      </c>
      <c r="AD66" s="753">
        <f>Recovery_OX!R61</f>
        <v>0</v>
      </c>
      <c r="AE66" s="703"/>
      <c r="AF66" s="755">
        <f>(AC66-AD66)*(1-Recovery_OX!U61)</f>
        <v>5.0529267301627845E-3</v>
      </c>
    </row>
    <row r="67" spans="2:32">
      <c r="B67" s="748">
        <f t="shared" si="1"/>
        <v>2050</v>
      </c>
      <c r="C67" s="749">
        <f>IF(Select2=1,Food!$K69,"")</f>
        <v>7.3833693551887502E-8</v>
      </c>
      <c r="D67" s="750">
        <f>IF(Select2=1,Paper!$K69,"")</f>
        <v>2.1971461971479899E-3</v>
      </c>
      <c r="E67" s="740">
        <f>IF(Select2=1,Nappies!$K69,"")</f>
        <v>1.0330875357798087E-4</v>
      </c>
      <c r="F67" s="750">
        <f>IF(Select2=1,Garden!$K69,"")</f>
        <v>0</v>
      </c>
      <c r="G67" s="740">
        <f>IF(Select2=1,Wood!$K69,"")</f>
        <v>0</v>
      </c>
      <c r="H67" s="750">
        <f>IF(Select2=1,Textiles!$K69,"")</f>
        <v>1.5666775087310754E-4</v>
      </c>
      <c r="I67" s="751">
        <f>Sludge!K69</f>
        <v>0</v>
      </c>
      <c r="J67" s="751" t="str">
        <f>IF(Select2=2,MSW!$K69,"")</f>
        <v/>
      </c>
      <c r="K67" s="751">
        <f>Industry!$K69</f>
        <v>0</v>
      </c>
      <c r="L67" s="752">
        <f t="shared" si="3"/>
        <v>2.4571965352926301E-3</v>
      </c>
      <c r="M67" s="753">
        <f>Recovery_OX!C62</f>
        <v>0</v>
      </c>
      <c r="N67" s="703"/>
      <c r="O67" s="754">
        <f>(L67-M67)*(1-Recovery_OX!F62)</f>
        <v>2.4571965352926301E-3</v>
      </c>
      <c r="P67" s="694"/>
      <c r="Q67" s="705"/>
      <c r="S67" s="748">
        <f t="shared" si="2"/>
        <v>2050</v>
      </c>
      <c r="T67" s="749">
        <f>IF(Select2=1,Food!$W69,"")</f>
        <v>4.9398100057016622E-8</v>
      </c>
      <c r="U67" s="750">
        <f>IF(Select2=1,Paper!$W69,"")</f>
        <v>4.5395582585702286E-3</v>
      </c>
      <c r="V67" s="740">
        <f>IF(Select2=1,Nappies!$W69,"")</f>
        <v>0</v>
      </c>
      <c r="W67" s="750">
        <f>IF(Select2=1,Garden!$W69,"")</f>
        <v>0</v>
      </c>
      <c r="X67" s="740">
        <f>IF(Select2=1,Wood!$W69,"")</f>
        <v>0</v>
      </c>
      <c r="Y67" s="750">
        <f>IF(Select2=1,Textiles!$W69,"")</f>
        <v>1.7169068588833696E-4</v>
      </c>
      <c r="Z67" s="742">
        <f>Sludge!W69</f>
        <v>0</v>
      </c>
      <c r="AA67" s="742" t="str">
        <f>IF(Select2=2,MSW!$W69,"")</f>
        <v/>
      </c>
      <c r="AB67" s="751">
        <f>Industry!$W69</f>
        <v>0</v>
      </c>
      <c r="AC67" s="752">
        <f t="shared" si="4"/>
        <v>4.7112983425586221E-3</v>
      </c>
      <c r="AD67" s="753">
        <f>Recovery_OX!R62</f>
        <v>0</v>
      </c>
      <c r="AE67" s="703"/>
      <c r="AF67" s="755">
        <f>(AC67-AD67)*(1-Recovery_OX!U62)</f>
        <v>4.7112983425586221E-3</v>
      </c>
    </row>
    <row r="68" spans="2:32">
      <c r="B68" s="748">
        <f t="shared" si="1"/>
        <v>2051</v>
      </c>
      <c r="C68" s="749">
        <f>IF(Select2=1,Food!$K70,"")</f>
        <v>4.9492204860682522E-8</v>
      </c>
      <c r="D68" s="750">
        <f>IF(Select2=1,Paper!$K70,"")</f>
        <v>2.0486055356506421E-3</v>
      </c>
      <c r="E68" s="740">
        <f>IF(Select2=1,Nappies!$K70,"")</f>
        <v>8.7157960640168222E-5</v>
      </c>
      <c r="F68" s="750">
        <f>IF(Select2=1,Garden!$K70,"")</f>
        <v>0</v>
      </c>
      <c r="G68" s="740">
        <f>IF(Select2=1,Wood!$K70,"")</f>
        <v>0</v>
      </c>
      <c r="H68" s="750">
        <f>IF(Select2=1,Textiles!$K70,"")</f>
        <v>1.4607604269265023E-4</v>
      </c>
      <c r="I68" s="751">
        <f>Sludge!K70</f>
        <v>0</v>
      </c>
      <c r="J68" s="751" t="str">
        <f>IF(Select2=2,MSW!$K70,"")</f>
        <v/>
      </c>
      <c r="K68" s="751">
        <f>Industry!$K70</f>
        <v>0</v>
      </c>
      <c r="L68" s="752">
        <f t="shared" si="3"/>
        <v>2.2818890311883215E-3</v>
      </c>
      <c r="M68" s="753">
        <f>Recovery_OX!C63</f>
        <v>0</v>
      </c>
      <c r="N68" s="703"/>
      <c r="O68" s="754">
        <f>(L68-M68)*(1-Recovery_OX!F63)</f>
        <v>2.2818890311883215E-3</v>
      </c>
      <c r="P68" s="694"/>
      <c r="Q68" s="705"/>
      <c r="S68" s="748">
        <f t="shared" si="2"/>
        <v>2051</v>
      </c>
      <c r="T68" s="749">
        <f>IF(Select2=1,Food!$W70,"")</f>
        <v>3.3112536704292495E-8</v>
      </c>
      <c r="U68" s="750">
        <f>IF(Select2=1,Paper!$W70,"")</f>
        <v>4.2326560653938895E-3</v>
      </c>
      <c r="V68" s="740">
        <f>IF(Select2=1,Nappies!$W70,"")</f>
        <v>0</v>
      </c>
      <c r="W68" s="750">
        <f>IF(Select2=1,Garden!$W70,"")</f>
        <v>0</v>
      </c>
      <c r="X68" s="740">
        <f>IF(Select2=1,Wood!$W70,"")</f>
        <v>0</v>
      </c>
      <c r="Y68" s="750">
        <f>IF(Select2=1,Textiles!$W70,"")</f>
        <v>1.6008333445769878E-4</v>
      </c>
      <c r="Z68" s="742">
        <f>Sludge!W70</f>
        <v>0</v>
      </c>
      <c r="AA68" s="742" t="str">
        <f>IF(Select2=2,MSW!$W70,"")</f>
        <v/>
      </c>
      <c r="AB68" s="751">
        <f>Industry!$W70</f>
        <v>0</v>
      </c>
      <c r="AC68" s="752">
        <f t="shared" si="4"/>
        <v>4.392772512388292E-3</v>
      </c>
      <c r="AD68" s="753">
        <f>Recovery_OX!R63</f>
        <v>0</v>
      </c>
      <c r="AE68" s="703"/>
      <c r="AF68" s="755">
        <f>(AC68-AD68)*(1-Recovery_OX!U63)</f>
        <v>4.392772512388292E-3</v>
      </c>
    </row>
    <row r="69" spans="2:32">
      <c r="B69" s="748">
        <f t="shared" si="1"/>
        <v>2052</v>
      </c>
      <c r="C69" s="749">
        <f>IF(Select2=1,Food!$K71,"")</f>
        <v>3.3175617040618002E-8</v>
      </c>
      <c r="D69" s="750">
        <f>IF(Select2=1,Paper!$K71,"")</f>
        <v>1.9101071408657733E-3</v>
      </c>
      <c r="E69" s="740">
        <f>IF(Select2=1,Nappies!$K71,"")</f>
        <v>7.3532104878402349E-5</v>
      </c>
      <c r="F69" s="750">
        <f>IF(Select2=1,Garden!$K71,"")</f>
        <v>0</v>
      </c>
      <c r="G69" s="740">
        <f>IF(Select2=1,Wood!$K71,"")</f>
        <v>0</v>
      </c>
      <c r="H69" s="750">
        <f>IF(Select2=1,Textiles!$K71,"")</f>
        <v>1.3620039944294452E-4</v>
      </c>
      <c r="I69" s="751">
        <f>Sludge!K71</f>
        <v>0</v>
      </c>
      <c r="J69" s="751" t="str">
        <f>IF(Select2=2,MSW!$K71,"")</f>
        <v/>
      </c>
      <c r="K69" s="751">
        <f>Industry!$K71</f>
        <v>0</v>
      </c>
      <c r="L69" s="752">
        <f t="shared" si="3"/>
        <v>2.1198728208041608E-3</v>
      </c>
      <c r="M69" s="753">
        <f>Recovery_OX!C64</f>
        <v>0</v>
      </c>
      <c r="N69" s="703"/>
      <c r="O69" s="754">
        <f>(L69-M69)*(1-Recovery_OX!F64)</f>
        <v>2.1198728208041608E-3</v>
      </c>
      <c r="P69" s="694"/>
      <c r="Q69" s="705"/>
      <c r="S69" s="748">
        <f t="shared" si="2"/>
        <v>2052</v>
      </c>
      <c r="T69" s="749">
        <f>IF(Select2=1,Food!$W71,"")</f>
        <v>2.2195997127978143E-8</v>
      </c>
      <c r="U69" s="750">
        <f>IF(Select2=1,Paper!$W71,"")</f>
        <v>3.9465023571606901E-3</v>
      </c>
      <c r="V69" s="740">
        <f>IF(Select2=1,Nappies!$W71,"")</f>
        <v>0</v>
      </c>
      <c r="W69" s="750">
        <f>IF(Select2=1,Garden!$W71,"")</f>
        <v>0</v>
      </c>
      <c r="X69" s="740">
        <f>IF(Select2=1,Wood!$W71,"")</f>
        <v>0</v>
      </c>
      <c r="Y69" s="750">
        <f>IF(Select2=1,Textiles!$W71,"")</f>
        <v>1.4926071171829529E-4</v>
      </c>
      <c r="Z69" s="742">
        <f>Sludge!W71</f>
        <v>0</v>
      </c>
      <c r="AA69" s="742" t="str">
        <f>IF(Select2=2,MSW!$W71,"")</f>
        <v/>
      </c>
      <c r="AB69" s="751">
        <f>Industry!$W71</f>
        <v>0</v>
      </c>
      <c r="AC69" s="752">
        <f t="shared" si="4"/>
        <v>4.0957852648761135E-3</v>
      </c>
      <c r="AD69" s="753">
        <f>Recovery_OX!R64</f>
        <v>0</v>
      </c>
      <c r="AE69" s="703"/>
      <c r="AF69" s="755">
        <f>(AC69-AD69)*(1-Recovery_OX!U64)</f>
        <v>4.0957852648761135E-3</v>
      </c>
    </row>
    <row r="70" spans="2:32">
      <c r="B70" s="748">
        <f t="shared" si="1"/>
        <v>2053</v>
      </c>
      <c r="C70" s="749">
        <f>IF(Select2=1,Food!$K72,"")</f>
        <v>2.2238281141927799E-8</v>
      </c>
      <c r="D70" s="750">
        <f>IF(Select2=1,Paper!$K72,"")</f>
        <v>1.7809720935014677E-3</v>
      </c>
      <c r="E70" s="740">
        <f>IF(Select2=1,Nappies!$K72,"")</f>
        <v>6.203644977618338E-5</v>
      </c>
      <c r="F70" s="750">
        <f>IF(Select2=1,Garden!$K72,"")</f>
        <v>0</v>
      </c>
      <c r="G70" s="740">
        <f>IF(Select2=1,Wood!$K72,"")</f>
        <v>0</v>
      </c>
      <c r="H70" s="750">
        <f>IF(Select2=1,Textiles!$K72,"")</f>
        <v>1.2699241070932303E-4</v>
      </c>
      <c r="I70" s="751">
        <f>Sludge!K72</f>
        <v>0</v>
      </c>
      <c r="J70" s="751" t="str">
        <f>IF(Select2=2,MSW!$K72,"")</f>
        <v/>
      </c>
      <c r="K70" s="751">
        <f>Industry!$K72</f>
        <v>0</v>
      </c>
      <c r="L70" s="752">
        <f t="shared" si="3"/>
        <v>1.9700231922681159E-3</v>
      </c>
      <c r="M70" s="753">
        <f>Recovery_OX!C65</f>
        <v>0</v>
      </c>
      <c r="N70" s="703"/>
      <c r="O70" s="754">
        <f>(L70-M70)*(1-Recovery_OX!F65)</f>
        <v>1.9700231922681159E-3</v>
      </c>
      <c r="P70" s="694"/>
      <c r="Q70" s="705"/>
      <c r="S70" s="748">
        <f t="shared" si="2"/>
        <v>2053</v>
      </c>
      <c r="T70" s="749">
        <f>IF(Select2=1,Food!$W72,"")</f>
        <v>1.4878421816633229E-8</v>
      </c>
      <c r="U70" s="750">
        <f>IF(Select2=1,Paper!$W72,"")</f>
        <v>3.6796944080608848E-3</v>
      </c>
      <c r="V70" s="740">
        <f>IF(Select2=1,Nappies!$W72,"")</f>
        <v>0</v>
      </c>
      <c r="W70" s="750">
        <f>IF(Select2=1,Garden!$W72,"")</f>
        <v>0</v>
      </c>
      <c r="X70" s="740">
        <f>IF(Select2=1,Wood!$W72,"")</f>
        <v>0</v>
      </c>
      <c r="Y70" s="750">
        <f>IF(Select2=1,Textiles!$W72,"")</f>
        <v>1.3916976516090186E-4</v>
      </c>
      <c r="Z70" s="742">
        <f>Sludge!W72</f>
        <v>0</v>
      </c>
      <c r="AA70" s="742" t="str">
        <f>IF(Select2=2,MSW!$W72,"")</f>
        <v/>
      </c>
      <c r="AB70" s="751">
        <f>Industry!$W72</f>
        <v>0</v>
      </c>
      <c r="AC70" s="752">
        <f t="shared" si="4"/>
        <v>3.8188790516436033E-3</v>
      </c>
      <c r="AD70" s="753">
        <f>Recovery_OX!R65</f>
        <v>0</v>
      </c>
      <c r="AE70" s="703"/>
      <c r="AF70" s="755">
        <f>(AC70-AD70)*(1-Recovery_OX!U65)</f>
        <v>3.8188790516436033E-3</v>
      </c>
    </row>
    <row r="71" spans="2:32">
      <c r="B71" s="748">
        <f t="shared" si="1"/>
        <v>2054</v>
      </c>
      <c r="C71" s="749">
        <f>IF(Select2=1,Food!$K73,"")</f>
        <v>1.4906765638810531E-8</v>
      </c>
      <c r="D71" s="750">
        <f>IF(Select2=1,Paper!$K73,"")</f>
        <v>1.6605673734057273E-3</v>
      </c>
      <c r="E71" s="740">
        <f>IF(Select2=1,Nappies!$K73,"")</f>
        <v>5.2337970022714521E-5</v>
      </c>
      <c r="F71" s="750">
        <f>IF(Select2=1,Garden!$K73,"")</f>
        <v>0</v>
      </c>
      <c r="G71" s="740">
        <f>IF(Select2=1,Wood!$K73,"")</f>
        <v>0</v>
      </c>
      <c r="H71" s="750">
        <f>IF(Select2=1,Textiles!$K73,"")</f>
        <v>1.1840693892033076E-4</v>
      </c>
      <c r="I71" s="751">
        <f>Sludge!K73</f>
        <v>0</v>
      </c>
      <c r="J71" s="751" t="str">
        <f>IF(Select2=2,MSW!$K73,"")</f>
        <v/>
      </c>
      <c r="K71" s="751">
        <f>Industry!$K73</f>
        <v>0</v>
      </c>
      <c r="L71" s="752">
        <f t="shared" si="3"/>
        <v>1.8313271891144112E-3</v>
      </c>
      <c r="M71" s="753">
        <f>Recovery_OX!C66</f>
        <v>0</v>
      </c>
      <c r="N71" s="703"/>
      <c r="O71" s="754">
        <f>(L71-M71)*(1-Recovery_OX!F66)</f>
        <v>1.8313271891144112E-3</v>
      </c>
      <c r="P71" s="694"/>
      <c r="Q71" s="705"/>
      <c r="S71" s="748">
        <f t="shared" si="2"/>
        <v>2054</v>
      </c>
      <c r="T71" s="749">
        <f>IF(Select2=1,Food!$W73,"")</f>
        <v>9.9733043970632446E-9</v>
      </c>
      <c r="U71" s="750">
        <f>IF(Select2=1,Paper!$W73,"")</f>
        <v>3.430924325218446E-3</v>
      </c>
      <c r="V71" s="740">
        <f>IF(Select2=1,Nappies!$W73,"")</f>
        <v>0</v>
      </c>
      <c r="W71" s="750">
        <f>IF(Select2=1,Garden!$W73,"")</f>
        <v>0</v>
      </c>
      <c r="X71" s="740">
        <f>IF(Select2=1,Wood!$W73,"")</f>
        <v>0</v>
      </c>
      <c r="Y71" s="750">
        <f>IF(Select2=1,Textiles!$W73,"")</f>
        <v>1.2976102895378703E-4</v>
      </c>
      <c r="Z71" s="742">
        <f>Sludge!W73</f>
        <v>0</v>
      </c>
      <c r="AA71" s="742" t="str">
        <f>IF(Select2=2,MSW!$W73,"")</f>
        <v/>
      </c>
      <c r="AB71" s="751">
        <f>Industry!$W73</f>
        <v>0</v>
      </c>
      <c r="AC71" s="752">
        <f t="shared" si="4"/>
        <v>3.5606953274766305E-3</v>
      </c>
      <c r="AD71" s="753">
        <f>Recovery_OX!R66</f>
        <v>0</v>
      </c>
      <c r="AE71" s="703"/>
      <c r="AF71" s="755">
        <f>(AC71-AD71)*(1-Recovery_OX!U66)</f>
        <v>3.5606953274766305E-3</v>
      </c>
    </row>
    <row r="72" spans="2:32">
      <c r="B72" s="748">
        <f t="shared" si="1"/>
        <v>2055</v>
      </c>
      <c r="C72" s="749">
        <f>IF(Select2=1,Food!$K74,"")</f>
        <v>9.9923038292499621E-9</v>
      </c>
      <c r="D72" s="750">
        <f>IF(Select2=1,Paper!$K74,"")</f>
        <v>1.5483027565009531E-3</v>
      </c>
      <c r="E72" s="740">
        <f>IF(Select2=1,Nappies!$K74,"")</f>
        <v>4.415570388024047E-5</v>
      </c>
      <c r="F72" s="750">
        <f>IF(Select2=1,Garden!$K74,"")</f>
        <v>0</v>
      </c>
      <c r="G72" s="740">
        <f>IF(Select2=1,Wood!$K74,"")</f>
        <v>0</v>
      </c>
      <c r="H72" s="750">
        <f>IF(Select2=1,Textiles!$K74,"")</f>
        <v>1.1040189808329751E-4</v>
      </c>
      <c r="I72" s="751">
        <f>Sludge!K74</f>
        <v>0</v>
      </c>
      <c r="J72" s="751" t="str">
        <f>IF(Select2=2,MSW!$K74,"")</f>
        <v/>
      </c>
      <c r="K72" s="751">
        <f>Industry!$K74</f>
        <v>0</v>
      </c>
      <c r="L72" s="752">
        <f t="shared" si="3"/>
        <v>1.7028703507683204E-3</v>
      </c>
      <c r="M72" s="753">
        <f>Recovery_OX!C67</f>
        <v>0</v>
      </c>
      <c r="N72" s="703"/>
      <c r="O72" s="754">
        <f>(L72-M72)*(1-Recovery_OX!F67)</f>
        <v>1.7028703507683204E-3</v>
      </c>
      <c r="P72" s="694"/>
      <c r="Q72" s="705"/>
      <c r="S72" s="748">
        <f t="shared" si="2"/>
        <v>2055</v>
      </c>
      <c r="T72" s="749">
        <f>IF(Select2=1,Food!$W74,"")</f>
        <v>6.6853058625668785E-9</v>
      </c>
      <c r="U72" s="750">
        <f>IF(Select2=1,Paper!$W74,"")</f>
        <v>3.1989726373986647E-3</v>
      </c>
      <c r="V72" s="740">
        <f>IF(Select2=1,Nappies!$W74,"")</f>
        <v>0</v>
      </c>
      <c r="W72" s="750">
        <f>IF(Select2=1,Garden!$W74,"")</f>
        <v>0</v>
      </c>
      <c r="X72" s="740">
        <f>IF(Select2=1,Wood!$W74,"")</f>
        <v>0</v>
      </c>
      <c r="Y72" s="750">
        <f>IF(Select2=1,Textiles!$W74,"")</f>
        <v>1.2098838146114787E-4</v>
      </c>
      <c r="Z72" s="742">
        <f>Sludge!W74</f>
        <v>0</v>
      </c>
      <c r="AA72" s="742" t="str">
        <f>IF(Select2=2,MSW!$W74,"")</f>
        <v/>
      </c>
      <c r="AB72" s="751">
        <f>Industry!$W74</f>
        <v>0</v>
      </c>
      <c r="AC72" s="752">
        <f t="shared" si="4"/>
        <v>3.3199677041656755E-3</v>
      </c>
      <c r="AD72" s="753">
        <f>Recovery_OX!R67</f>
        <v>0</v>
      </c>
      <c r="AE72" s="703"/>
      <c r="AF72" s="755">
        <f>(AC72-AD72)*(1-Recovery_OX!U67)</f>
        <v>3.3199677041656755E-3</v>
      </c>
    </row>
    <row r="73" spans="2:32">
      <c r="B73" s="748">
        <f t="shared" si="1"/>
        <v>2056</v>
      </c>
      <c r="C73" s="749">
        <f>IF(Select2=1,Food!$K75,"")</f>
        <v>6.6980415628249298E-9</v>
      </c>
      <c r="D73" s="750">
        <f>IF(Select2=1,Paper!$K75,"")</f>
        <v>1.443627921504833E-3</v>
      </c>
      <c r="E73" s="740">
        <f>IF(Select2=1,Nappies!$K75,"")</f>
        <v>3.7252613815807307E-5</v>
      </c>
      <c r="F73" s="750">
        <f>IF(Select2=1,Garden!$K75,"")</f>
        <v>0</v>
      </c>
      <c r="G73" s="740">
        <f>IF(Select2=1,Wood!$K75,"")</f>
        <v>0</v>
      </c>
      <c r="H73" s="750">
        <f>IF(Select2=1,Textiles!$K75,"")</f>
        <v>1.0293804747875295E-4</v>
      </c>
      <c r="I73" s="751">
        <f>Sludge!K75</f>
        <v>0</v>
      </c>
      <c r="J73" s="751" t="str">
        <f>IF(Select2=2,MSW!$K75,"")</f>
        <v/>
      </c>
      <c r="K73" s="751">
        <f>Industry!$K75</f>
        <v>0</v>
      </c>
      <c r="L73" s="752">
        <f t="shared" si="3"/>
        <v>1.583825280840956E-3</v>
      </c>
      <c r="M73" s="753">
        <f>Recovery_OX!C68</f>
        <v>0</v>
      </c>
      <c r="N73" s="703"/>
      <c r="O73" s="754">
        <f>(L73-M73)*(1-Recovery_OX!F68)</f>
        <v>1.583825280840956E-3</v>
      </c>
      <c r="P73" s="694"/>
      <c r="Q73" s="705"/>
      <c r="S73" s="748">
        <f t="shared" si="2"/>
        <v>2056</v>
      </c>
      <c r="T73" s="749">
        <f>IF(Select2=1,Food!$W75,"")</f>
        <v>4.4812945335581592E-9</v>
      </c>
      <c r="U73" s="750">
        <f>IF(Select2=1,Paper!$W75,"")</f>
        <v>2.9827023171587466E-3</v>
      </c>
      <c r="V73" s="740">
        <f>IF(Select2=1,Nappies!$W75,"")</f>
        <v>0</v>
      </c>
      <c r="W73" s="750">
        <f>IF(Select2=1,Garden!$W75,"")</f>
        <v>0</v>
      </c>
      <c r="X73" s="740">
        <f>IF(Select2=1,Wood!$W75,"")</f>
        <v>0</v>
      </c>
      <c r="Y73" s="750">
        <f>IF(Select2=1,Textiles!$W75,"")</f>
        <v>1.1280881915479767E-4</v>
      </c>
      <c r="Z73" s="742">
        <f>Sludge!W75</f>
        <v>0</v>
      </c>
      <c r="AA73" s="742" t="str">
        <f>IF(Select2=2,MSW!$W75,"")</f>
        <v/>
      </c>
      <c r="AB73" s="751">
        <f>Industry!$W75</f>
        <v>0</v>
      </c>
      <c r="AC73" s="752">
        <f t="shared" si="4"/>
        <v>3.0955156176080776E-3</v>
      </c>
      <c r="AD73" s="753">
        <f>Recovery_OX!R68</f>
        <v>0</v>
      </c>
      <c r="AE73" s="703"/>
      <c r="AF73" s="755">
        <f>(AC73-AD73)*(1-Recovery_OX!U68)</f>
        <v>3.0955156176080776E-3</v>
      </c>
    </row>
    <row r="74" spans="2:32">
      <c r="B74" s="748">
        <f t="shared" si="1"/>
        <v>2057</v>
      </c>
      <c r="C74" s="749">
        <f>IF(Select2=1,Food!$K76,"")</f>
        <v>4.4898315287414327E-9</v>
      </c>
      <c r="D74" s="750">
        <f>IF(Select2=1,Paper!$K76,"")</f>
        <v>1.3460297522547757E-3</v>
      </c>
      <c r="E74" s="740">
        <f>IF(Select2=1,Nappies!$K76,"")</f>
        <v>3.1428719602648978E-5</v>
      </c>
      <c r="F74" s="750">
        <f>IF(Select2=1,Garden!$K76,"")</f>
        <v>0</v>
      </c>
      <c r="G74" s="740">
        <f>IF(Select2=1,Wood!$K76,"")</f>
        <v>0</v>
      </c>
      <c r="H74" s="750">
        <f>IF(Select2=1,Textiles!$K76,"")</f>
        <v>9.5978799302374337E-5</v>
      </c>
      <c r="I74" s="751">
        <f>Sludge!K76</f>
        <v>0</v>
      </c>
      <c r="J74" s="751" t="str">
        <f>IF(Select2=2,MSW!$K76,"")</f>
        <v/>
      </c>
      <c r="K74" s="751">
        <f>Industry!$K76</f>
        <v>0</v>
      </c>
      <c r="L74" s="752">
        <f t="shared" si="3"/>
        <v>1.4734417609913277E-3</v>
      </c>
      <c r="M74" s="753">
        <f>Recovery_OX!C69</f>
        <v>0</v>
      </c>
      <c r="N74" s="703"/>
      <c r="O74" s="754">
        <f>(L74-M74)*(1-Recovery_OX!F69)</f>
        <v>1.4734417609913277E-3</v>
      </c>
      <c r="P74" s="694"/>
      <c r="Q74" s="705"/>
      <c r="S74" s="748">
        <f t="shared" si="2"/>
        <v>2057</v>
      </c>
      <c r="T74" s="749">
        <f>IF(Select2=1,Food!$W76,"")</f>
        <v>3.0039015580339644E-9</v>
      </c>
      <c r="U74" s="750">
        <f>IF(Select2=1,Paper!$W76,"")</f>
        <v>2.7810532071379673E-3</v>
      </c>
      <c r="V74" s="740">
        <f>IF(Select2=1,Nappies!$W76,"")</f>
        <v>0</v>
      </c>
      <c r="W74" s="750">
        <f>IF(Select2=1,Garden!$W76,"")</f>
        <v>0</v>
      </c>
      <c r="X74" s="740">
        <f>IF(Select2=1,Wood!$W76,"")</f>
        <v>0</v>
      </c>
      <c r="Y74" s="750">
        <f>IF(Select2=1,Textiles!$W76,"")</f>
        <v>1.0518224581082113E-4</v>
      </c>
      <c r="Z74" s="742">
        <f>Sludge!W76</f>
        <v>0</v>
      </c>
      <c r="AA74" s="742" t="str">
        <f>IF(Select2=2,MSW!$W76,"")</f>
        <v/>
      </c>
      <c r="AB74" s="751">
        <f>Industry!$W76</f>
        <v>0</v>
      </c>
      <c r="AC74" s="752">
        <f t="shared" si="4"/>
        <v>2.8862384568503464E-3</v>
      </c>
      <c r="AD74" s="753">
        <f>Recovery_OX!R69</f>
        <v>0</v>
      </c>
      <c r="AE74" s="703"/>
      <c r="AF74" s="755">
        <f>(AC74-AD74)*(1-Recovery_OX!U69)</f>
        <v>2.8862384568503464E-3</v>
      </c>
    </row>
    <row r="75" spans="2:32">
      <c r="B75" s="748">
        <f t="shared" si="1"/>
        <v>2058</v>
      </c>
      <c r="C75" s="749">
        <f>IF(Select2=1,Food!$K77,"")</f>
        <v>3.0096240770382221E-9</v>
      </c>
      <c r="D75" s="750">
        <f>IF(Select2=1,Paper!$K77,"")</f>
        <v>1.2550298224118875E-3</v>
      </c>
      <c r="E75" s="740">
        <f>IF(Select2=1,Nappies!$K77,"")</f>
        <v>2.6515304959428023E-5</v>
      </c>
      <c r="F75" s="750">
        <f>IF(Select2=1,Garden!$K77,"")</f>
        <v>0</v>
      </c>
      <c r="G75" s="740">
        <f>IF(Select2=1,Wood!$K77,"")</f>
        <v>0</v>
      </c>
      <c r="H75" s="750">
        <f>IF(Select2=1,Textiles!$K77,"")</f>
        <v>8.9490039311527163E-5</v>
      </c>
      <c r="I75" s="751">
        <f>Sludge!K77</f>
        <v>0</v>
      </c>
      <c r="J75" s="751" t="str">
        <f>IF(Select2=2,MSW!$K77,"")</f>
        <v/>
      </c>
      <c r="K75" s="751">
        <f>Industry!$K77</f>
        <v>0</v>
      </c>
      <c r="L75" s="752">
        <f t="shared" si="3"/>
        <v>1.3710381763069198E-3</v>
      </c>
      <c r="M75" s="753">
        <f>Recovery_OX!C70</f>
        <v>0</v>
      </c>
      <c r="N75" s="703"/>
      <c r="O75" s="754">
        <f>(L75-M75)*(1-Recovery_OX!F70)</f>
        <v>1.3710381763069198E-3</v>
      </c>
      <c r="P75" s="694"/>
      <c r="Q75" s="705"/>
      <c r="S75" s="748">
        <f t="shared" si="2"/>
        <v>2058</v>
      </c>
      <c r="T75" s="749">
        <f>IF(Select2=1,Food!$W77,"")</f>
        <v>2.0135754306678554E-9</v>
      </c>
      <c r="U75" s="750">
        <f>IF(Select2=1,Paper!$W77,"")</f>
        <v>2.5930368231650578E-3</v>
      </c>
      <c r="V75" s="740">
        <f>IF(Select2=1,Nappies!$W77,"")</f>
        <v>0</v>
      </c>
      <c r="W75" s="750">
        <f>IF(Select2=1,Garden!$W77,"")</f>
        <v>0</v>
      </c>
      <c r="X75" s="740">
        <f>IF(Select2=1,Wood!$W77,"")</f>
        <v>0</v>
      </c>
      <c r="Y75" s="750">
        <f>IF(Select2=1,Textiles!$W77,"")</f>
        <v>9.8071275957837937E-5</v>
      </c>
      <c r="Z75" s="742">
        <f>Sludge!W77</f>
        <v>0</v>
      </c>
      <c r="AA75" s="742" t="str">
        <f>IF(Select2=2,MSW!$W77,"")</f>
        <v/>
      </c>
      <c r="AB75" s="751">
        <f>Industry!$W77</f>
        <v>0</v>
      </c>
      <c r="AC75" s="752">
        <f t="shared" si="4"/>
        <v>2.6911101126983264E-3</v>
      </c>
      <c r="AD75" s="753">
        <f>Recovery_OX!R70</f>
        <v>0</v>
      </c>
      <c r="AE75" s="703"/>
      <c r="AF75" s="755">
        <f>(AC75-AD75)*(1-Recovery_OX!U70)</f>
        <v>2.6911101126983264E-3</v>
      </c>
    </row>
    <row r="76" spans="2:32">
      <c r="B76" s="748">
        <f t="shared" si="1"/>
        <v>2059</v>
      </c>
      <c r="C76" s="749">
        <f>IF(Select2=1,Food!$K78,"")</f>
        <v>2.0174113498702294E-9</v>
      </c>
      <c r="D76" s="750">
        <f>IF(Select2=1,Paper!$K78,"")</f>
        <v>1.1701820502145036E-3</v>
      </c>
      <c r="E76" s="740">
        <f>IF(Select2=1,Nappies!$K78,"")</f>
        <v>2.2370029895593025E-5</v>
      </c>
      <c r="F76" s="750">
        <f>IF(Select2=1,Garden!$K78,"")</f>
        <v>0</v>
      </c>
      <c r="G76" s="740">
        <f>IF(Select2=1,Wood!$K78,"")</f>
        <v>0</v>
      </c>
      <c r="H76" s="750">
        <f>IF(Select2=1,Textiles!$K78,"")</f>
        <v>8.3439959597208293E-5</v>
      </c>
      <c r="I76" s="751">
        <f>Sludge!K78</f>
        <v>0</v>
      </c>
      <c r="J76" s="751" t="str">
        <f>IF(Select2=2,MSW!$K78,"")</f>
        <v/>
      </c>
      <c r="K76" s="751">
        <f>Industry!$K78</f>
        <v>0</v>
      </c>
      <c r="L76" s="752">
        <f t="shared" si="3"/>
        <v>1.275994057118655E-3</v>
      </c>
      <c r="M76" s="753">
        <f>Recovery_OX!C71</f>
        <v>0</v>
      </c>
      <c r="N76" s="703"/>
      <c r="O76" s="754">
        <f>(L76-M76)*(1-Recovery_OX!F71)</f>
        <v>1.275994057118655E-3</v>
      </c>
      <c r="P76" s="694"/>
      <c r="Q76" s="705"/>
      <c r="S76" s="748">
        <f t="shared" si="2"/>
        <v>2059</v>
      </c>
      <c r="T76" s="749">
        <f>IF(Select2=1,Food!$W78,"")</f>
        <v>1.3497399753815091E-9</v>
      </c>
      <c r="U76" s="750">
        <f>IF(Select2=1,Paper!$W78,"")</f>
        <v>2.417731508707653E-3</v>
      </c>
      <c r="V76" s="740">
        <f>IF(Select2=1,Nappies!$W78,"")</f>
        <v>0</v>
      </c>
      <c r="W76" s="750">
        <f>IF(Select2=1,Garden!$W78,"")</f>
        <v>0</v>
      </c>
      <c r="X76" s="740">
        <f>IF(Select2=1,Wood!$W78,"")</f>
        <v>0</v>
      </c>
      <c r="Y76" s="750">
        <f>IF(Select2=1,Textiles!$W78,"")</f>
        <v>9.1441051613378902E-5</v>
      </c>
      <c r="Z76" s="742">
        <f>Sludge!W78</f>
        <v>0</v>
      </c>
      <c r="AA76" s="742" t="str">
        <f>IF(Select2=2,MSW!$W78,"")</f>
        <v/>
      </c>
      <c r="AB76" s="751">
        <f>Industry!$W78</f>
        <v>0</v>
      </c>
      <c r="AC76" s="752">
        <f t="shared" si="4"/>
        <v>2.509173910061007E-3</v>
      </c>
      <c r="AD76" s="753">
        <f>Recovery_OX!R71</f>
        <v>0</v>
      </c>
      <c r="AE76" s="703"/>
      <c r="AF76" s="755">
        <f>(AC76-AD76)*(1-Recovery_OX!U71)</f>
        <v>2.509173910061007E-3</v>
      </c>
    </row>
    <row r="77" spans="2:32">
      <c r="B77" s="748">
        <f t="shared" si="1"/>
        <v>2060</v>
      </c>
      <c r="C77" s="749">
        <f>IF(Select2=1,Food!$K79,"")</f>
        <v>1.3523112689178337E-9</v>
      </c>
      <c r="D77" s="750">
        <f>IF(Select2=1,Paper!$K79,"")</f>
        <v>1.0910705117848753E-3</v>
      </c>
      <c r="E77" s="740">
        <f>IF(Select2=1,Nappies!$K79,"")</f>
        <v>1.8872807169121111E-5</v>
      </c>
      <c r="F77" s="750">
        <f>IF(Select2=1,Garden!$K79,"")</f>
        <v>0</v>
      </c>
      <c r="G77" s="740">
        <f>IF(Select2=1,Wood!$K79,"")</f>
        <v>0</v>
      </c>
      <c r="H77" s="750">
        <f>IF(Select2=1,Textiles!$K79,"")</f>
        <v>7.7798902661639028E-5</v>
      </c>
      <c r="I77" s="751">
        <f>Sludge!K79</f>
        <v>0</v>
      </c>
      <c r="J77" s="751" t="str">
        <f>IF(Select2=2,MSW!$K79,"")</f>
        <v/>
      </c>
      <c r="K77" s="751">
        <f>Industry!$K79</f>
        <v>0</v>
      </c>
      <c r="L77" s="752">
        <f t="shared" si="3"/>
        <v>1.1877435739269043E-3</v>
      </c>
      <c r="M77" s="753">
        <f>Recovery_OX!C72</f>
        <v>0</v>
      </c>
      <c r="N77" s="703"/>
      <c r="O77" s="754">
        <f>(L77-M77)*(1-Recovery_OX!F72)</f>
        <v>1.1877435739269043E-3</v>
      </c>
      <c r="P77" s="694"/>
      <c r="Q77" s="705"/>
      <c r="S77" s="748">
        <f t="shared" si="2"/>
        <v>2060</v>
      </c>
      <c r="T77" s="749">
        <f>IF(Select2=1,Food!$W79,"")</f>
        <v>9.047577624338758E-10</v>
      </c>
      <c r="U77" s="750">
        <f>IF(Select2=1,Paper!$W79,"")</f>
        <v>2.2542779169109003E-3</v>
      </c>
      <c r="V77" s="740">
        <f>IF(Select2=1,Nappies!$W79,"")</f>
        <v>0</v>
      </c>
      <c r="W77" s="750">
        <f>IF(Select2=1,Garden!$W79,"")</f>
        <v>0</v>
      </c>
      <c r="X77" s="740">
        <f>IF(Select2=1,Wood!$W79,"")</f>
        <v>0</v>
      </c>
      <c r="Y77" s="750">
        <f>IF(Select2=1,Textiles!$W79,"")</f>
        <v>8.5259071410015343E-5</v>
      </c>
      <c r="Z77" s="742">
        <f>Sludge!W79</f>
        <v>0</v>
      </c>
      <c r="AA77" s="742" t="str">
        <f>IF(Select2=2,MSW!$W79,"")</f>
        <v/>
      </c>
      <c r="AB77" s="751">
        <f>Industry!$W79</f>
        <v>0</v>
      </c>
      <c r="AC77" s="752">
        <f t="shared" si="4"/>
        <v>2.3395378930786783E-3</v>
      </c>
      <c r="AD77" s="753">
        <f>Recovery_OX!R72</f>
        <v>0</v>
      </c>
      <c r="AE77" s="703"/>
      <c r="AF77" s="755">
        <f>(AC77-AD77)*(1-Recovery_OX!U72)</f>
        <v>2.3395378930786783E-3</v>
      </c>
    </row>
    <row r="78" spans="2:32">
      <c r="B78" s="748">
        <f t="shared" si="1"/>
        <v>2061</v>
      </c>
      <c r="C78" s="749">
        <f>IF(Select2=1,Food!$K80,"")</f>
        <v>9.0648135203551589E-10</v>
      </c>
      <c r="D78" s="750">
        <f>IF(Select2=1,Paper!$K80,"")</f>
        <v>1.0173074022698377E-3</v>
      </c>
      <c r="E78" s="740">
        <f>IF(Select2=1,Nappies!$K80,"")</f>
        <v>1.5922323398995478E-5</v>
      </c>
      <c r="F78" s="750">
        <f>IF(Select2=1,Garden!$K80,"")</f>
        <v>0</v>
      </c>
      <c r="G78" s="740">
        <f>IF(Select2=1,Wood!$K80,"")</f>
        <v>0</v>
      </c>
      <c r="H78" s="750">
        <f>IF(Select2=1,Textiles!$K80,"")</f>
        <v>7.2539216037176664E-5</v>
      </c>
      <c r="I78" s="751">
        <f>Sludge!K80</f>
        <v>0</v>
      </c>
      <c r="J78" s="751" t="str">
        <f>IF(Select2=2,MSW!$K80,"")</f>
        <v/>
      </c>
      <c r="K78" s="751">
        <f>Industry!$K80</f>
        <v>0</v>
      </c>
      <c r="L78" s="752">
        <f t="shared" si="3"/>
        <v>1.1057698481873619E-3</v>
      </c>
      <c r="M78" s="753">
        <f>Recovery_OX!C73</f>
        <v>0</v>
      </c>
      <c r="N78" s="703"/>
      <c r="O78" s="754">
        <f>(L78-M78)*(1-Recovery_OX!F73)</f>
        <v>1.1057698481873619E-3</v>
      </c>
      <c r="P78" s="694"/>
      <c r="Q78" s="705"/>
      <c r="S78" s="748">
        <f t="shared" si="2"/>
        <v>2061</v>
      </c>
      <c r="T78" s="749">
        <f>IF(Select2=1,Food!$W80,"")</f>
        <v>6.0647726496577765E-10</v>
      </c>
      <c r="U78" s="750">
        <f>IF(Select2=1,Paper!$W80,"")</f>
        <v>2.1018747980781779E-3</v>
      </c>
      <c r="V78" s="740">
        <f>IF(Select2=1,Nappies!$W80,"")</f>
        <v>0</v>
      </c>
      <c r="W78" s="750">
        <f>IF(Select2=1,Garden!$W80,"")</f>
        <v>0</v>
      </c>
      <c r="X78" s="740">
        <f>IF(Select2=1,Wood!$W80,"")</f>
        <v>0</v>
      </c>
      <c r="Y78" s="750">
        <f>IF(Select2=1,Textiles!$W80,"")</f>
        <v>7.9495031273618214E-5</v>
      </c>
      <c r="Z78" s="742">
        <f>Sludge!W80</f>
        <v>0</v>
      </c>
      <c r="AA78" s="742" t="str">
        <f>IF(Select2=2,MSW!$W80,"")</f>
        <v/>
      </c>
      <c r="AB78" s="751">
        <f>Industry!$W80</f>
        <v>0</v>
      </c>
      <c r="AC78" s="752">
        <f t="shared" si="4"/>
        <v>2.1813704358290614E-3</v>
      </c>
      <c r="AD78" s="753">
        <f>Recovery_OX!R73</f>
        <v>0</v>
      </c>
      <c r="AE78" s="703"/>
      <c r="AF78" s="755">
        <f>(AC78-AD78)*(1-Recovery_OX!U73)</f>
        <v>2.1813704358290614E-3</v>
      </c>
    </row>
    <row r="79" spans="2:32">
      <c r="B79" s="748">
        <f t="shared" si="1"/>
        <v>2062</v>
      </c>
      <c r="C79" s="749">
        <f>IF(Select2=1,Food!$K81,"")</f>
        <v>6.0763262162689571E-10</v>
      </c>
      <c r="D79" s="750">
        <f>IF(Select2=1,Paper!$K81,"")</f>
        <v>9.4853113482097119E-4</v>
      </c>
      <c r="E79" s="740">
        <f>IF(Select2=1,Nappies!$K81,"")</f>
        <v>1.343310405020183E-5</v>
      </c>
      <c r="F79" s="750">
        <f>IF(Select2=1,Garden!$K81,"")</f>
        <v>0</v>
      </c>
      <c r="G79" s="740">
        <f>IF(Select2=1,Wood!$K81,"")</f>
        <v>0</v>
      </c>
      <c r="H79" s="750">
        <f>IF(Select2=1,Textiles!$K81,"")</f>
        <v>6.763511673388597E-5</v>
      </c>
      <c r="I79" s="751">
        <f>Sludge!K81</f>
        <v>0</v>
      </c>
      <c r="J79" s="751" t="str">
        <f>IF(Select2=2,MSW!$K81,"")</f>
        <v/>
      </c>
      <c r="K79" s="751">
        <f>Industry!$K81</f>
        <v>0</v>
      </c>
      <c r="L79" s="752">
        <f t="shared" si="3"/>
        <v>1.0295999632376806E-3</v>
      </c>
      <c r="M79" s="753">
        <f>Recovery_OX!C74</f>
        <v>0</v>
      </c>
      <c r="N79" s="703"/>
      <c r="O79" s="754">
        <f>(L79-M79)*(1-Recovery_OX!F74)</f>
        <v>1.0295999632376806E-3</v>
      </c>
      <c r="P79" s="694"/>
      <c r="Q79" s="705"/>
      <c r="S79" s="748">
        <f t="shared" si="2"/>
        <v>2062</v>
      </c>
      <c r="T79" s="749">
        <f>IF(Select2=1,Food!$W81,"")</f>
        <v>4.0653386817142871E-10</v>
      </c>
      <c r="U79" s="750">
        <f>IF(Select2=1,Paper!$W81,"")</f>
        <v>1.9597750719441559E-3</v>
      </c>
      <c r="V79" s="740">
        <f>IF(Select2=1,Nappies!$W81,"")</f>
        <v>0</v>
      </c>
      <c r="W79" s="750">
        <f>IF(Select2=1,Garden!$W81,"")</f>
        <v>0</v>
      </c>
      <c r="X79" s="740">
        <f>IF(Select2=1,Wood!$W81,"")</f>
        <v>0</v>
      </c>
      <c r="Y79" s="750">
        <f>IF(Select2=1,Textiles!$W81,"")</f>
        <v>7.4120675872751702E-5</v>
      </c>
      <c r="Z79" s="742">
        <f>Sludge!W81</f>
        <v>0</v>
      </c>
      <c r="AA79" s="742" t="str">
        <f>IF(Select2=2,MSW!$W81,"")</f>
        <v/>
      </c>
      <c r="AB79" s="751">
        <f>Industry!$W81</f>
        <v>0</v>
      </c>
      <c r="AC79" s="752">
        <f t="shared" si="4"/>
        <v>2.033896154350776E-3</v>
      </c>
      <c r="AD79" s="753">
        <f>Recovery_OX!R74</f>
        <v>0</v>
      </c>
      <c r="AE79" s="703"/>
      <c r="AF79" s="755">
        <f>(AC79-AD79)*(1-Recovery_OX!U74)</f>
        <v>2.033896154350776E-3</v>
      </c>
    </row>
    <row r="80" spans="2:32">
      <c r="B80" s="748">
        <f t="shared" si="1"/>
        <v>2063</v>
      </c>
      <c r="C80" s="749">
        <f>IF(Select2=1,Food!$K82,"")</f>
        <v>4.0730832690169691E-10</v>
      </c>
      <c r="D80" s="750">
        <f>IF(Select2=1,Paper!$K82,"")</f>
        <v>8.8440456809544936E-4</v>
      </c>
      <c r="E80" s="740">
        <f>IF(Select2=1,Nappies!$K82,"")</f>
        <v>1.1333037264833666E-5</v>
      </c>
      <c r="F80" s="750">
        <f>IF(Select2=1,Garden!$K82,"")</f>
        <v>0</v>
      </c>
      <c r="G80" s="740">
        <f>IF(Select2=1,Wood!$K82,"")</f>
        <v>0</v>
      </c>
      <c r="H80" s="750">
        <f>IF(Select2=1,Textiles!$K82,"")</f>
        <v>6.3062564851292666E-5</v>
      </c>
      <c r="I80" s="751">
        <f>Sludge!K82</f>
        <v>0</v>
      </c>
      <c r="J80" s="751" t="str">
        <f>IF(Select2=2,MSW!$K82,"")</f>
        <v/>
      </c>
      <c r="K80" s="751">
        <f>Industry!$K82</f>
        <v>0</v>
      </c>
      <c r="L80" s="752">
        <f t="shared" si="3"/>
        <v>9.5880057751990266E-4</v>
      </c>
      <c r="M80" s="753">
        <f>Recovery_OX!C75</f>
        <v>0</v>
      </c>
      <c r="N80" s="703"/>
      <c r="O80" s="754">
        <f>(L80-M80)*(1-Recovery_OX!F75)</f>
        <v>9.5880057751990266E-4</v>
      </c>
      <c r="P80" s="694"/>
      <c r="Q80" s="705"/>
      <c r="S80" s="748">
        <f t="shared" si="2"/>
        <v>2063</v>
      </c>
      <c r="T80" s="749">
        <f>IF(Select2=1,Food!$W82,"")</f>
        <v>2.7250780122771857E-10</v>
      </c>
      <c r="U80" s="750">
        <f>IF(Select2=1,Paper!$W82,"")</f>
        <v>1.8272821654864665E-3</v>
      </c>
      <c r="V80" s="740">
        <f>IF(Select2=1,Nappies!$W82,"")</f>
        <v>0</v>
      </c>
      <c r="W80" s="750">
        <f>IF(Select2=1,Garden!$W82,"")</f>
        <v>0</v>
      </c>
      <c r="X80" s="740">
        <f>IF(Select2=1,Wood!$W82,"")</f>
        <v>0</v>
      </c>
      <c r="Y80" s="750">
        <f>IF(Select2=1,Textiles!$W82,"")</f>
        <v>6.9109660111005617E-5</v>
      </c>
      <c r="Z80" s="742">
        <f>Sludge!W82</f>
        <v>0</v>
      </c>
      <c r="AA80" s="742" t="str">
        <f>IF(Select2=2,MSW!$W82,"")</f>
        <v/>
      </c>
      <c r="AB80" s="751">
        <f>Industry!$W82</f>
        <v>0</v>
      </c>
      <c r="AC80" s="752">
        <f t="shared" si="4"/>
        <v>1.8963920981052735E-3</v>
      </c>
      <c r="AD80" s="753">
        <f>Recovery_OX!R75</f>
        <v>0</v>
      </c>
      <c r="AE80" s="703"/>
      <c r="AF80" s="755">
        <f>(AC80-AD80)*(1-Recovery_OX!U75)</f>
        <v>1.8963920981052735E-3</v>
      </c>
    </row>
    <row r="81" spans="2:32">
      <c r="B81" s="748">
        <f t="shared" si="1"/>
        <v>2064</v>
      </c>
      <c r="C81" s="749">
        <f>IF(Select2=1,Food!$K83,"")</f>
        <v>2.7302693643944469E-10</v>
      </c>
      <c r="D81" s="750">
        <f>IF(Select2=1,Paper!$K83,"")</f>
        <v>8.2461335358878648E-4</v>
      </c>
      <c r="E81" s="740">
        <f>IF(Select2=1,Nappies!$K83,"")</f>
        <v>9.561284805515877E-6</v>
      </c>
      <c r="F81" s="750">
        <f>IF(Select2=1,Garden!$K83,"")</f>
        <v>0</v>
      </c>
      <c r="G81" s="740">
        <f>IF(Select2=1,Wood!$K83,"")</f>
        <v>0</v>
      </c>
      <c r="H81" s="750">
        <f>IF(Select2=1,Textiles!$K83,"")</f>
        <v>5.8799145734763359E-5</v>
      </c>
      <c r="I81" s="751">
        <f>Sludge!K83</f>
        <v>0</v>
      </c>
      <c r="J81" s="751" t="str">
        <f>IF(Select2=2,MSW!$K83,"")</f>
        <v/>
      </c>
      <c r="K81" s="751">
        <f>Industry!$K83</f>
        <v>0</v>
      </c>
      <c r="L81" s="752">
        <f t="shared" si="3"/>
        <v>8.929740571560022E-4</v>
      </c>
      <c r="M81" s="753">
        <f>Recovery_OX!C76</f>
        <v>0</v>
      </c>
      <c r="N81" s="703"/>
      <c r="O81" s="754">
        <f>(L81-M81)*(1-Recovery_OX!F76)</f>
        <v>8.929740571560022E-4</v>
      </c>
      <c r="P81" s="694"/>
      <c r="Q81" s="705"/>
      <c r="S81" s="748">
        <f t="shared" si="2"/>
        <v>2064</v>
      </c>
      <c r="T81" s="749">
        <f>IF(Select2=1,Food!$W83,"")</f>
        <v>1.826674418640352E-10</v>
      </c>
      <c r="U81" s="750">
        <f>IF(Select2=1,Paper!$W83,"")</f>
        <v>1.7037465983239393E-3</v>
      </c>
      <c r="V81" s="740">
        <f>IF(Select2=1,Nappies!$W83,"")</f>
        <v>0</v>
      </c>
      <c r="W81" s="750">
        <f>IF(Select2=1,Garden!$W83,"")</f>
        <v>0</v>
      </c>
      <c r="X81" s="740">
        <f>IF(Select2=1,Wood!$W83,"")</f>
        <v>0</v>
      </c>
      <c r="Y81" s="750">
        <f>IF(Select2=1,Textiles!$W83,"")</f>
        <v>6.4437419983302265E-5</v>
      </c>
      <c r="Z81" s="742">
        <f>Sludge!W83</f>
        <v>0</v>
      </c>
      <c r="AA81" s="742" t="str">
        <f>IF(Select2=2,MSW!$W83,"")</f>
        <v/>
      </c>
      <c r="AB81" s="751">
        <f>Industry!$W83</f>
        <v>0</v>
      </c>
      <c r="AC81" s="752">
        <f t="shared" ref="AC81:AC97" si="5">SUM(T81:AA81)</f>
        <v>1.7681842009746836E-3</v>
      </c>
      <c r="AD81" s="753">
        <f>Recovery_OX!R76</f>
        <v>0</v>
      </c>
      <c r="AE81" s="703"/>
      <c r="AF81" s="755">
        <f>(AC81-AD81)*(1-Recovery_OX!U76)</f>
        <v>1.7681842009746836E-3</v>
      </c>
    </row>
    <row r="82" spans="2:32">
      <c r="B82" s="748">
        <f t="shared" ref="B82:B97" si="6">B81+1</f>
        <v>2065</v>
      </c>
      <c r="C82" s="749">
        <f>IF(Select2=1,Food!$K84,"")</f>
        <v>1.8301542860305812E-10</v>
      </c>
      <c r="D82" s="750">
        <f>IF(Select2=1,Paper!$K84,"")</f>
        <v>7.6886439469810294E-4</v>
      </c>
      <c r="E82" s="740">
        <f>IF(Select2=1,Nappies!$K84,"")</f>
        <v>8.066519591871343E-6</v>
      </c>
      <c r="F82" s="750">
        <f>IF(Select2=1,Garden!$K84,"")</f>
        <v>0</v>
      </c>
      <c r="G82" s="740">
        <f>IF(Select2=1,Wood!$K84,"")</f>
        <v>0</v>
      </c>
      <c r="H82" s="750">
        <f>IF(Select2=1,Textiles!$K84,"")</f>
        <v>5.4823960098842551E-5</v>
      </c>
      <c r="I82" s="751">
        <f>Sludge!K84</f>
        <v>0</v>
      </c>
      <c r="J82" s="751" t="str">
        <f>IF(Select2=2,MSW!$K84,"")</f>
        <v/>
      </c>
      <c r="K82" s="751">
        <f>Industry!$K84</f>
        <v>0</v>
      </c>
      <c r="L82" s="752">
        <f t="shared" si="3"/>
        <v>8.3175505740424531E-4</v>
      </c>
      <c r="M82" s="753">
        <f>Recovery_OX!C77</f>
        <v>0</v>
      </c>
      <c r="N82" s="703"/>
      <c r="O82" s="754">
        <f>(L82-M82)*(1-Recovery_OX!F77)</f>
        <v>8.3175505740424531E-4</v>
      </c>
      <c r="P82" s="694"/>
      <c r="Q82" s="705"/>
      <c r="S82" s="748">
        <f t="shared" ref="S82:S97" si="7">S81+1</f>
        <v>2065</v>
      </c>
      <c r="T82" s="749">
        <f>IF(Select2=1,Food!$W84,"")</f>
        <v>1.2244564803951253E-10</v>
      </c>
      <c r="U82" s="750">
        <f>IF(Select2=1,Paper!$W84,"")</f>
        <v>1.5885627989630233E-3</v>
      </c>
      <c r="V82" s="740">
        <f>IF(Select2=1,Nappies!$W84,"")</f>
        <v>0</v>
      </c>
      <c r="W82" s="750">
        <f>IF(Select2=1,Garden!$W84,"")</f>
        <v>0</v>
      </c>
      <c r="X82" s="740">
        <f>IF(Select2=1,Wood!$W84,"")</f>
        <v>0</v>
      </c>
      <c r="Y82" s="750">
        <f>IF(Select2=1,Textiles!$W84,"")</f>
        <v>6.0081052163115091E-5</v>
      </c>
      <c r="Z82" s="742">
        <f>Sludge!W84</f>
        <v>0</v>
      </c>
      <c r="AA82" s="742" t="str">
        <f>IF(Select2=2,MSW!$W84,"")</f>
        <v/>
      </c>
      <c r="AB82" s="751">
        <f>Industry!$W84</f>
        <v>0</v>
      </c>
      <c r="AC82" s="752">
        <f t="shared" si="5"/>
        <v>1.6486439735717863E-3</v>
      </c>
      <c r="AD82" s="753">
        <f>Recovery_OX!R77</f>
        <v>0</v>
      </c>
      <c r="AE82" s="703"/>
      <c r="AF82" s="755">
        <f>(AC82-AD82)*(1-Recovery_OX!U77)</f>
        <v>1.6486439735717863E-3</v>
      </c>
    </row>
    <row r="83" spans="2:32">
      <c r="B83" s="748">
        <f t="shared" si="6"/>
        <v>2066</v>
      </c>
      <c r="C83" s="749">
        <f>IF(Select2=1,Food!$K85,"")</f>
        <v>1.2267891052643417E-10</v>
      </c>
      <c r="D83" s="750">
        <f>IF(Select2=1,Paper!$K85,"")</f>
        <v>7.1688440996223884E-4</v>
      </c>
      <c r="E83" s="740">
        <f>IF(Select2=1,Nappies!$K85,"")</f>
        <v>6.8054387720472718E-6</v>
      </c>
      <c r="F83" s="750">
        <f>IF(Select2=1,Garden!$K85,"")</f>
        <v>0</v>
      </c>
      <c r="G83" s="740">
        <f>IF(Select2=1,Wood!$K85,"")</f>
        <v>0</v>
      </c>
      <c r="H83" s="750">
        <f>IF(Select2=1,Textiles!$K85,"")</f>
        <v>5.1117521578931092E-5</v>
      </c>
      <c r="I83" s="751">
        <f>Sludge!K85</f>
        <v>0</v>
      </c>
      <c r="J83" s="751" t="str">
        <f>IF(Select2=2,MSW!$K85,"")</f>
        <v/>
      </c>
      <c r="K83" s="751">
        <f>Industry!$K85</f>
        <v>0</v>
      </c>
      <c r="L83" s="752">
        <f t="shared" ref="L83:L97" si="8">SUM(C83:K83)</f>
        <v>7.7480749299212778E-4</v>
      </c>
      <c r="M83" s="753">
        <f>Recovery_OX!C78</f>
        <v>0</v>
      </c>
      <c r="N83" s="703"/>
      <c r="O83" s="754">
        <f>(L83-M83)*(1-Recovery_OX!F78)</f>
        <v>7.7480749299212778E-4</v>
      </c>
      <c r="P83" s="694"/>
      <c r="Q83" s="705"/>
      <c r="S83" s="748">
        <f t="shared" si="7"/>
        <v>2066</v>
      </c>
      <c r="T83" s="749">
        <f>IF(Select2=1,Food!$W85,"")</f>
        <v>8.2077772430709723E-11</v>
      </c>
      <c r="U83" s="750">
        <f>IF(Select2=1,Paper!$W85,"")</f>
        <v>1.4811661362856183E-3</v>
      </c>
      <c r="V83" s="740">
        <f>IF(Select2=1,Nappies!$W85,"")</f>
        <v>0</v>
      </c>
      <c r="W83" s="750">
        <f>IF(Select2=1,Garden!$W85,"")</f>
        <v>0</v>
      </c>
      <c r="X83" s="740">
        <f>IF(Select2=1,Wood!$W85,"")</f>
        <v>0</v>
      </c>
      <c r="Y83" s="750">
        <f>IF(Select2=1,Textiles!$W85,"")</f>
        <v>5.6019201730335412E-5</v>
      </c>
      <c r="Z83" s="742">
        <f>Sludge!W85</f>
        <v>0</v>
      </c>
      <c r="AA83" s="742" t="str">
        <f>IF(Select2=2,MSW!$W85,"")</f>
        <v/>
      </c>
      <c r="AB83" s="751">
        <f>Industry!$W85</f>
        <v>0</v>
      </c>
      <c r="AC83" s="752">
        <f t="shared" si="5"/>
        <v>1.5371854200937262E-3</v>
      </c>
      <c r="AD83" s="753">
        <f>Recovery_OX!R78</f>
        <v>0</v>
      </c>
      <c r="AE83" s="703"/>
      <c r="AF83" s="755">
        <f>(AC83-AD83)*(1-Recovery_OX!U78)</f>
        <v>1.5371854200937262E-3</v>
      </c>
    </row>
    <row r="84" spans="2:32">
      <c r="B84" s="748">
        <f t="shared" si="6"/>
        <v>2067</v>
      </c>
      <c r="C84" s="749">
        <f>IF(Select2=1,Food!$K86,"")</f>
        <v>8.2234132951681445E-11</v>
      </c>
      <c r="D84" s="750">
        <f>IF(Select2=1,Paper!$K86,"")</f>
        <v>6.6841859343571381E-4</v>
      </c>
      <c r="E84" s="740">
        <f>IF(Select2=1,Nappies!$K86,"")</f>
        <v>5.7415092534771798E-6</v>
      </c>
      <c r="F84" s="750">
        <f>IF(Select2=1,Garden!$K86,"")</f>
        <v>0</v>
      </c>
      <c r="G84" s="740">
        <f>IF(Select2=1,Wood!$K86,"")</f>
        <v>0</v>
      </c>
      <c r="H84" s="750">
        <f>IF(Select2=1,Textiles!$K86,"")</f>
        <v>4.7661661209104304E-5</v>
      </c>
      <c r="I84" s="751">
        <f>Sludge!K86</f>
        <v>0</v>
      </c>
      <c r="J84" s="751" t="str">
        <f>IF(Select2=2,MSW!$K86,"")</f>
        <v/>
      </c>
      <c r="K84" s="751">
        <f>Industry!$K86</f>
        <v>0</v>
      </c>
      <c r="L84" s="752">
        <f t="shared" si="8"/>
        <v>7.2182184613242821E-4</v>
      </c>
      <c r="M84" s="753">
        <f>Recovery_OX!C79</f>
        <v>0</v>
      </c>
      <c r="N84" s="703"/>
      <c r="O84" s="754">
        <f>(L84-M84)*(1-Recovery_OX!F79)</f>
        <v>7.2182184613242821E-4</v>
      </c>
      <c r="P84" s="694"/>
      <c r="Q84" s="705"/>
      <c r="S84" s="748">
        <f t="shared" si="7"/>
        <v>2067</v>
      </c>
      <c r="T84" s="749">
        <f>IF(Select2=1,Food!$W86,"")</f>
        <v>5.5018376194256065E-11</v>
      </c>
      <c r="U84" s="750">
        <f>IF(Select2=1,Paper!$W86,"")</f>
        <v>1.3810301517266821E-3</v>
      </c>
      <c r="V84" s="740">
        <f>IF(Select2=1,Nappies!$W86,"")</f>
        <v>0</v>
      </c>
      <c r="W84" s="750">
        <f>IF(Select2=1,Garden!$W86,"")</f>
        <v>0</v>
      </c>
      <c r="X84" s="740">
        <f>IF(Select2=1,Wood!$W86,"")</f>
        <v>0</v>
      </c>
      <c r="Y84" s="750">
        <f>IF(Select2=1,Textiles!$W86,"")</f>
        <v>5.2231957489429345E-5</v>
      </c>
      <c r="Z84" s="742">
        <f>Sludge!W86</f>
        <v>0</v>
      </c>
      <c r="AA84" s="742" t="str">
        <f>IF(Select2=2,MSW!$W86,"")</f>
        <v/>
      </c>
      <c r="AB84" s="751">
        <f>Industry!$W86</f>
        <v>0</v>
      </c>
      <c r="AC84" s="752">
        <f t="shared" si="5"/>
        <v>1.4332621642344876E-3</v>
      </c>
      <c r="AD84" s="753">
        <f>Recovery_OX!R79</f>
        <v>0</v>
      </c>
      <c r="AE84" s="703"/>
      <c r="AF84" s="755">
        <f>(AC84-AD84)*(1-Recovery_OX!U79)</f>
        <v>1.4332621642344876E-3</v>
      </c>
    </row>
    <row r="85" spans="2:32">
      <c r="B85" s="748">
        <f t="shared" si="6"/>
        <v>2068</v>
      </c>
      <c r="C85" s="749">
        <f>IF(Select2=1,Food!$K87,"")</f>
        <v>5.5123187785871986E-11</v>
      </c>
      <c r="D85" s="750">
        <f>IF(Select2=1,Paper!$K87,"")</f>
        <v>6.2322936562968613E-4</v>
      </c>
      <c r="E85" s="740">
        <f>IF(Select2=1,Nappies!$K87,"")</f>
        <v>4.8439093513212652E-6</v>
      </c>
      <c r="F85" s="750">
        <f>IF(Select2=1,Garden!$K87,"")</f>
        <v>0</v>
      </c>
      <c r="G85" s="740">
        <f>IF(Select2=1,Wood!$K87,"")</f>
        <v>0</v>
      </c>
      <c r="H85" s="750">
        <f>IF(Select2=1,Textiles!$K87,"")</f>
        <v>4.4439438357819925E-5</v>
      </c>
      <c r="I85" s="751">
        <f>Sludge!K87</f>
        <v>0</v>
      </c>
      <c r="J85" s="751" t="str">
        <f>IF(Select2=2,MSW!$K87,"")</f>
        <v/>
      </c>
      <c r="K85" s="751">
        <f>Industry!$K87</f>
        <v>0</v>
      </c>
      <c r="L85" s="752">
        <f t="shared" si="8"/>
        <v>6.7251276846201516E-4</v>
      </c>
      <c r="M85" s="753">
        <f>Recovery_OX!C80</f>
        <v>0</v>
      </c>
      <c r="N85" s="703"/>
      <c r="O85" s="754">
        <f>(L85-M85)*(1-Recovery_OX!F80)</f>
        <v>6.7251276846201516E-4</v>
      </c>
      <c r="P85" s="694"/>
      <c r="Q85" s="705"/>
      <c r="S85" s="748">
        <f t="shared" si="7"/>
        <v>2068</v>
      </c>
      <c r="T85" s="749">
        <f>IF(Select2=1,Food!$W87,"")</f>
        <v>3.6879920463339849E-11</v>
      </c>
      <c r="U85" s="750">
        <f>IF(Select2=1,Paper!$W87,"")</f>
        <v>1.2876639785737326E-3</v>
      </c>
      <c r="V85" s="740">
        <f>IF(Select2=1,Nappies!$W87,"")</f>
        <v>0</v>
      </c>
      <c r="W85" s="750">
        <f>IF(Select2=1,Garden!$W87,"")</f>
        <v>0</v>
      </c>
      <c r="X85" s="740">
        <f>IF(Select2=1,Wood!$W87,"")</f>
        <v>0</v>
      </c>
      <c r="Y85" s="750">
        <f>IF(Select2=1,Textiles!$W87,"")</f>
        <v>4.8700754364734122E-5</v>
      </c>
      <c r="Z85" s="742">
        <f>Sludge!W87</f>
        <v>0</v>
      </c>
      <c r="AA85" s="742" t="str">
        <f>IF(Select2=2,MSW!$W87,"")</f>
        <v/>
      </c>
      <c r="AB85" s="751">
        <f>Industry!$W87</f>
        <v>0</v>
      </c>
      <c r="AC85" s="752">
        <f t="shared" si="5"/>
        <v>1.3363647698183872E-3</v>
      </c>
      <c r="AD85" s="753">
        <f>Recovery_OX!R80</f>
        <v>0</v>
      </c>
      <c r="AE85" s="703"/>
      <c r="AF85" s="755">
        <f>(AC85-AD85)*(1-Recovery_OX!U80)</f>
        <v>1.3363647698183872E-3</v>
      </c>
    </row>
    <row r="86" spans="2:32">
      <c r="B86" s="748">
        <f t="shared" si="6"/>
        <v>2069</v>
      </c>
      <c r="C86" s="749">
        <f>IF(Select2=1,Food!$K88,"")</f>
        <v>3.6950177774256897E-11</v>
      </c>
      <c r="D86" s="750">
        <f>IF(Select2=1,Paper!$K88,"")</f>
        <v>5.8109520889702392E-4</v>
      </c>
      <c r="E86" s="740">
        <f>IF(Select2=1,Nappies!$K88,"")</f>
        <v>4.0866358944919626E-6</v>
      </c>
      <c r="F86" s="750">
        <f>IF(Select2=1,Garden!$K88,"")</f>
        <v>0</v>
      </c>
      <c r="G86" s="740">
        <f>IF(Select2=1,Wood!$K88,"")</f>
        <v>0</v>
      </c>
      <c r="H86" s="750">
        <f>IF(Select2=1,Textiles!$K88,"")</f>
        <v>4.143505768492264E-5</v>
      </c>
      <c r="I86" s="751">
        <f>Sludge!K88</f>
        <v>0</v>
      </c>
      <c r="J86" s="751" t="str">
        <f>IF(Select2=2,MSW!$K88,"")</f>
        <v/>
      </c>
      <c r="K86" s="751">
        <f>Industry!$K88</f>
        <v>0</v>
      </c>
      <c r="L86" s="752">
        <f t="shared" si="8"/>
        <v>6.2661693942661623E-4</v>
      </c>
      <c r="M86" s="753">
        <f>Recovery_OX!C81</f>
        <v>0</v>
      </c>
      <c r="N86" s="703"/>
      <c r="O86" s="754">
        <f>(L86-M86)*(1-Recovery_OX!F81)</f>
        <v>6.2661693942661623E-4</v>
      </c>
      <c r="P86" s="694"/>
      <c r="Q86" s="705"/>
      <c r="S86" s="748">
        <f t="shared" si="7"/>
        <v>2069</v>
      </c>
      <c r="T86" s="749">
        <f>IF(Select2=1,Food!$W88,"")</f>
        <v>2.4721349982776688E-11</v>
      </c>
      <c r="U86" s="750">
        <f>IF(Select2=1,Paper!$W88,"")</f>
        <v>1.2006099357376534E-3</v>
      </c>
      <c r="V86" s="740">
        <f>IF(Select2=1,Nappies!$W88,"")</f>
        <v>0</v>
      </c>
      <c r="W86" s="750">
        <f>IF(Select2=1,Garden!$W88,"")</f>
        <v>0</v>
      </c>
      <c r="X86" s="740">
        <f>IF(Select2=1,Wood!$W88,"")</f>
        <v>0</v>
      </c>
      <c r="Y86" s="750">
        <f>IF(Select2=1,Textiles!$W88,"")</f>
        <v>4.540828239443574E-5</v>
      </c>
      <c r="Z86" s="742">
        <f>Sludge!W88</f>
        <v>0</v>
      </c>
      <c r="AA86" s="742" t="str">
        <f>IF(Select2=2,MSW!$W88,"")</f>
        <v/>
      </c>
      <c r="AB86" s="751">
        <f>Industry!$W88</f>
        <v>0</v>
      </c>
      <c r="AC86" s="752">
        <f t="shared" si="5"/>
        <v>1.2460182428534392E-3</v>
      </c>
      <c r="AD86" s="753">
        <f>Recovery_OX!R81</f>
        <v>0</v>
      </c>
      <c r="AE86" s="703"/>
      <c r="AF86" s="755">
        <f>(AC86-AD86)*(1-Recovery_OX!U81)</f>
        <v>1.2460182428534392E-3</v>
      </c>
    </row>
    <row r="87" spans="2:32">
      <c r="B87" s="748">
        <f t="shared" si="6"/>
        <v>2070</v>
      </c>
      <c r="C87" s="749">
        <f>IF(Select2=1,Food!$K89,"")</f>
        <v>2.4768444866664944E-11</v>
      </c>
      <c r="D87" s="750">
        <f>IF(Select2=1,Paper!$K89,"")</f>
        <v>5.4180958155254113E-4</v>
      </c>
      <c r="E87" s="740">
        <f>IF(Select2=1,Nappies!$K89,"")</f>
        <v>3.4477509224227608E-6</v>
      </c>
      <c r="F87" s="750">
        <f>IF(Select2=1,Garden!$K89,"")</f>
        <v>0</v>
      </c>
      <c r="G87" s="740">
        <f>IF(Select2=1,Wood!$K89,"")</f>
        <v>0</v>
      </c>
      <c r="H87" s="750">
        <f>IF(Select2=1,Textiles!$K89,"")</f>
        <v>3.8633791712868341E-5</v>
      </c>
      <c r="I87" s="751">
        <f>Sludge!K89</f>
        <v>0</v>
      </c>
      <c r="J87" s="751" t="str">
        <f>IF(Select2=2,MSW!$K89,"")</f>
        <v/>
      </c>
      <c r="K87" s="751">
        <f>Industry!$K89</f>
        <v>0</v>
      </c>
      <c r="L87" s="752">
        <f t="shared" si="8"/>
        <v>5.8389114895627712E-4</v>
      </c>
      <c r="M87" s="753">
        <f>Recovery_OX!C82</f>
        <v>0</v>
      </c>
      <c r="N87" s="703"/>
      <c r="O87" s="754">
        <f>(L87-M87)*(1-Recovery_OX!F82)</f>
        <v>5.8389114895627712E-4</v>
      </c>
      <c r="P87" s="694"/>
      <c r="Q87" s="705"/>
      <c r="S87" s="748">
        <f t="shared" si="7"/>
        <v>2070</v>
      </c>
      <c r="T87" s="749">
        <f>IF(Select2=1,Food!$W89,"")</f>
        <v>1.6571216458518018E-11</v>
      </c>
      <c r="U87" s="750">
        <f>IF(Select2=1,Paper!$W89,"")</f>
        <v>1.1194412841994657E-3</v>
      </c>
      <c r="V87" s="740">
        <f>IF(Select2=1,Nappies!$W89,"")</f>
        <v>0</v>
      </c>
      <c r="W87" s="750">
        <f>IF(Select2=1,Garden!$W89,"")</f>
        <v>0</v>
      </c>
      <c r="X87" s="740">
        <f>IF(Select2=1,Wood!$W89,"")</f>
        <v>0</v>
      </c>
      <c r="Y87" s="750">
        <f>IF(Select2=1,Textiles!$W89,"")</f>
        <v>4.2338401877115956E-5</v>
      </c>
      <c r="Z87" s="742">
        <f>Sludge!W89</f>
        <v>0</v>
      </c>
      <c r="AA87" s="742" t="str">
        <f>IF(Select2=2,MSW!$W89,"")</f>
        <v/>
      </c>
      <c r="AB87" s="751">
        <f>Industry!$W89</f>
        <v>0</v>
      </c>
      <c r="AC87" s="752">
        <f t="shared" si="5"/>
        <v>1.1617797026477982E-3</v>
      </c>
      <c r="AD87" s="753">
        <f>Recovery_OX!R82</f>
        <v>0</v>
      </c>
      <c r="AE87" s="703"/>
      <c r="AF87" s="755">
        <f>(AC87-AD87)*(1-Recovery_OX!U82)</f>
        <v>1.1617797026477982E-3</v>
      </c>
    </row>
    <row r="88" spans="2:32">
      <c r="B88" s="748">
        <f t="shared" si="6"/>
        <v>2071</v>
      </c>
      <c r="C88" s="749">
        <f>IF(Select2=1,Food!$K90,"")</f>
        <v>1.6602785103254039E-11</v>
      </c>
      <c r="D88" s="750">
        <f>IF(Select2=1,Paper!$K90,"")</f>
        <v>5.0517990540541722E-4</v>
      </c>
      <c r="E88" s="740">
        <f>IF(Select2=1,Nappies!$K90,"")</f>
        <v>2.9087461496358111E-6</v>
      </c>
      <c r="F88" s="750">
        <f>IF(Select2=1,Garden!$K90,"")</f>
        <v>0</v>
      </c>
      <c r="G88" s="740">
        <f>IF(Select2=1,Wood!$K90,"")</f>
        <v>0</v>
      </c>
      <c r="H88" s="750">
        <f>IF(Select2=1,Textiles!$K90,"")</f>
        <v>3.6021908632612076E-5</v>
      </c>
      <c r="I88" s="751">
        <f>Sludge!K90</f>
        <v>0</v>
      </c>
      <c r="J88" s="751" t="str">
        <f>IF(Select2=2,MSW!$K90,"")</f>
        <v/>
      </c>
      <c r="K88" s="751">
        <f>Industry!$K90</f>
        <v>0</v>
      </c>
      <c r="L88" s="752">
        <f t="shared" si="8"/>
        <v>5.4411057679045025E-4</v>
      </c>
      <c r="M88" s="753">
        <f>Recovery_OX!C83</f>
        <v>0</v>
      </c>
      <c r="N88" s="703"/>
      <c r="O88" s="754">
        <f>(L88-M88)*(1-Recovery_OX!F83)</f>
        <v>5.4411057679045025E-4</v>
      </c>
      <c r="P88" s="694"/>
      <c r="Q88" s="705"/>
      <c r="S88" s="748">
        <f t="shared" si="7"/>
        <v>2071</v>
      </c>
      <c r="T88" s="749">
        <f>IF(Select2=1,Food!$W90,"")</f>
        <v>1.1108018579340341E-11</v>
      </c>
      <c r="U88" s="750">
        <f>IF(Select2=1,Paper!$W90,"")</f>
        <v>1.0437601351351601E-3</v>
      </c>
      <c r="V88" s="740">
        <f>IF(Select2=1,Nappies!$W90,"")</f>
        <v>0</v>
      </c>
      <c r="W88" s="750">
        <f>IF(Select2=1,Garden!$W90,"")</f>
        <v>0</v>
      </c>
      <c r="X88" s="740">
        <f>IF(Select2=1,Wood!$W90,"")</f>
        <v>0</v>
      </c>
      <c r="Y88" s="750">
        <f>IF(Select2=1,Textiles!$W90,"")</f>
        <v>3.9476064254917318E-5</v>
      </c>
      <c r="Z88" s="742">
        <f>Sludge!W90</f>
        <v>0</v>
      </c>
      <c r="AA88" s="742" t="str">
        <f>IF(Select2=2,MSW!$W90,"")</f>
        <v/>
      </c>
      <c r="AB88" s="751">
        <f>Industry!$W90</f>
        <v>0</v>
      </c>
      <c r="AC88" s="752">
        <f t="shared" si="5"/>
        <v>1.083236210498096E-3</v>
      </c>
      <c r="AD88" s="753">
        <f>Recovery_OX!R83</f>
        <v>0</v>
      </c>
      <c r="AE88" s="703"/>
      <c r="AF88" s="755">
        <f>(AC88-AD88)*(1-Recovery_OX!U83)</f>
        <v>1.083236210498096E-3</v>
      </c>
    </row>
    <row r="89" spans="2:32">
      <c r="B89" s="748">
        <f t="shared" si="6"/>
        <v>2072</v>
      </c>
      <c r="C89" s="749">
        <f>IF(Select2=1,Food!$K91,"")</f>
        <v>1.1129179674733073E-11</v>
      </c>
      <c r="D89" s="750">
        <f>IF(Select2=1,Paper!$K91,"")</f>
        <v>4.7102662174068263E-4</v>
      </c>
      <c r="E89" s="740">
        <f>IF(Select2=1,Nappies!$K91,"")</f>
        <v>2.4540067868579338E-6</v>
      </c>
      <c r="F89" s="750">
        <f>IF(Select2=1,Garden!$K91,"")</f>
        <v>0</v>
      </c>
      <c r="G89" s="740">
        <f>IF(Select2=1,Wood!$K91,"")</f>
        <v>0</v>
      </c>
      <c r="H89" s="750">
        <f>IF(Select2=1,Textiles!$K91,"")</f>
        <v>3.3586604990264232E-5</v>
      </c>
      <c r="I89" s="751">
        <f>Sludge!K91</f>
        <v>0</v>
      </c>
      <c r="J89" s="751" t="str">
        <f>IF(Select2=2,MSW!$K91,"")</f>
        <v/>
      </c>
      <c r="K89" s="751">
        <f>Industry!$K91</f>
        <v>0</v>
      </c>
      <c r="L89" s="752">
        <f t="shared" si="8"/>
        <v>5.0706724464698446E-4</v>
      </c>
      <c r="M89" s="753">
        <f>Recovery_OX!C84</f>
        <v>0</v>
      </c>
      <c r="N89" s="703"/>
      <c r="O89" s="754">
        <f>(L89-M89)*(1-Recovery_OX!F84)</f>
        <v>5.0706724464698446E-4</v>
      </c>
      <c r="P89" s="694"/>
      <c r="Q89" s="705"/>
      <c r="S89" s="748">
        <f t="shared" si="7"/>
        <v>2072</v>
      </c>
      <c r="T89" s="749">
        <f>IF(Select2=1,Food!$W91,"")</f>
        <v>7.4459275254681565E-12</v>
      </c>
      <c r="U89" s="750">
        <f>IF(Select2=1,Paper!$W91,"")</f>
        <v>9.7319549946422068E-4</v>
      </c>
      <c r="V89" s="740">
        <f>IF(Select2=1,Nappies!$W91,"")</f>
        <v>0</v>
      </c>
      <c r="W89" s="750">
        <f>IF(Select2=1,Garden!$W91,"")</f>
        <v>0</v>
      </c>
      <c r="X89" s="740">
        <f>IF(Select2=1,Wood!$W91,"")</f>
        <v>0</v>
      </c>
      <c r="Y89" s="750">
        <f>IF(Select2=1,Textiles!$W91,"")</f>
        <v>3.6807238345495022E-5</v>
      </c>
      <c r="Z89" s="742">
        <f>Sludge!W91</f>
        <v>0</v>
      </c>
      <c r="AA89" s="742" t="str">
        <f>IF(Select2=2,MSW!$W91,"")</f>
        <v/>
      </c>
      <c r="AB89" s="751">
        <f>Industry!$W91</f>
        <v>0</v>
      </c>
      <c r="AC89" s="752">
        <f t="shared" si="5"/>
        <v>1.0100027452556433E-3</v>
      </c>
      <c r="AD89" s="753">
        <f>Recovery_OX!R84</f>
        <v>0</v>
      </c>
      <c r="AE89" s="703"/>
      <c r="AF89" s="755">
        <f>(AC89-AD89)*(1-Recovery_OX!U84)</f>
        <v>1.0100027452556433E-3</v>
      </c>
    </row>
    <row r="90" spans="2:32">
      <c r="B90" s="748">
        <f t="shared" si="6"/>
        <v>2073</v>
      </c>
      <c r="C90" s="749">
        <f>IF(Select2=1,Food!$K92,"")</f>
        <v>7.4601122319059745E-12</v>
      </c>
      <c r="D90" s="750">
        <f>IF(Select2=1,Paper!$K92,"")</f>
        <v>4.3918231112218925E-4</v>
      </c>
      <c r="E90" s="740">
        <f>IF(Select2=1,Nappies!$K92,"")</f>
        <v>2.0703591857607798E-6</v>
      </c>
      <c r="F90" s="750">
        <f>IF(Select2=1,Garden!$K92,"")</f>
        <v>0</v>
      </c>
      <c r="G90" s="740">
        <f>IF(Select2=1,Wood!$K92,"")</f>
        <v>0</v>
      </c>
      <c r="H90" s="750">
        <f>IF(Select2=1,Textiles!$K92,"")</f>
        <v>3.1315942924544652E-5</v>
      </c>
      <c r="I90" s="751">
        <f>Sludge!K92</f>
        <v>0</v>
      </c>
      <c r="J90" s="751" t="str">
        <f>IF(Select2=2,MSW!$K92,"")</f>
        <v/>
      </c>
      <c r="K90" s="751">
        <f>Industry!$K92</f>
        <v>0</v>
      </c>
      <c r="L90" s="752">
        <f t="shared" si="8"/>
        <v>4.7256862069260694E-4</v>
      </c>
      <c r="M90" s="753">
        <f>Recovery_OX!C85</f>
        <v>0</v>
      </c>
      <c r="N90" s="703"/>
      <c r="O90" s="754">
        <f>(L90-M90)*(1-Recovery_OX!F85)</f>
        <v>4.7256862069260694E-4</v>
      </c>
      <c r="P90" s="694"/>
      <c r="Q90" s="705"/>
      <c r="S90" s="748">
        <f t="shared" si="7"/>
        <v>2073</v>
      </c>
      <c r="T90" s="749">
        <f>IF(Select2=1,Food!$W92,"")</f>
        <v>4.9911544816498475E-12</v>
      </c>
      <c r="U90" s="750">
        <f>IF(Select2=1,Paper!$W92,"")</f>
        <v>9.0740146926072192E-4</v>
      </c>
      <c r="V90" s="740">
        <f>IF(Select2=1,Nappies!$W92,"")</f>
        <v>0</v>
      </c>
      <c r="W90" s="750">
        <f>IF(Select2=1,Garden!$W92,"")</f>
        <v>0</v>
      </c>
      <c r="X90" s="740">
        <f>IF(Select2=1,Wood!$W92,"")</f>
        <v>0</v>
      </c>
      <c r="Y90" s="750">
        <f>IF(Select2=1,Textiles!$W92,"")</f>
        <v>3.4318841561144799E-5</v>
      </c>
      <c r="Z90" s="742">
        <f>Sludge!W92</f>
        <v>0</v>
      </c>
      <c r="AA90" s="742" t="str">
        <f>IF(Select2=2,MSW!$W92,"")</f>
        <v/>
      </c>
      <c r="AB90" s="751">
        <f>Industry!$W92</f>
        <v>0</v>
      </c>
      <c r="AC90" s="752">
        <f t="shared" si="5"/>
        <v>9.4172031581302119E-4</v>
      </c>
      <c r="AD90" s="753">
        <f>Recovery_OX!R85</f>
        <v>0</v>
      </c>
      <c r="AE90" s="703"/>
      <c r="AF90" s="755">
        <f>(AC90-AD90)*(1-Recovery_OX!U85)</f>
        <v>9.4172031581302119E-4</v>
      </c>
    </row>
    <row r="91" spans="2:32">
      <c r="B91" s="748">
        <f t="shared" si="6"/>
        <v>2074</v>
      </c>
      <c r="C91" s="749">
        <f>IF(Select2=1,Food!$K93,"")</f>
        <v>5.0006627747222493E-12</v>
      </c>
      <c r="D91" s="750">
        <f>IF(Select2=1,Paper!$K93,"")</f>
        <v>4.0949087270234072E-4</v>
      </c>
      <c r="E91" s="740">
        <f>IF(Select2=1,Nappies!$K93,"")</f>
        <v>1.7466892027435064E-6</v>
      </c>
      <c r="F91" s="750">
        <f>IF(Select2=1,Garden!$K93,"")</f>
        <v>0</v>
      </c>
      <c r="G91" s="740">
        <f>IF(Select2=1,Wood!$K93,"")</f>
        <v>0</v>
      </c>
      <c r="H91" s="750">
        <f>IF(Select2=1,Textiles!$K93,"")</f>
        <v>2.9198791647372839E-5</v>
      </c>
      <c r="I91" s="751">
        <f>Sludge!K93</f>
        <v>0</v>
      </c>
      <c r="J91" s="751" t="str">
        <f>IF(Select2=2,MSW!$K93,"")</f>
        <v/>
      </c>
      <c r="K91" s="751">
        <f>Industry!$K93</f>
        <v>0</v>
      </c>
      <c r="L91" s="752">
        <f t="shared" si="8"/>
        <v>4.4043635855311981E-4</v>
      </c>
      <c r="M91" s="753">
        <f>Recovery_OX!C86</f>
        <v>0</v>
      </c>
      <c r="N91" s="703"/>
      <c r="O91" s="754">
        <f>(L91-M91)*(1-Recovery_OX!F86)</f>
        <v>4.4043635855311981E-4</v>
      </c>
      <c r="P91" s="694"/>
      <c r="Q91" s="705"/>
      <c r="S91" s="748">
        <f t="shared" si="7"/>
        <v>2074</v>
      </c>
      <c r="T91" s="749">
        <f>IF(Select2=1,Food!$W93,"")</f>
        <v>3.3456709019105133E-12</v>
      </c>
      <c r="U91" s="750">
        <f>IF(Select2=1,Paper!$W93,"")</f>
        <v>8.4605552211227449E-4</v>
      </c>
      <c r="V91" s="740">
        <f>IF(Select2=1,Nappies!$W93,"")</f>
        <v>0</v>
      </c>
      <c r="W91" s="750">
        <f>IF(Select2=1,Garden!$W93,"")</f>
        <v>0</v>
      </c>
      <c r="X91" s="740">
        <f>IF(Select2=1,Wood!$W93,"")</f>
        <v>0</v>
      </c>
      <c r="Y91" s="750">
        <f>IF(Select2=1,Textiles!$W93,"")</f>
        <v>3.1998675777942815E-5</v>
      </c>
      <c r="Z91" s="742">
        <f>Sludge!W93</f>
        <v>0</v>
      </c>
      <c r="AA91" s="742" t="str">
        <f>IF(Select2=2,MSW!$W93,"")</f>
        <v/>
      </c>
      <c r="AB91" s="751">
        <f>Industry!$W93</f>
        <v>0</v>
      </c>
      <c r="AC91" s="752">
        <f t="shared" si="5"/>
        <v>8.7805420123588816E-4</v>
      </c>
      <c r="AD91" s="753">
        <f>Recovery_OX!R86</f>
        <v>0</v>
      </c>
      <c r="AE91" s="703"/>
      <c r="AF91" s="755">
        <f>(AC91-AD91)*(1-Recovery_OX!U86)</f>
        <v>8.7805420123588816E-4</v>
      </c>
    </row>
    <row r="92" spans="2:32">
      <c r="B92" s="748">
        <f t="shared" si="6"/>
        <v>2075</v>
      </c>
      <c r="C92" s="749">
        <f>IF(Select2=1,Food!$K94,"")</f>
        <v>3.3520445013605256E-12</v>
      </c>
      <c r="D92" s="750">
        <f>IF(Select2=1,Paper!$K94,"")</f>
        <v>3.8180675901555586E-4</v>
      </c>
      <c r="E92" s="740">
        <f>IF(Select2=1,Nappies!$K94,"")</f>
        <v>1.4736202258834839E-6</v>
      </c>
      <c r="F92" s="750">
        <f>IF(Select2=1,Garden!$K94,"")</f>
        <v>0</v>
      </c>
      <c r="G92" s="740">
        <f>IF(Select2=1,Wood!$K94,"")</f>
        <v>0</v>
      </c>
      <c r="H92" s="750">
        <f>IF(Select2=1,Textiles!$K94,"")</f>
        <v>2.7224772880731862E-5</v>
      </c>
      <c r="I92" s="751">
        <f>Sludge!K94</f>
        <v>0</v>
      </c>
      <c r="J92" s="751" t="str">
        <f>IF(Select2=2,MSW!$K94,"")</f>
        <v/>
      </c>
      <c r="K92" s="751">
        <f>Industry!$K94</f>
        <v>0</v>
      </c>
      <c r="L92" s="752">
        <f t="shared" si="8"/>
        <v>4.1050515547421572E-4</v>
      </c>
      <c r="M92" s="753">
        <f>Recovery_OX!C87</f>
        <v>0</v>
      </c>
      <c r="N92" s="703"/>
      <c r="O92" s="754">
        <f>(L92-M92)*(1-Recovery_OX!F87)</f>
        <v>4.1050515547421572E-4</v>
      </c>
      <c r="P92" s="694"/>
      <c r="Q92" s="705"/>
      <c r="S92" s="748">
        <f t="shared" si="7"/>
        <v>2075</v>
      </c>
      <c r="T92" s="749">
        <f>IF(Select2=1,Food!$W94,"")</f>
        <v>2.2426702729887543E-12</v>
      </c>
      <c r="U92" s="750">
        <f>IF(Select2=1,Paper!$W94,"")</f>
        <v>7.8885694011478495E-4</v>
      </c>
      <c r="V92" s="740">
        <f>IF(Select2=1,Nappies!$W94,"")</f>
        <v>0</v>
      </c>
      <c r="W92" s="750">
        <f>IF(Select2=1,Garden!$W94,"")</f>
        <v>0</v>
      </c>
      <c r="X92" s="740">
        <f>IF(Select2=1,Wood!$W94,"")</f>
        <v>0</v>
      </c>
      <c r="Y92" s="750">
        <f>IF(Select2=1,Textiles!$W94,"")</f>
        <v>2.9835367540528043E-5</v>
      </c>
      <c r="Z92" s="742">
        <f>Sludge!W94</f>
        <v>0</v>
      </c>
      <c r="AA92" s="742" t="str">
        <f>IF(Select2=2,MSW!$W94,"")</f>
        <v/>
      </c>
      <c r="AB92" s="751">
        <f>Industry!$W94</f>
        <v>0</v>
      </c>
      <c r="AC92" s="752">
        <f t="shared" si="5"/>
        <v>8.1869230989798324E-4</v>
      </c>
      <c r="AD92" s="753">
        <f>Recovery_OX!R87</f>
        <v>0</v>
      </c>
      <c r="AE92" s="703"/>
      <c r="AF92" s="755">
        <f>(AC92-AD92)*(1-Recovery_OX!U87)</f>
        <v>8.1869230989798324E-4</v>
      </c>
    </row>
    <row r="93" spans="2:32">
      <c r="B93" s="748">
        <f t="shared" si="6"/>
        <v>2076</v>
      </c>
      <c r="C93" s="749">
        <f>IF(Select2=1,Food!$K95,"")</f>
        <v>2.2469426244654992E-12</v>
      </c>
      <c r="D93" s="750">
        <f>IF(Select2=1,Paper!$K95,"")</f>
        <v>3.5599426250442395E-4</v>
      </c>
      <c r="E93" s="740">
        <f>IF(Select2=1,Nappies!$K95,"")</f>
        <v>1.243241537602711E-6</v>
      </c>
      <c r="F93" s="750">
        <f>IF(Select2=1,Garden!$K95,"")</f>
        <v>0</v>
      </c>
      <c r="G93" s="740">
        <f>IF(Select2=1,Wood!$K95,"")</f>
        <v>0</v>
      </c>
      <c r="H93" s="750">
        <f>IF(Select2=1,Textiles!$K95,"")</f>
        <v>2.5384209982337446E-5</v>
      </c>
      <c r="I93" s="751">
        <f>Sludge!K95</f>
        <v>0</v>
      </c>
      <c r="J93" s="751" t="str">
        <f>IF(Select2=2,MSW!$K95,"")</f>
        <v/>
      </c>
      <c r="K93" s="751">
        <f>Industry!$K95</f>
        <v>0</v>
      </c>
      <c r="L93" s="752">
        <f t="shared" si="8"/>
        <v>3.8262171627130673E-4</v>
      </c>
      <c r="M93" s="753">
        <f>Recovery_OX!C88</f>
        <v>0</v>
      </c>
      <c r="N93" s="703"/>
      <c r="O93" s="754">
        <f>(L93-M93)*(1-Recovery_OX!F88)</f>
        <v>3.8262171627130673E-4</v>
      </c>
      <c r="P93" s="694"/>
      <c r="Q93" s="705"/>
      <c r="S93" s="748">
        <f t="shared" si="7"/>
        <v>2076</v>
      </c>
      <c r="T93" s="749">
        <f>IF(Select2=1,Food!$W95,"")</f>
        <v>1.5033068406325816E-12</v>
      </c>
      <c r="U93" s="750">
        <f>IF(Select2=1,Paper!$W95,"")</f>
        <v>7.3552533575294227E-4</v>
      </c>
      <c r="V93" s="740">
        <f>IF(Select2=1,Nappies!$W95,"")</f>
        <v>0</v>
      </c>
      <c r="W93" s="750">
        <f>IF(Select2=1,Garden!$W95,"")</f>
        <v>0</v>
      </c>
      <c r="X93" s="740">
        <f>IF(Select2=1,Wood!$W95,"")</f>
        <v>0</v>
      </c>
      <c r="Y93" s="750">
        <f>IF(Select2=1,Textiles!$W95,"")</f>
        <v>2.7818312309410877E-5</v>
      </c>
      <c r="Z93" s="742">
        <f>Sludge!W95</f>
        <v>0</v>
      </c>
      <c r="AA93" s="742" t="str">
        <f>IF(Select2=2,MSW!$W95,"")</f>
        <v/>
      </c>
      <c r="AB93" s="751">
        <f>Industry!$W95</f>
        <v>0</v>
      </c>
      <c r="AC93" s="752">
        <f t="shared" si="5"/>
        <v>7.6334364956565993E-4</v>
      </c>
      <c r="AD93" s="753">
        <f>Recovery_OX!R88</f>
        <v>0</v>
      </c>
      <c r="AE93" s="703"/>
      <c r="AF93" s="755">
        <f>(AC93-AD93)*(1-Recovery_OX!U88)</f>
        <v>7.6334364956565993E-4</v>
      </c>
    </row>
    <row r="94" spans="2:32">
      <c r="B94" s="748">
        <f t="shared" si="6"/>
        <v>2077</v>
      </c>
      <c r="C94" s="749">
        <f>IF(Select2=1,Food!$K96,"")</f>
        <v>1.5061706834711536E-12</v>
      </c>
      <c r="D94" s="750">
        <f>IF(Select2=1,Paper!$K96,"")</f>
        <v>3.3192685028110076E-4</v>
      </c>
      <c r="E94" s="740">
        <f>IF(Select2=1,Nappies!$K96,"")</f>
        <v>1.0488791438065974E-6</v>
      </c>
      <c r="F94" s="750">
        <f>IF(Select2=1,Garden!$K96,"")</f>
        <v>0</v>
      </c>
      <c r="G94" s="740">
        <f>IF(Select2=1,Wood!$K96,"")</f>
        <v>0</v>
      </c>
      <c r="H94" s="750">
        <f>IF(Select2=1,Textiles!$K96,"")</f>
        <v>2.3668080510726312E-5</v>
      </c>
      <c r="I94" s="751">
        <f>Sludge!K96</f>
        <v>0</v>
      </c>
      <c r="J94" s="751" t="str">
        <f>IF(Select2=2,MSW!$K96,"")</f>
        <v/>
      </c>
      <c r="K94" s="751">
        <f>Industry!$K96</f>
        <v>0</v>
      </c>
      <c r="L94" s="752">
        <f t="shared" si="8"/>
        <v>3.5664381144180434E-4</v>
      </c>
      <c r="M94" s="753">
        <f>Recovery_OX!C89</f>
        <v>0</v>
      </c>
      <c r="N94" s="703"/>
      <c r="O94" s="754">
        <f>(L94-M94)*(1-Recovery_OX!F89)</f>
        <v>3.5664381144180434E-4</v>
      </c>
      <c r="P94" s="694"/>
      <c r="Q94" s="705"/>
      <c r="S94" s="748">
        <f t="shared" si="7"/>
        <v>2077</v>
      </c>
      <c r="T94" s="749">
        <f>IF(Select2=1,Food!$W96,"")</f>
        <v>1.0076967106185235E-12</v>
      </c>
      <c r="U94" s="750">
        <f>IF(Select2=1,Paper!$W96,"")</f>
        <v>6.8579927744029097E-4</v>
      </c>
      <c r="V94" s="740">
        <f>IF(Select2=1,Nappies!$W96,"")</f>
        <v>0</v>
      </c>
      <c r="W94" s="750">
        <f>IF(Select2=1,Garden!$W96,"")</f>
        <v>0</v>
      </c>
      <c r="X94" s="740">
        <f>IF(Select2=1,Wood!$W96,"")</f>
        <v>0</v>
      </c>
      <c r="Y94" s="750">
        <f>IF(Select2=1,Textiles!$W96,"")</f>
        <v>2.5937622477508269E-5</v>
      </c>
      <c r="Z94" s="742">
        <f>Sludge!W96</f>
        <v>0</v>
      </c>
      <c r="AA94" s="742" t="str">
        <f>IF(Select2=2,MSW!$W96,"")</f>
        <v/>
      </c>
      <c r="AB94" s="751">
        <f>Industry!$W96</f>
        <v>0</v>
      </c>
      <c r="AC94" s="752">
        <f t="shared" si="5"/>
        <v>7.1173690092549602E-4</v>
      </c>
      <c r="AD94" s="753">
        <f>Recovery_OX!R89</f>
        <v>0</v>
      </c>
      <c r="AE94" s="703"/>
      <c r="AF94" s="755">
        <f>(AC94-AD94)*(1-Recovery_OX!U89)</f>
        <v>7.1173690092549602E-4</v>
      </c>
    </row>
    <row r="95" spans="2:32">
      <c r="B95" s="748">
        <f t="shared" si="6"/>
        <v>2078</v>
      </c>
      <c r="C95" s="749">
        <f>IF(Select2=1,Food!$K97,"")</f>
        <v>1.0096164018819141E-12</v>
      </c>
      <c r="D95" s="750">
        <f>IF(Select2=1,Paper!$K97,"")</f>
        <v>3.0948654386294533E-4</v>
      </c>
      <c r="E95" s="740">
        <f>IF(Select2=1,Nappies!$K97,"")</f>
        <v>8.8490243049136499E-7</v>
      </c>
      <c r="F95" s="750">
        <f>IF(Select2=1,Garden!$K97,"")</f>
        <v>0</v>
      </c>
      <c r="G95" s="740">
        <f>IF(Select2=1,Wood!$K97,"")</f>
        <v>0</v>
      </c>
      <c r="H95" s="750">
        <f>IF(Select2=1,Textiles!$K97,"")</f>
        <v>2.2067971997237632E-5</v>
      </c>
      <c r="I95" s="751">
        <f>Sludge!K97</f>
        <v>0</v>
      </c>
      <c r="J95" s="751" t="str">
        <f>IF(Select2=2,MSW!$K97,"")</f>
        <v/>
      </c>
      <c r="K95" s="751">
        <f>Industry!$K97</f>
        <v>0</v>
      </c>
      <c r="L95" s="752">
        <f t="shared" si="8"/>
        <v>3.3243941930029074E-4</v>
      </c>
      <c r="M95" s="753">
        <f>Recovery_OX!C90</f>
        <v>0</v>
      </c>
      <c r="N95" s="703"/>
      <c r="O95" s="754">
        <f>(L95-M95)*(1-Recovery_OX!F90)</f>
        <v>3.3243941930029074E-4</v>
      </c>
      <c r="P95" s="694"/>
      <c r="Q95" s="705"/>
      <c r="S95" s="748">
        <f t="shared" si="7"/>
        <v>2078</v>
      </c>
      <c r="T95" s="749">
        <f>IF(Select2=1,Food!$W97,"")</f>
        <v>6.7547930545177118E-13</v>
      </c>
      <c r="U95" s="750">
        <f>IF(Select2=1,Paper!$W97,"")</f>
        <v>6.3943500798129211E-4</v>
      </c>
      <c r="V95" s="740">
        <f>IF(Select2=1,Nappies!$W97,"")</f>
        <v>0</v>
      </c>
      <c r="W95" s="750">
        <f>IF(Select2=1,Garden!$W97,"")</f>
        <v>0</v>
      </c>
      <c r="X95" s="740">
        <f>IF(Select2=1,Wood!$W97,"")</f>
        <v>0</v>
      </c>
      <c r="Y95" s="750">
        <f>IF(Select2=1,Textiles!$W97,"")</f>
        <v>2.418407890108232E-5</v>
      </c>
      <c r="Z95" s="742">
        <f>Sludge!W97</f>
        <v>0</v>
      </c>
      <c r="AA95" s="742" t="str">
        <f>IF(Select2=2,MSW!$W97,"")</f>
        <v/>
      </c>
      <c r="AB95" s="751">
        <f>Industry!$W97</f>
        <v>0</v>
      </c>
      <c r="AC95" s="752">
        <f t="shared" si="5"/>
        <v>6.6361908755785371E-4</v>
      </c>
      <c r="AD95" s="753">
        <f>Recovery_OX!R90</f>
        <v>0</v>
      </c>
      <c r="AE95" s="703"/>
      <c r="AF95" s="755">
        <f>(AC95-AD95)*(1-Recovery_OX!U90)</f>
        <v>6.6361908755785371E-4</v>
      </c>
    </row>
    <row r="96" spans="2:32">
      <c r="B96" s="748">
        <f t="shared" si="6"/>
        <v>2079</v>
      </c>
      <c r="C96" s="749">
        <f>IF(Select2=1,Food!$K98,"")</f>
        <v>6.7676611298782121E-13</v>
      </c>
      <c r="D96" s="750">
        <f>IF(Select2=1,Paper!$K98,"")</f>
        <v>2.8856334084186139E-4</v>
      </c>
      <c r="E96" s="740">
        <f>IF(Select2=1,Nappies!$K98,"")</f>
        <v>7.4656104672619165E-7</v>
      </c>
      <c r="F96" s="750">
        <f>IF(Select2=1,Garden!$K98,"")</f>
        <v>0</v>
      </c>
      <c r="G96" s="740">
        <f>IF(Select2=1,Wood!$K98,"")</f>
        <v>0</v>
      </c>
      <c r="H96" s="750">
        <f>IF(Select2=1,Textiles!$K98,"")</f>
        <v>2.0576040708081892E-5</v>
      </c>
      <c r="I96" s="751">
        <f>Sludge!K98</f>
        <v>0</v>
      </c>
      <c r="J96" s="751" t="str">
        <f>IF(Select2=2,MSW!$K98,"")</f>
        <v/>
      </c>
      <c r="K96" s="751">
        <f>Industry!$K98</f>
        <v>0</v>
      </c>
      <c r="L96" s="752">
        <f t="shared" si="8"/>
        <v>3.0988594327343558E-4</v>
      </c>
      <c r="M96" s="753">
        <f>Recovery_OX!C91</f>
        <v>0</v>
      </c>
      <c r="N96" s="703"/>
      <c r="O96" s="754">
        <f>(L96-M96)*(1-Recovery_OX!F91)</f>
        <v>3.0988594327343558E-4</v>
      </c>
      <c r="P96" s="692"/>
      <c r="S96" s="748">
        <f t="shared" si="7"/>
        <v>2079</v>
      </c>
      <c r="T96" s="749">
        <f>IF(Select2=1,Food!$W98,"")</f>
        <v>4.5278731912655287E-13</v>
      </c>
      <c r="U96" s="750">
        <f>IF(Select2=1,Paper!$W98,"")</f>
        <v>5.9620524967326745E-4</v>
      </c>
      <c r="V96" s="740">
        <f>IF(Select2=1,Nappies!$W98,"")</f>
        <v>0</v>
      </c>
      <c r="W96" s="750">
        <f>IF(Select2=1,Garden!$W98,"")</f>
        <v>0</v>
      </c>
      <c r="X96" s="740">
        <f>IF(Select2=1,Wood!$W98,"")</f>
        <v>0</v>
      </c>
      <c r="Y96" s="750">
        <f>IF(Select2=1,Textiles!$W98,"")</f>
        <v>2.2549085707486989E-5</v>
      </c>
      <c r="Z96" s="742">
        <f>Sludge!W98</f>
        <v>0</v>
      </c>
      <c r="AA96" s="742" t="str">
        <f>IF(Select2=2,MSW!$W98,"")</f>
        <v/>
      </c>
      <c r="AB96" s="751">
        <f>Industry!$W98</f>
        <v>0</v>
      </c>
      <c r="AC96" s="752">
        <f t="shared" si="5"/>
        <v>6.1875433583354175E-4</v>
      </c>
      <c r="AD96" s="753">
        <f>Recovery_OX!R91</f>
        <v>0</v>
      </c>
      <c r="AE96" s="703"/>
      <c r="AF96" s="755">
        <f>(AC96-AD96)*(1-Recovery_OX!U91)</f>
        <v>6.1875433583354175E-4</v>
      </c>
    </row>
    <row r="97" spans="2:32" ht="13.5" thickBot="1">
      <c r="B97" s="756">
        <f t="shared" si="6"/>
        <v>2080</v>
      </c>
      <c r="C97" s="757">
        <f>IF(Select2=1,Food!$K99,"")</f>
        <v>4.5364989201335695E-13</v>
      </c>
      <c r="D97" s="758">
        <f>IF(Select2=1,Paper!$K99,"")</f>
        <v>2.6905467565236524E-4</v>
      </c>
      <c r="E97" s="758">
        <f>IF(Select2=1,Nappies!$K99,"")</f>
        <v>6.2984728856425672E-7</v>
      </c>
      <c r="F97" s="758">
        <f>IF(Select2=1,Garden!$K99,"")</f>
        <v>0</v>
      </c>
      <c r="G97" s="758">
        <f>IF(Select2=1,Wood!$K99,"")</f>
        <v>0</v>
      </c>
      <c r="H97" s="758">
        <f>IF(Select2=1,Textiles!$K99,"")</f>
        <v>1.9184973194348772E-5</v>
      </c>
      <c r="I97" s="759">
        <f>Sludge!K99</f>
        <v>0</v>
      </c>
      <c r="J97" s="759" t="str">
        <f>IF(Select2=2,MSW!$K99,"")</f>
        <v/>
      </c>
      <c r="K97" s="751">
        <f>Industry!$K99</f>
        <v>0</v>
      </c>
      <c r="L97" s="752">
        <f t="shared" si="8"/>
        <v>2.8886949658892816E-4</v>
      </c>
      <c r="M97" s="760">
        <f>Recovery_OX!C92</f>
        <v>0</v>
      </c>
      <c r="N97" s="703"/>
      <c r="O97" s="761">
        <f>(L97-M97)*(1-Recovery_OX!F92)</f>
        <v>2.8886949658892816E-4</v>
      </c>
      <c r="S97" s="756">
        <f t="shared" si="7"/>
        <v>2080</v>
      </c>
      <c r="T97" s="757">
        <f>IF(Select2=1,Food!$W99,"")</f>
        <v>3.0351241660126464E-13</v>
      </c>
      <c r="U97" s="758">
        <f>IF(Select2=1,Paper!$W99,"")</f>
        <v>5.5589809019083742E-4</v>
      </c>
      <c r="V97" s="758">
        <f>IF(Select2=1,Nappies!$W99,"")</f>
        <v>0</v>
      </c>
      <c r="W97" s="758">
        <f>IF(Select2=1,Garden!$W99,"")</f>
        <v>0</v>
      </c>
      <c r="X97" s="758">
        <f>IF(Select2=1,Wood!$W99,"")</f>
        <v>0</v>
      </c>
      <c r="Y97" s="758">
        <f>IF(Select2=1,Textiles!$W99,"")</f>
        <v>2.1024628158190418E-5</v>
      </c>
      <c r="Z97" s="759">
        <f>Sludge!W99</f>
        <v>0</v>
      </c>
      <c r="AA97" s="759" t="str">
        <f>IF(Select2=2,MSW!$W99,"")</f>
        <v/>
      </c>
      <c r="AB97" s="751">
        <f>Industry!$W99</f>
        <v>0</v>
      </c>
      <c r="AC97" s="762">
        <f t="shared" si="5"/>
        <v>5.7692271865254026E-4</v>
      </c>
      <c r="AD97" s="760">
        <f>Recovery_OX!R92</f>
        <v>0</v>
      </c>
      <c r="AE97" s="703"/>
      <c r="AF97" s="763">
        <f>(AC97-AD97)*(1-Recovery_OX!U92)</f>
        <v>5.7692271865254026E-4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21" t="s">
        <v>284</v>
      </c>
      <c r="D8" s="822"/>
      <c r="E8" s="823"/>
      <c r="F8" s="821" t="s">
        <v>285</v>
      </c>
      <c r="G8" s="822"/>
      <c r="H8" s="824"/>
      <c r="I8" s="472"/>
      <c r="J8" s="821" t="s">
        <v>286</v>
      </c>
      <c r="K8" s="822"/>
      <c r="L8" s="824"/>
      <c r="M8" s="825" t="s">
        <v>287</v>
      </c>
      <c r="N8" s="826"/>
      <c r="O8" s="827"/>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v>
      </c>
      <c r="E12" s="501">
        <f>Stored_C!G18+Stored_C!M18</f>
        <v>0</v>
      </c>
      <c r="F12" s="502">
        <f>F11+HWP!C12</f>
        <v>0</v>
      </c>
      <c r="G12" s="500">
        <f>G11+HWP!D12</f>
        <v>0</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v>
      </c>
      <c r="E13" s="510">
        <f>Stored_C!G19+Stored_C!M19</f>
        <v>0</v>
      </c>
      <c r="F13" s="511">
        <f>F12+HWP!C13</f>
        <v>0</v>
      </c>
      <c r="G13" s="509">
        <f>G12+HWP!D13</f>
        <v>0</v>
      </c>
      <c r="H13" s="510">
        <f>H12+HWP!E13</f>
        <v>0</v>
      </c>
      <c r="I13" s="493"/>
      <c r="J13" s="512">
        <f>Garden!J20</f>
        <v>0</v>
      </c>
      <c r="K13" s="513">
        <f>Paper!J20</f>
        <v>0</v>
      </c>
      <c r="L13" s="514">
        <f>Wood!J20</f>
        <v>0</v>
      </c>
      <c r="M13" s="515">
        <f>J13*(1-Recovery_OX!E13)*(1-Recovery_OX!F13)</f>
        <v>0</v>
      </c>
      <c r="N13" s="513">
        <f>K13*(1-Recovery_OX!E13)*(1-Recovery_OX!F13)</f>
        <v>0</v>
      </c>
      <c r="O13" s="514">
        <f>L13*(1-Recovery_OX!E13)*(1-Recovery_OX!F13)</f>
        <v>0</v>
      </c>
    </row>
    <row r="14" spans="2:15">
      <c r="B14" s="507">
        <f t="shared" ref="B14:B77" si="0">B13+1</f>
        <v>1952</v>
      </c>
      <c r="C14" s="508">
        <f>Stored_C!E20</f>
        <v>0</v>
      </c>
      <c r="D14" s="509">
        <f>Stored_C!F20+Stored_C!L20</f>
        <v>0.19971037484419998</v>
      </c>
      <c r="E14" s="510">
        <f>Stored_C!G20+Stored_C!M20</f>
        <v>0</v>
      </c>
      <c r="F14" s="511">
        <f>F13+HWP!C14</f>
        <v>0</v>
      </c>
      <c r="G14" s="509">
        <f>G13+HWP!D14</f>
        <v>0.19971037484419998</v>
      </c>
      <c r="H14" s="510">
        <f>H13+HWP!E14</f>
        <v>0</v>
      </c>
      <c r="I14" s="493"/>
      <c r="J14" s="512">
        <f>Garden!J21</f>
        <v>0</v>
      </c>
      <c r="K14" s="513">
        <f>Paper!J21</f>
        <v>0</v>
      </c>
      <c r="L14" s="514">
        <f>Wood!J21</f>
        <v>0</v>
      </c>
      <c r="M14" s="515">
        <f>J14*(1-Recovery_OX!E14)*(1-Recovery_OX!F14)</f>
        <v>0</v>
      </c>
      <c r="N14" s="513">
        <f>K14*(1-Recovery_OX!E14)*(1-Recovery_OX!F14)</f>
        <v>0</v>
      </c>
      <c r="O14" s="514">
        <f>L14*(1-Recovery_OX!E14)*(1-Recovery_OX!F14)</f>
        <v>0</v>
      </c>
    </row>
    <row r="15" spans="2:15">
      <c r="B15" s="507">
        <f t="shared" si="0"/>
        <v>1953</v>
      </c>
      <c r="C15" s="508">
        <f>Stored_C!E21</f>
        <v>0</v>
      </c>
      <c r="D15" s="509">
        <f>Stored_C!F21+Stored_C!L21</f>
        <v>0.20313470637460004</v>
      </c>
      <c r="E15" s="510">
        <f>Stored_C!G21+Stored_C!M21</f>
        <v>0</v>
      </c>
      <c r="F15" s="511">
        <f>F14+HWP!C15</f>
        <v>0</v>
      </c>
      <c r="G15" s="509">
        <f>G14+HWP!D15</f>
        <v>0.40284508121880003</v>
      </c>
      <c r="H15" s="510">
        <f>H14+HWP!E15</f>
        <v>0</v>
      </c>
      <c r="I15" s="493"/>
      <c r="J15" s="512">
        <f>Garden!J22</f>
        <v>0</v>
      </c>
      <c r="K15" s="513">
        <f>Paper!J22</f>
        <v>6.5348012950899002E-3</v>
      </c>
      <c r="L15" s="514">
        <f>Wood!J22</f>
        <v>0</v>
      </c>
      <c r="M15" s="515">
        <f>J15*(1-Recovery_OX!E15)*(1-Recovery_OX!F15)</f>
        <v>0</v>
      </c>
      <c r="N15" s="513">
        <f>K15*(1-Recovery_OX!E15)*(1-Recovery_OX!F15)</f>
        <v>6.5348012950899002E-3</v>
      </c>
      <c r="O15" s="514">
        <f>L15*(1-Recovery_OX!E15)*(1-Recovery_OX!F15)</f>
        <v>0</v>
      </c>
    </row>
    <row r="16" spans="2:15">
      <c r="B16" s="507">
        <f t="shared" si="0"/>
        <v>1954</v>
      </c>
      <c r="C16" s="508">
        <f>Stored_C!E22</f>
        <v>0</v>
      </c>
      <c r="D16" s="509">
        <f>Stored_C!F22+Stored_C!L22</f>
        <v>0.21128447243860002</v>
      </c>
      <c r="E16" s="510">
        <f>Stored_C!G22+Stored_C!M22</f>
        <v>0</v>
      </c>
      <c r="F16" s="511">
        <f>F15+HWP!C16</f>
        <v>0</v>
      </c>
      <c r="G16" s="509">
        <f>G15+HWP!D16</f>
        <v>0.61412955365740007</v>
      </c>
      <c r="H16" s="510">
        <f>H15+HWP!E16</f>
        <v>0</v>
      </c>
      <c r="I16" s="493"/>
      <c r="J16" s="512">
        <f>Garden!J23</f>
        <v>0</v>
      </c>
      <c r="K16" s="513">
        <f>Paper!J23</f>
        <v>1.2739858528431756E-2</v>
      </c>
      <c r="L16" s="514">
        <f>Wood!J23</f>
        <v>0</v>
      </c>
      <c r="M16" s="515">
        <f>J16*(1-Recovery_OX!E16)*(1-Recovery_OX!F16)</f>
        <v>0</v>
      </c>
      <c r="N16" s="513">
        <f>K16*(1-Recovery_OX!E16)*(1-Recovery_OX!F16)</f>
        <v>1.2739858528431756E-2</v>
      </c>
      <c r="O16" s="514">
        <f>L16*(1-Recovery_OX!E16)*(1-Recovery_OX!F16)</f>
        <v>0</v>
      </c>
    </row>
    <row r="17" spans="2:15">
      <c r="B17" s="507">
        <f t="shared" si="0"/>
        <v>1955</v>
      </c>
      <c r="C17" s="508">
        <f>Stored_C!E23</f>
        <v>0</v>
      </c>
      <c r="D17" s="509">
        <f>Stored_C!F23+Stored_C!L23</f>
        <v>0.21888019738860001</v>
      </c>
      <c r="E17" s="510">
        <f>Stored_C!G23+Stored_C!M23</f>
        <v>0</v>
      </c>
      <c r="F17" s="511">
        <f>F16+HWP!C17</f>
        <v>0</v>
      </c>
      <c r="G17" s="509">
        <f>G16+HWP!D17</f>
        <v>0.83300975104600006</v>
      </c>
      <c r="H17" s="510">
        <f>H16+HWP!E17</f>
        <v>0</v>
      </c>
      <c r="I17" s="493"/>
      <c r="J17" s="512">
        <f>Garden!J24</f>
        <v>0</v>
      </c>
      <c r="K17" s="513">
        <f>Paper!J24</f>
        <v>1.8792087228250039E-2</v>
      </c>
      <c r="L17" s="514">
        <f>Wood!J24</f>
        <v>0</v>
      </c>
      <c r="M17" s="515">
        <f>J17*(1-Recovery_OX!E17)*(1-Recovery_OX!F17)</f>
        <v>0</v>
      </c>
      <c r="N17" s="513">
        <f>K17*(1-Recovery_OX!E17)*(1-Recovery_OX!F17)</f>
        <v>1.8792087228250039E-2</v>
      </c>
      <c r="O17" s="514">
        <f>L17*(1-Recovery_OX!E17)*(1-Recovery_OX!F17)</f>
        <v>0</v>
      </c>
    </row>
    <row r="18" spans="2:15">
      <c r="B18" s="507">
        <f t="shared" si="0"/>
        <v>1956</v>
      </c>
      <c r="C18" s="508">
        <f>Stored_C!E24</f>
        <v>0</v>
      </c>
      <c r="D18" s="509">
        <f>Stored_C!F24+Stored_C!L24</f>
        <v>0.22127151032580003</v>
      </c>
      <c r="E18" s="510">
        <f>Stored_C!G24+Stored_C!M24</f>
        <v>0</v>
      </c>
      <c r="F18" s="511">
        <f>F17+HWP!C18</f>
        <v>0</v>
      </c>
      <c r="G18" s="509">
        <f>G17+HWP!D18</f>
        <v>1.0542812613718</v>
      </c>
      <c r="H18" s="510">
        <f>H17+HWP!E18</f>
        <v>0</v>
      </c>
      <c r="I18" s="493"/>
      <c r="J18" s="512">
        <f>Garden!J25</f>
        <v>0</v>
      </c>
      <c r="K18" s="513">
        <f>Paper!J25</f>
        <v>2.4683690551892675E-2</v>
      </c>
      <c r="L18" s="514">
        <f>Wood!J25</f>
        <v>0</v>
      </c>
      <c r="M18" s="515">
        <f>J18*(1-Recovery_OX!E18)*(1-Recovery_OX!F18)</f>
        <v>0</v>
      </c>
      <c r="N18" s="513">
        <f>K18*(1-Recovery_OX!E18)*(1-Recovery_OX!F18)</f>
        <v>2.4683690551892675E-2</v>
      </c>
      <c r="O18" s="514">
        <f>L18*(1-Recovery_OX!E18)*(1-Recovery_OX!F18)</f>
        <v>0</v>
      </c>
    </row>
    <row r="19" spans="2:15">
      <c r="B19" s="507">
        <f t="shared" si="0"/>
        <v>1957</v>
      </c>
      <c r="C19" s="508">
        <f>Stored_C!E25</f>
        <v>0</v>
      </c>
      <c r="D19" s="509">
        <f>Stored_C!F25+Stored_C!L25</f>
        <v>0.22359312131640002</v>
      </c>
      <c r="E19" s="510">
        <f>Stored_C!G25+Stored_C!M25</f>
        <v>0</v>
      </c>
      <c r="F19" s="511">
        <f>F18+HWP!C19</f>
        <v>0</v>
      </c>
      <c r="G19" s="509">
        <f>G18+HWP!D19</f>
        <v>1.2778743826882</v>
      </c>
      <c r="H19" s="510">
        <f>H18+HWP!E19</f>
        <v>0</v>
      </c>
      <c r="I19" s="493"/>
      <c r="J19" s="512">
        <f>Garden!J26</f>
        <v>0</v>
      </c>
      <c r="K19" s="513">
        <f>Paper!J26</f>
        <v>3.0255232166211704E-2</v>
      </c>
      <c r="L19" s="514">
        <f>Wood!J26</f>
        <v>0</v>
      </c>
      <c r="M19" s="515">
        <f>J19*(1-Recovery_OX!E19)*(1-Recovery_OX!F19)</f>
        <v>0</v>
      </c>
      <c r="N19" s="513">
        <f>K19*(1-Recovery_OX!E19)*(1-Recovery_OX!F19)</f>
        <v>3.0255232166211704E-2</v>
      </c>
      <c r="O19" s="514">
        <f>L19*(1-Recovery_OX!E19)*(1-Recovery_OX!F19)</f>
        <v>0</v>
      </c>
    </row>
    <row r="20" spans="2:15">
      <c r="B20" s="507">
        <f t="shared" si="0"/>
        <v>1958</v>
      </c>
      <c r="C20" s="508">
        <f>Stored_C!E26</f>
        <v>0</v>
      </c>
      <c r="D20" s="509">
        <f>Stored_C!F26+Stored_C!L26</f>
        <v>0.22582358360760002</v>
      </c>
      <c r="E20" s="510">
        <f>Stored_C!G26+Stored_C!M26</f>
        <v>0</v>
      </c>
      <c r="F20" s="511">
        <f>F19+HWP!C20</f>
        <v>0</v>
      </c>
      <c r="G20" s="509">
        <f>G19+HWP!D20</f>
        <v>1.5036979662958001</v>
      </c>
      <c r="H20" s="510">
        <f>H19+HWP!E20</f>
        <v>0</v>
      </c>
      <c r="I20" s="493"/>
      <c r="J20" s="512">
        <f>Garden!J27</f>
        <v>0</v>
      </c>
      <c r="K20" s="513">
        <f>Paper!J27</f>
        <v>3.5526069476109173E-2</v>
      </c>
      <c r="L20" s="514">
        <f>Wood!J27</f>
        <v>0</v>
      </c>
      <c r="M20" s="515">
        <f>J20*(1-Recovery_OX!E20)*(1-Recovery_OX!F20)</f>
        <v>0</v>
      </c>
      <c r="N20" s="513">
        <f>K20*(1-Recovery_OX!E20)*(1-Recovery_OX!F20)</f>
        <v>3.5526069476109173E-2</v>
      </c>
      <c r="O20" s="514">
        <f>L20*(1-Recovery_OX!E20)*(1-Recovery_OX!F20)</f>
        <v>0</v>
      </c>
    </row>
    <row r="21" spans="2:15">
      <c r="B21" s="507">
        <f t="shared" si="0"/>
        <v>1959</v>
      </c>
      <c r="C21" s="508">
        <f>Stored_C!E27</f>
        <v>0</v>
      </c>
      <c r="D21" s="509">
        <f>Stored_C!F27+Stored_C!L27</f>
        <v>0.22792893984079998</v>
      </c>
      <c r="E21" s="510">
        <f>Stored_C!G27+Stored_C!M27</f>
        <v>0</v>
      </c>
      <c r="F21" s="511">
        <f>F20+HWP!C21</f>
        <v>0</v>
      </c>
      <c r="G21" s="509">
        <f>G20+HWP!D21</f>
        <v>1.7316269061366001</v>
      </c>
      <c r="H21" s="510">
        <f>H20+HWP!E21</f>
        <v>0</v>
      </c>
      <c r="I21" s="493"/>
      <c r="J21" s="512">
        <f>Garden!J28</f>
        <v>0</v>
      </c>
      <c r="K21" s="513">
        <f>Paper!J28</f>
        <v>4.0513549438697567E-2</v>
      </c>
      <c r="L21" s="514">
        <f>Wood!J28</f>
        <v>0</v>
      </c>
      <c r="M21" s="515">
        <f>J21*(1-Recovery_OX!E21)*(1-Recovery_OX!F21)</f>
        <v>0</v>
      </c>
      <c r="N21" s="513">
        <f>K21*(1-Recovery_OX!E21)*(1-Recovery_OX!F21)</f>
        <v>4.0513549438697567E-2</v>
      </c>
      <c r="O21" s="514">
        <f>L21*(1-Recovery_OX!E21)*(1-Recovery_OX!F21)</f>
        <v>0</v>
      </c>
    </row>
    <row r="22" spans="2:15">
      <c r="B22" s="507">
        <f t="shared" si="0"/>
        <v>1960</v>
      </c>
      <c r="C22" s="508">
        <f>Stored_C!E28</f>
        <v>0</v>
      </c>
      <c r="D22" s="509">
        <f>Stored_C!F28+Stored_C!L28</f>
        <v>0.25543440030680004</v>
      </c>
      <c r="E22" s="510">
        <f>Stored_C!G28+Stored_C!M28</f>
        <v>0</v>
      </c>
      <c r="F22" s="511">
        <f>F21+HWP!C22</f>
        <v>0</v>
      </c>
      <c r="G22" s="509">
        <f>G21+HWP!D22</f>
        <v>1.9870613064434002</v>
      </c>
      <c r="H22" s="510">
        <f>H21+HWP!E22</f>
        <v>0</v>
      </c>
      <c r="I22" s="493"/>
      <c r="J22" s="512">
        <f>Garden!J29</f>
        <v>0</v>
      </c>
      <c r="K22" s="513">
        <f>Paper!J29</f>
        <v>4.5232735117569041E-2</v>
      </c>
      <c r="L22" s="514">
        <f>Wood!J29</f>
        <v>0</v>
      </c>
      <c r="M22" s="515">
        <f>J22*(1-Recovery_OX!E22)*(1-Recovery_OX!F22)</f>
        <v>0</v>
      </c>
      <c r="N22" s="513">
        <f>K22*(1-Recovery_OX!E22)*(1-Recovery_OX!F22)</f>
        <v>4.5232735117569041E-2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1.9870613064434002</v>
      </c>
      <c r="H23" s="510">
        <f>H22+HWP!E23</f>
        <v>0</v>
      </c>
      <c r="I23" s="493"/>
      <c r="J23" s="512">
        <f>Garden!J30</f>
        <v>0</v>
      </c>
      <c r="K23" s="513">
        <f>Paper!J30</f>
        <v>5.0532891610633221E-2</v>
      </c>
      <c r="L23" s="514">
        <f>Wood!J30</f>
        <v>0</v>
      </c>
      <c r="M23" s="515">
        <f>J23*(1-Recovery_OX!E23)*(1-Recovery_OX!F23)</f>
        <v>0</v>
      </c>
      <c r="N23" s="513">
        <f>K23*(1-Recovery_OX!E23)*(1-Recovery_OX!F23)</f>
        <v>5.0532891610633221E-2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1.9870613064434002</v>
      </c>
      <c r="H24" s="510">
        <f>H23+HWP!E24</f>
        <v>0</v>
      </c>
      <c r="I24" s="493"/>
      <c r="J24" s="512">
        <f>Garden!J31</f>
        <v>0</v>
      </c>
      <c r="K24" s="513">
        <f>Paper!J31</f>
        <v>4.7116555839731553E-2</v>
      </c>
      <c r="L24" s="514">
        <f>Wood!J31</f>
        <v>0</v>
      </c>
      <c r="M24" s="515">
        <f>J24*(1-Recovery_OX!E24)*(1-Recovery_OX!F24)</f>
        <v>0</v>
      </c>
      <c r="N24" s="513">
        <f>K24*(1-Recovery_OX!E24)*(1-Recovery_OX!F24)</f>
        <v>4.7116555839731553E-2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1.9870613064434002</v>
      </c>
      <c r="H25" s="510">
        <f>H24+HWP!E25</f>
        <v>0</v>
      </c>
      <c r="I25" s="493"/>
      <c r="J25" s="512">
        <f>Garden!J32</f>
        <v>0</v>
      </c>
      <c r="K25" s="513">
        <f>Paper!J32</f>
        <v>4.3931185480219223E-2</v>
      </c>
      <c r="L25" s="514">
        <f>Wood!J32</f>
        <v>0</v>
      </c>
      <c r="M25" s="515">
        <f>J25*(1-Recovery_OX!E25)*(1-Recovery_OX!F25)</f>
        <v>0</v>
      </c>
      <c r="N25" s="513">
        <f>K25*(1-Recovery_OX!E25)*(1-Recovery_OX!F25)</f>
        <v>4.3931185480219223E-2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1.9870613064434002</v>
      </c>
      <c r="H26" s="510">
        <f>H25+HWP!E26</f>
        <v>0</v>
      </c>
      <c r="I26" s="493"/>
      <c r="J26" s="512">
        <f>Garden!J33</f>
        <v>0</v>
      </c>
      <c r="K26" s="513">
        <f>Paper!J33</f>
        <v>4.0961165842898328E-2</v>
      </c>
      <c r="L26" s="514">
        <f>Wood!J33</f>
        <v>0</v>
      </c>
      <c r="M26" s="515">
        <f>J26*(1-Recovery_OX!E26)*(1-Recovery_OX!F26)</f>
        <v>0</v>
      </c>
      <c r="N26" s="513">
        <f>K26*(1-Recovery_OX!E26)*(1-Recovery_OX!F26)</f>
        <v>4.0961165842898328E-2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1.9870613064434002</v>
      </c>
      <c r="H27" s="510">
        <f>H26+HWP!E27</f>
        <v>0</v>
      </c>
      <c r="I27" s="493"/>
      <c r="J27" s="512">
        <f>Garden!J34</f>
        <v>0</v>
      </c>
      <c r="K27" s="513">
        <f>Paper!J34</f>
        <v>3.8191937888061023E-2</v>
      </c>
      <c r="L27" s="514">
        <f>Wood!J34</f>
        <v>0</v>
      </c>
      <c r="M27" s="515">
        <f>J27*(1-Recovery_OX!E27)*(1-Recovery_OX!F27)</f>
        <v>0</v>
      </c>
      <c r="N27" s="513">
        <f>K27*(1-Recovery_OX!E27)*(1-Recovery_OX!F27)</f>
        <v>3.8191937888061023E-2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1.9870613064434002</v>
      </c>
      <c r="H28" s="510">
        <f>H27+HWP!E28</f>
        <v>0</v>
      </c>
      <c r="I28" s="493"/>
      <c r="J28" s="512">
        <f>Garden!J35</f>
        <v>0</v>
      </c>
      <c r="K28" s="513">
        <f>Paper!J35</f>
        <v>3.560992685705993E-2</v>
      </c>
      <c r="L28" s="514">
        <f>Wood!J35</f>
        <v>0</v>
      </c>
      <c r="M28" s="515">
        <f>J28*(1-Recovery_OX!E28)*(1-Recovery_OX!F28)</f>
        <v>0</v>
      </c>
      <c r="N28" s="513">
        <f>K28*(1-Recovery_OX!E28)*(1-Recovery_OX!F28)</f>
        <v>3.560992685705993E-2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1.9870613064434002</v>
      </c>
      <c r="H29" s="510">
        <f>H28+HWP!E29</f>
        <v>0</v>
      </c>
      <c r="I29" s="493"/>
      <c r="J29" s="512">
        <f>Garden!J36</f>
        <v>0</v>
      </c>
      <c r="K29" s="513">
        <f>Paper!J36</f>
        <v>3.3202475728825523E-2</v>
      </c>
      <c r="L29" s="514">
        <f>Wood!J36</f>
        <v>0</v>
      </c>
      <c r="M29" s="515">
        <f>J29*(1-Recovery_OX!E29)*(1-Recovery_OX!F29)</f>
        <v>0</v>
      </c>
      <c r="N29" s="513">
        <f>K29*(1-Recovery_OX!E29)*(1-Recovery_OX!F29)</f>
        <v>3.3202475728825523E-2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1.9870613064434002</v>
      </c>
      <c r="H30" s="510">
        <f>H29+HWP!E30</f>
        <v>0</v>
      </c>
      <c r="I30" s="493"/>
      <c r="J30" s="512">
        <f>Garden!J37</f>
        <v>0</v>
      </c>
      <c r="K30" s="513">
        <f>Paper!J37</f>
        <v>3.0957783175134167E-2</v>
      </c>
      <c r="L30" s="514">
        <f>Wood!J37</f>
        <v>0</v>
      </c>
      <c r="M30" s="515">
        <f>J30*(1-Recovery_OX!E30)*(1-Recovery_OX!F30)</f>
        <v>0</v>
      </c>
      <c r="N30" s="513">
        <f>K30*(1-Recovery_OX!E30)*(1-Recovery_OX!F30)</f>
        <v>3.0957783175134167E-2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1.9870613064434002</v>
      </c>
      <c r="H31" s="510">
        <f>H30+HWP!E31</f>
        <v>0</v>
      </c>
      <c r="I31" s="493"/>
      <c r="J31" s="512">
        <f>Garden!J38</f>
        <v>0</v>
      </c>
      <c r="K31" s="513">
        <f>Paper!J38</f>
        <v>2.8864845710483443E-2</v>
      </c>
      <c r="L31" s="514">
        <f>Wood!J38</f>
        <v>0</v>
      </c>
      <c r="M31" s="515">
        <f>J31*(1-Recovery_OX!E31)*(1-Recovery_OX!F31)</f>
        <v>0</v>
      </c>
      <c r="N31" s="513">
        <f>K31*(1-Recovery_OX!E31)*(1-Recovery_OX!F31)</f>
        <v>2.8864845710483443E-2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1.9870613064434002</v>
      </c>
      <c r="H32" s="510">
        <f>H31+HWP!E32</f>
        <v>0</v>
      </c>
      <c r="I32" s="493"/>
      <c r="J32" s="512">
        <f>Garden!J39</f>
        <v>0</v>
      </c>
      <c r="K32" s="513">
        <f>Paper!J39</f>
        <v>2.6913403752993486E-2</v>
      </c>
      <c r="L32" s="514">
        <f>Wood!J39</f>
        <v>0</v>
      </c>
      <c r="M32" s="515">
        <f>J32*(1-Recovery_OX!E32)*(1-Recovery_OX!F32)</f>
        <v>0</v>
      </c>
      <c r="N32" s="513">
        <f>K32*(1-Recovery_OX!E32)*(1-Recovery_OX!F32)</f>
        <v>2.6913403752993486E-2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1.9870613064434002</v>
      </c>
      <c r="H33" s="510">
        <f>H32+HWP!E33</f>
        <v>0</v>
      </c>
      <c r="I33" s="493"/>
      <c r="J33" s="512">
        <f>Garden!J40</f>
        <v>0</v>
      </c>
      <c r="K33" s="513">
        <f>Paper!J40</f>
        <v>2.5093891331924679E-2</v>
      </c>
      <c r="L33" s="514">
        <f>Wood!J40</f>
        <v>0</v>
      </c>
      <c r="M33" s="515">
        <f>J33*(1-Recovery_OX!E33)*(1-Recovery_OX!F33)</f>
        <v>0</v>
      </c>
      <c r="N33" s="513">
        <f>K33*(1-Recovery_OX!E33)*(1-Recovery_OX!F33)</f>
        <v>2.5093891331924679E-2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1.9870613064434002</v>
      </c>
      <c r="H34" s="510">
        <f>H33+HWP!E34</f>
        <v>0</v>
      </c>
      <c r="I34" s="493"/>
      <c r="J34" s="512">
        <f>Garden!J41</f>
        <v>0</v>
      </c>
      <c r="K34" s="513">
        <f>Paper!J41</f>
        <v>2.3397389195278014E-2</v>
      </c>
      <c r="L34" s="514">
        <f>Wood!J41</f>
        <v>0</v>
      </c>
      <c r="M34" s="515">
        <f>J34*(1-Recovery_OX!E34)*(1-Recovery_OX!F34)</f>
        <v>0</v>
      </c>
      <c r="N34" s="513">
        <f>K34*(1-Recovery_OX!E34)*(1-Recovery_OX!F34)</f>
        <v>2.3397389195278014E-2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1.9870613064434002</v>
      </c>
      <c r="H35" s="510">
        <f>H34+HWP!E35</f>
        <v>0</v>
      </c>
      <c r="I35" s="493"/>
      <c r="J35" s="512">
        <f>Garden!J42</f>
        <v>0</v>
      </c>
      <c r="K35" s="513">
        <f>Paper!J42</f>
        <v>2.1815581087611429E-2</v>
      </c>
      <c r="L35" s="514">
        <f>Wood!J42</f>
        <v>0</v>
      </c>
      <c r="M35" s="515">
        <f>J35*(1-Recovery_OX!E35)*(1-Recovery_OX!F35)</f>
        <v>0</v>
      </c>
      <c r="N35" s="513">
        <f>K35*(1-Recovery_OX!E35)*(1-Recovery_OX!F35)</f>
        <v>2.1815581087611429E-2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1.9870613064434002</v>
      </c>
      <c r="H36" s="510">
        <f>H35+HWP!E36</f>
        <v>0</v>
      </c>
      <c r="I36" s="493"/>
      <c r="J36" s="512">
        <f>Garden!J43</f>
        <v>0</v>
      </c>
      <c r="K36" s="513">
        <f>Paper!J43</f>
        <v>2.0340712983745981E-2</v>
      </c>
      <c r="L36" s="514">
        <f>Wood!J43</f>
        <v>0</v>
      </c>
      <c r="M36" s="515">
        <f>J36*(1-Recovery_OX!E36)*(1-Recovery_OX!F36)</f>
        <v>0</v>
      </c>
      <c r="N36" s="513">
        <f>K36*(1-Recovery_OX!E36)*(1-Recovery_OX!F36)</f>
        <v>2.0340712983745981E-2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1.9870613064434002</v>
      </c>
      <c r="H37" s="510">
        <f>H36+HWP!E37</f>
        <v>0</v>
      </c>
      <c r="I37" s="493"/>
      <c r="J37" s="512">
        <f>Garden!J44</f>
        <v>0</v>
      </c>
      <c r="K37" s="513">
        <f>Paper!J44</f>
        <v>1.8965555078525435E-2</v>
      </c>
      <c r="L37" s="514">
        <f>Wood!J44</f>
        <v>0</v>
      </c>
      <c r="M37" s="515">
        <f>J37*(1-Recovery_OX!E37)*(1-Recovery_OX!F37)</f>
        <v>0</v>
      </c>
      <c r="N37" s="513">
        <f>K37*(1-Recovery_OX!E37)*(1-Recovery_OX!F37)</f>
        <v>1.8965555078525435E-2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1.9870613064434002</v>
      </c>
      <c r="H38" s="510">
        <f>H37+HWP!E38</f>
        <v>0</v>
      </c>
      <c r="I38" s="493"/>
      <c r="J38" s="512">
        <f>Garden!J45</f>
        <v>0</v>
      </c>
      <c r="K38" s="513">
        <f>Paper!J45</f>
        <v>1.7683366346302989E-2</v>
      </c>
      <c r="L38" s="514">
        <f>Wood!J45</f>
        <v>0</v>
      </c>
      <c r="M38" s="515">
        <f>J38*(1-Recovery_OX!E38)*(1-Recovery_OX!F38)</f>
        <v>0</v>
      </c>
      <c r="N38" s="513">
        <f>K38*(1-Recovery_OX!E38)*(1-Recovery_OX!F38)</f>
        <v>1.7683366346302989E-2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1.9870613064434002</v>
      </c>
      <c r="H39" s="510">
        <f>H38+HWP!E39</f>
        <v>0</v>
      </c>
      <c r="I39" s="493"/>
      <c r="J39" s="512">
        <f>Garden!J46</f>
        <v>0</v>
      </c>
      <c r="K39" s="513">
        <f>Paper!J46</f>
        <v>1.6487861496425733E-2</v>
      </c>
      <c r="L39" s="514">
        <f>Wood!J46</f>
        <v>0</v>
      </c>
      <c r="M39" s="515">
        <f>J39*(1-Recovery_OX!E39)*(1-Recovery_OX!F39)</f>
        <v>0</v>
      </c>
      <c r="N39" s="513">
        <f>K39*(1-Recovery_OX!E39)*(1-Recovery_OX!F39)</f>
        <v>1.6487861496425733E-2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1.9870613064434002</v>
      </c>
      <c r="H40" s="510">
        <f>H39+HWP!E40</f>
        <v>0</v>
      </c>
      <c r="I40" s="493"/>
      <c r="J40" s="512">
        <f>Garden!J47</f>
        <v>0</v>
      </c>
      <c r="K40" s="513">
        <f>Paper!J47</f>
        <v>1.5373180162732597E-2</v>
      </c>
      <c r="L40" s="514">
        <f>Wood!J47</f>
        <v>0</v>
      </c>
      <c r="M40" s="515">
        <f>J40*(1-Recovery_OX!E40)*(1-Recovery_OX!F40)</f>
        <v>0</v>
      </c>
      <c r="N40" s="513">
        <f>K40*(1-Recovery_OX!E40)*(1-Recovery_OX!F40)</f>
        <v>1.5373180162732597E-2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1.9870613064434002</v>
      </c>
      <c r="H41" s="510">
        <f>H40+HWP!E41</f>
        <v>0</v>
      </c>
      <c r="I41" s="493"/>
      <c r="J41" s="512">
        <f>Garden!J48</f>
        <v>0</v>
      </c>
      <c r="K41" s="513">
        <f>Paper!J48</f>
        <v>1.4333858176032593E-2</v>
      </c>
      <c r="L41" s="514">
        <f>Wood!J48</f>
        <v>0</v>
      </c>
      <c r="M41" s="515">
        <f>J41*(1-Recovery_OX!E41)*(1-Recovery_OX!F41)</f>
        <v>0</v>
      </c>
      <c r="N41" s="513">
        <f>K41*(1-Recovery_OX!E41)*(1-Recovery_OX!F41)</f>
        <v>1.4333858176032593E-2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1.9870613064434002</v>
      </c>
      <c r="H42" s="510">
        <f>H41+HWP!E42</f>
        <v>0</v>
      </c>
      <c r="I42" s="493"/>
      <c r="J42" s="512">
        <f>Garden!J49</f>
        <v>0</v>
      </c>
      <c r="K42" s="513">
        <f>Paper!J49</f>
        <v>1.3364800778741139E-2</v>
      </c>
      <c r="L42" s="514">
        <f>Wood!J49</f>
        <v>0</v>
      </c>
      <c r="M42" s="515">
        <f>J42*(1-Recovery_OX!E42)*(1-Recovery_OX!F42)</f>
        <v>0</v>
      </c>
      <c r="N42" s="513">
        <f>K42*(1-Recovery_OX!E42)*(1-Recovery_OX!F42)</f>
        <v>1.3364800778741139E-2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1.9870613064434002</v>
      </c>
      <c r="H43" s="510">
        <f>H42+HWP!E43</f>
        <v>0</v>
      </c>
      <c r="I43" s="493"/>
      <c r="J43" s="512">
        <f>Garden!J50</f>
        <v>0</v>
      </c>
      <c r="K43" s="513">
        <f>Paper!J50</f>
        <v>1.2461257650372442E-2</v>
      </c>
      <c r="L43" s="514">
        <f>Wood!J50</f>
        <v>0</v>
      </c>
      <c r="M43" s="515">
        <f>J43*(1-Recovery_OX!E43)*(1-Recovery_OX!F43)</f>
        <v>0</v>
      </c>
      <c r="N43" s="513">
        <f>K43*(1-Recovery_OX!E43)*(1-Recovery_OX!F43)</f>
        <v>1.2461257650372442E-2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1.9870613064434002</v>
      </c>
      <c r="H44" s="510">
        <f>H43+HWP!E44</f>
        <v>0</v>
      </c>
      <c r="I44" s="493"/>
      <c r="J44" s="512">
        <f>Garden!J51</f>
        <v>0</v>
      </c>
      <c r="K44" s="513">
        <f>Paper!J51</f>
        <v>1.1618799621462983E-2</v>
      </c>
      <c r="L44" s="514">
        <f>Wood!J51</f>
        <v>0</v>
      </c>
      <c r="M44" s="515">
        <f>J44*(1-Recovery_OX!E44)*(1-Recovery_OX!F44)</f>
        <v>0</v>
      </c>
      <c r="N44" s="513">
        <f>K44*(1-Recovery_OX!E44)*(1-Recovery_OX!F44)</f>
        <v>1.1618799621462983E-2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1.9870613064434002</v>
      </c>
      <c r="H45" s="510">
        <f>H44+HWP!E45</f>
        <v>0</v>
      </c>
      <c r="I45" s="493"/>
      <c r="J45" s="512">
        <f>Garden!J52</f>
        <v>0</v>
      </c>
      <c r="K45" s="513">
        <f>Paper!J52</f>
        <v>1.0833296961777657E-2</v>
      </c>
      <c r="L45" s="514">
        <f>Wood!J52</f>
        <v>0</v>
      </c>
      <c r="M45" s="515">
        <f>J45*(1-Recovery_OX!E45)*(1-Recovery_OX!F45)</f>
        <v>0</v>
      </c>
      <c r="N45" s="513">
        <f>K45*(1-Recovery_OX!E45)*(1-Recovery_OX!F45)</f>
        <v>1.0833296961777657E-2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1.9870613064434002</v>
      </c>
      <c r="H46" s="510">
        <f>H45+HWP!E46</f>
        <v>0</v>
      </c>
      <c r="I46" s="493"/>
      <c r="J46" s="512">
        <f>Garden!J53</f>
        <v>0</v>
      </c>
      <c r="K46" s="513">
        <f>Paper!J53</f>
        <v>1.0100899136367374E-2</v>
      </c>
      <c r="L46" s="514">
        <f>Wood!J53</f>
        <v>0</v>
      </c>
      <c r="M46" s="515">
        <f>J46*(1-Recovery_OX!E46)*(1-Recovery_OX!F46)</f>
        <v>0</v>
      </c>
      <c r="N46" s="513">
        <f>K46*(1-Recovery_OX!E46)*(1-Recovery_OX!F46)</f>
        <v>1.0100899136367374E-2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1.9870613064434002</v>
      </c>
      <c r="H47" s="510">
        <f>H46+HWP!E47</f>
        <v>0</v>
      </c>
      <c r="I47" s="493"/>
      <c r="J47" s="512">
        <f>Garden!J54</f>
        <v>0</v>
      </c>
      <c r="K47" s="513">
        <f>Paper!J54</f>
        <v>9.4180159302422687E-3</v>
      </c>
      <c r="L47" s="514">
        <f>Wood!J54</f>
        <v>0</v>
      </c>
      <c r="M47" s="515">
        <f>J47*(1-Recovery_OX!E47)*(1-Recovery_OX!F47)</f>
        <v>0</v>
      </c>
      <c r="N47" s="513">
        <f>K47*(1-Recovery_OX!E47)*(1-Recovery_OX!F47)</f>
        <v>9.4180159302422687E-3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1.9870613064434002</v>
      </c>
      <c r="H48" s="510">
        <f>H47+HWP!E48</f>
        <v>0</v>
      </c>
      <c r="I48" s="493"/>
      <c r="J48" s="512">
        <f>Garden!J55</f>
        <v>0</v>
      </c>
      <c r="K48" s="513">
        <f>Paper!J55</f>
        <v>8.7812998491336603E-3</v>
      </c>
      <c r="L48" s="514">
        <f>Wood!J55</f>
        <v>0</v>
      </c>
      <c r="M48" s="515">
        <f>J48*(1-Recovery_OX!E48)*(1-Recovery_OX!F48)</f>
        <v>0</v>
      </c>
      <c r="N48" s="513">
        <f>K48*(1-Recovery_OX!E48)*(1-Recovery_OX!F48)</f>
        <v>8.7812998491336603E-3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1.9870613064434002</v>
      </c>
      <c r="H49" s="510">
        <f>H48+HWP!E49</f>
        <v>0</v>
      </c>
      <c r="I49" s="493"/>
      <c r="J49" s="512">
        <f>Garden!J56</f>
        <v>0</v>
      </c>
      <c r="K49" s="513">
        <f>Paper!J56</f>
        <v>8.1876297100732607E-3</v>
      </c>
      <c r="L49" s="514">
        <f>Wood!J56</f>
        <v>0</v>
      </c>
      <c r="M49" s="515">
        <f>J49*(1-Recovery_OX!E49)*(1-Recovery_OX!F49)</f>
        <v>0</v>
      </c>
      <c r="N49" s="513">
        <f>K49*(1-Recovery_OX!E49)*(1-Recovery_OX!F49)</f>
        <v>8.1876297100732607E-3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1.9870613064434002</v>
      </c>
      <c r="H50" s="510">
        <f>H49+HWP!E50</f>
        <v>0</v>
      </c>
      <c r="I50" s="493"/>
      <c r="J50" s="512">
        <f>Garden!J57</f>
        <v>0</v>
      </c>
      <c r="K50" s="513">
        <f>Paper!J57</f>
        <v>7.6340953413506401E-3</v>
      </c>
      <c r="L50" s="514">
        <f>Wood!J57</f>
        <v>0</v>
      </c>
      <c r="M50" s="515">
        <f>J50*(1-Recovery_OX!E50)*(1-Recovery_OX!F50)</f>
        <v>0</v>
      </c>
      <c r="N50" s="513">
        <f>K50*(1-Recovery_OX!E50)*(1-Recovery_OX!F50)</f>
        <v>7.6340953413506401E-3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1.9870613064434002</v>
      </c>
      <c r="H51" s="510">
        <f>H50+HWP!E51</f>
        <v>0</v>
      </c>
      <c r="I51" s="493"/>
      <c r="J51" s="512">
        <f>Garden!J58</f>
        <v>0</v>
      </c>
      <c r="K51" s="513">
        <f>Paper!J58</f>
        <v>7.1179833168481272E-3</v>
      </c>
      <c r="L51" s="514">
        <f>Wood!J58</f>
        <v>0</v>
      </c>
      <c r="M51" s="515">
        <f>J51*(1-Recovery_OX!E51)*(1-Recovery_OX!F51)</f>
        <v>0</v>
      </c>
      <c r="N51" s="513">
        <f>K51*(1-Recovery_OX!E51)*(1-Recovery_OX!F51)</f>
        <v>7.1179833168481272E-3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1.9870613064434002</v>
      </c>
      <c r="H52" s="510">
        <f>H51+HWP!E52</f>
        <v>0</v>
      </c>
      <c r="I52" s="493"/>
      <c r="J52" s="512">
        <f>Garden!J59</f>
        <v>0</v>
      </c>
      <c r="K52" s="513">
        <f>Paper!J59</f>
        <v>6.636763654822837E-3</v>
      </c>
      <c r="L52" s="514">
        <f>Wood!J59</f>
        <v>0</v>
      </c>
      <c r="M52" s="515">
        <f>J52*(1-Recovery_OX!E52)*(1-Recovery_OX!F52)</f>
        <v>0</v>
      </c>
      <c r="N52" s="513">
        <f>K52*(1-Recovery_OX!E52)*(1-Recovery_OX!F52)</f>
        <v>6.636763654822837E-3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1.9870613064434002</v>
      </c>
      <c r="H53" s="510">
        <f>H52+HWP!E53</f>
        <v>0</v>
      </c>
      <c r="I53" s="493"/>
      <c r="J53" s="512">
        <f>Garden!J60</f>
        <v>0</v>
      </c>
      <c r="K53" s="513">
        <f>Paper!J60</f>
        <v>6.1880774159332273E-3</v>
      </c>
      <c r="L53" s="514">
        <f>Wood!J60</f>
        <v>0</v>
      </c>
      <c r="M53" s="515">
        <f>J53*(1-Recovery_OX!E53)*(1-Recovery_OX!F53)</f>
        <v>0</v>
      </c>
      <c r="N53" s="513">
        <f>K53*(1-Recovery_OX!E53)*(1-Recovery_OX!F53)</f>
        <v>6.1880774159332273E-3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1.9870613064434002</v>
      </c>
      <c r="H54" s="510">
        <f>H53+HWP!E54</f>
        <v>0</v>
      </c>
      <c r="I54" s="493"/>
      <c r="J54" s="512">
        <f>Garden!J61</f>
        <v>0</v>
      </c>
      <c r="K54" s="513">
        <f>Paper!J61</f>
        <v>5.7697251397157111E-3</v>
      </c>
      <c r="L54" s="514">
        <f>Wood!J61</f>
        <v>0</v>
      </c>
      <c r="M54" s="515">
        <f>J54*(1-Recovery_OX!E54)*(1-Recovery_OX!F54)</f>
        <v>0</v>
      </c>
      <c r="N54" s="513">
        <f>K54*(1-Recovery_OX!E54)*(1-Recovery_OX!F54)</f>
        <v>5.7697251397157111E-3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1.9870613064434002</v>
      </c>
      <c r="H55" s="510">
        <f>H54+HWP!E55</f>
        <v>0</v>
      </c>
      <c r="I55" s="493"/>
      <c r="J55" s="512">
        <f>Garden!J62</f>
        <v>0</v>
      </c>
      <c r="K55" s="513">
        <f>Paper!J62</f>
        <v>5.379656062826913E-3</v>
      </c>
      <c r="L55" s="514">
        <f>Wood!J62</f>
        <v>0</v>
      </c>
      <c r="M55" s="515">
        <f>J55*(1-Recovery_OX!E55)*(1-Recovery_OX!F55)</f>
        <v>0</v>
      </c>
      <c r="N55" s="513">
        <f>K55*(1-Recovery_OX!E55)*(1-Recovery_OX!F55)</f>
        <v>5.379656062826913E-3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1.9870613064434002</v>
      </c>
      <c r="H56" s="510">
        <f>H55+HWP!E56</f>
        <v>0</v>
      </c>
      <c r="I56" s="493"/>
      <c r="J56" s="512">
        <f>Garden!J63</f>
        <v>0</v>
      </c>
      <c r="K56" s="513">
        <f>Paper!J63</f>
        <v>5.0159580661993794E-3</v>
      </c>
      <c r="L56" s="514">
        <f>Wood!J63</f>
        <v>0</v>
      </c>
      <c r="M56" s="515">
        <f>J56*(1-Recovery_OX!E56)*(1-Recovery_OX!F56)</f>
        <v>0</v>
      </c>
      <c r="N56" s="513">
        <f>K56*(1-Recovery_OX!E56)*(1-Recovery_OX!F56)</f>
        <v>5.0159580661993794E-3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1.9870613064434002</v>
      </c>
      <c r="H57" s="510">
        <f>H56+HWP!E57</f>
        <v>0</v>
      </c>
      <c r="I57" s="493"/>
      <c r="J57" s="512">
        <f>Garden!J64</f>
        <v>0</v>
      </c>
      <c r="K57" s="513">
        <f>Paper!J64</f>
        <v>4.6768483018316933E-3</v>
      </c>
      <c r="L57" s="514">
        <f>Wood!J64</f>
        <v>0</v>
      </c>
      <c r="M57" s="515">
        <f>J57*(1-Recovery_OX!E57)*(1-Recovery_OX!F57)</f>
        <v>0</v>
      </c>
      <c r="N57" s="513">
        <f>K57*(1-Recovery_OX!E57)*(1-Recovery_OX!F57)</f>
        <v>4.6768483018316933E-3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1.9870613064434002</v>
      </c>
      <c r="H58" s="510">
        <f>H57+HWP!E58</f>
        <v>0</v>
      </c>
      <c r="I58" s="493"/>
      <c r="J58" s="512">
        <f>Garden!J65</f>
        <v>0</v>
      </c>
      <c r="K58" s="513">
        <f>Paper!J65</f>
        <v>4.3606644532654991E-3</v>
      </c>
      <c r="L58" s="514">
        <f>Wood!J65</f>
        <v>0</v>
      </c>
      <c r="M58" s="515">
        <f>J58*(1-Recovery_OX!E58)*(1-Recovery_OX!F58)</f>
        <v>0</v>
      </c>
      <c r="N58" s="513">
        <f>K58*(1-Recovery_OX!E58)*(1-Recovery_OX!F58)</f>
        <v>4.3606644532654991E-3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1.9870613064434002</v>
      </c>
      <c r="H59" s="510">
        <f>H58+HWP!E59</f>
        <v>0</v>
      </c>
      <c r="I59" s="493"/>
      <c r="J59" s="512">
        <f>Garden!J66</f>
        <v>0</v>
      </c>
      <c r="K59" s="513">
        <f>Paper!J66</f>
        <v>4.065856586908302E-3</v>
      </c>
      <c r="L59" s="514">
        <f>Wood!J66</f>
        <v>0</v>
      </c>
      <c r="M59" s="515">
        <f>J59*(1-Recovery_OX!E59)*(1-Recovery_OX!F59)</f>
        <v>0</v>
      </c>
      <c r="N59" s="513">
        <f>K59*(1-Recovery_OX!E59)*(1-Recovery_OX!F59)</f>
        <v>4.065856586908302E-3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1.9870613064434002</v>
      </c>
      <c r="H60" s="510">
        <f>H59+HWP!E60</f>
        <v>0</v>
      </c>
      <c r="I60" s="493"/>
      <c r="J60" s="512">
        <f>Garden!J67</f>
        <v>0</v>
      </c>
      <c r="K60" s="513">
        <f>Paper!J67</f>
        <v>3.7909795542571934E-3</v>
      </c>
      <c r="L60" s="514">
        <f>Wood!J67</f>
        <v>0</v>
      </c>
      <c r="M60" s="515">
        <f>J60*(1-Recovery_OX!E60)*(1-Recovery_OX!F60)</f>
        <v>0</v>
      </c>
      <c r="N60" s="513">
        <f>K60*(1-Recovery_OX!E60)*(1-Recovery_OX!F60)</f>
        <v>3.7909795542571934E-3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1.9870613064434002</v>
      </c>
      <c r="H61" s="510">
        <f>H60+HWP!E61</f>
        <v>0</v>
      </c>
      <c r="I61" s="493"/>
      <c r="J61" s="512">
        <f>Garden!J68</f>
        <v>0</v>
      </c>
      <c r="K61" s="513">
        <f>Paper!J68</f>
        <v>3.5346859077792134E-3</v>
      </c>
      <c r="L61" s="514">
        <f>Wood!J68</f>
        <v>0</v>
      </c>
      <c r="M61" s="515">
        <f>J61*(1-Recovery_OX!E61)*(1-Recovery_OX!F61)</f>
        <v>0</v>
      </c>
      <c r="N61" s="513">
        <f>K61*(1-Recovery_OX!E61)*(1-Recovery_OX!F61)</f>
        <v>3.5346859077792134E-3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1.9870613064434002</v>
      </c>
      <c r="H62" s="510">
        <f>H61+HWP!E62</f>
        <v>0</v>
      </c>
      <c r="I62" s="493"/>
      <c r="J62" s="512">
        <f>Garden!J69</f>
        <v>0</v>
      </c>
      <c r="K62" s="513">
        <f>Paper!J69</f>
        <v>3.295719295721985E-3</v>
      </c>
      <c r="L62" s="514">
        <f>Wood!J69</f>
        <v>0</v>
      </c>
      <c r="M62" s="515">
        <f>J62*(1-Recovery_OX!E62)*(1-Recovery_OX!F62)</f>
        <v>0</v>
      </c>
      <c r="N62" s="513">
        <f>K62*(1-Recovery_OX!E62)*(1-Recovery_OX!F62)</f>
        <v>3.295719295721985E-3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1.9870613064434002</v>
      </c>
      <c r="H63" s="510">
        <f>H62+HWP!E63</f>
        <v>0</v>
      </c>
      <c r="I63" s="493"/>
      <c r="J63" s="512">
        <f>Garden!J70</f>
        <v>0</v>
      </c>
      <c r="K63" s="513">
        <f>Paper!J70</f>
        <v>3.0729083034759632E-3</v>
      </c>
      <c r="L63" s="514">
        <f>Wood!J70</f>
        <v>0</v>
      </c>
      <c r="M63" s="515">
        <f>J63*(1-Recovery_OX!E63)*(1-Recovery_OX!F63)</f>
        <v>0</v>
      </c>
      <c r="N63" s="513">
        <f>K63*(1-Recovery_OX!E63)*(1-Recovery_OX!F63)</f>
        <v>3.0729083034759632E-3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1.9870613064434002</v>
      </c>
      <c r="H64" s="510">
        <f>H63+HWP!E64</f>
        <v>0</v>
      </c>
      <c r="I64" s="493"/>
      <c r="J64" s="512">
        <f>Garden!J71</f>
        <v>0</v>
      </c>
      <c r="K64" s="513">
        <f>Paper!J71</f>
        <v>2.86516071129866E-3</v>
      </c>
      <c r="L64" s="514">
        <f>Wood!J71</f>
        <v>0</v>
      </c>
      <c r="M64" s="515">
        <f>J64*(1-Recovery_OX!E64)*(1-Recovery_OX!F64)</f>
        <v>0</v>
      </c>
      <c r="N64" s="513">
        <f>K64*(1-Recovery_OX!E64)*(1-Recovery_OX!F64)</f>
        <v>2.86516071129866E-3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1.9870613064434002</v>
      </c>
      <c r="H65" s="510">
        <f>H64+HWP!E65</f>
        <v>0</v>
      </c>
      <c r="I65" s="493"/>
      <c r="J65" s="512">
        <f>Garden!J72</f>
        <v>0</v>
      </c>
      <c r="K65" s="513">
        <f>Paper!J72</f>
        <v>2.6714581402522016E-3</v>
      </c>
      <c r="L65" s="514">
        <f>Wood!J72</f>
        <v>0</v>
      </c>
      <c r="M65" s="515">
        <f>J65*(1-Recovery_OX!E65)*(1-Recovery_OX!F65)</f>
        <v>0</v>
      </c>
      <c r="N65" s="513">
        <f>K65*(1-Recovery_OX!E65)*(1-Recovery_OX!F65)</f>
        <v>2.6714581402522016E-3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1.9870613064434002</v>
      </c>
      <c r="H66" s="510">
        <f>H65+HWP!E66</f>
        <v>0</v>
      </c>
      <c r="I66" s="493"/>
      <c r="J66" s="512">
        <f>Garden!J73</f>
        <v>0</v>
      </c>
      <c r="K66" s="513">
        <f>Paper!J73</f>
        <v>2.4908510601085909E-3</v>
      </c>
      <c r="L66" s="514">
        <f>Wood!J73</f>
        <v>0</v>
      </c>
      <c r="M66" s="515">
        <f>J66*(1-Recovery_OX!E66)*(1-Recovery_OX!F66)</f>
        <v>0</v>
      </c>
      <c r="N66" s="513">
        <f>K66*(1-Recovery_OX!E66)*(1-Recovery_OX!F66)</f>
        <v>2.4908510601085909E-3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1.9870613064434002</v>
      </c>
      <c r="H67" s="510">
        <f>H66+HWP!E67</f>
        <v>0</v>
      </c>
      <c r="I67" s="493"/>
      <c r="J67" s="512">
        <f>Garden!J74</f>
        <v>0</v>
      </c>
      <c r="K67" s="513">
        <f>Paper!J74</f>
        <v>2.3224541347514299E-3</v>
      </c>
      <c r="L67" s="514">
        <f>Wood!J74</f>
        <v>0</v>
      </c>
      <c r="M67" s="515">
        <f>J67*(1-Recovery_OX!E67)*(1-Recovery_OX!F67)</f>
        <v>0</v>
      </c>
      <c r="N67" s="513">
        <f>K67*(1-Recovery_OX!E67)*(1-Recovery_OX!F67)</f>
        <v>2.3224541347514299E-3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1.9870613064434002</v>
      </c>
      <c r="H68" s="510">
        <f>H67+HWP!E68</f>
        <v>0</v>
      </c>
      <c r="I68" s="493"/>
      <c r="J68" s="512">
        <f>Garden!J75</f>
        <v>0</v>
      </c>
      <c r="K68" s="513">
        <f>Paper!J75</f>
        <v>2.1654418822572496E-3</v>
      </c>
      <c r="L68" s="514">
        <f>Wood!J75</f>
        <v>0</v>
      </c>
      <c r="M68" s="515">
        <f>J68*(1-Recovery_OX!E68)*(1-Recovery_OX!F68)</f>
        <v>0</v>
      </c>
      <c r="N68" s="513">
        <f>K68*(1-Recovery_OX!E68)*(1-Recovery_OX!F68)</f>
        <v>2.1654418822572496E-3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1.9870613064434002</v>
      </c>
      <c r="H69" s="510">
        <f>H68+HWP!E69</f>
        <v>0</v>
      </c>
      <c r="I69" s="493"/>
      <c r="J69" s="512">
        <f>Garden!J76</f>
        <v>0</v>
      </c>
      <c r="K69" s="513">
        <f>Paper!J76</f>
        <v>2.0190446283821638E-3</v>
      </c>
      <c r="L69" s="514">
        <f>Wood!J76</f>
        <v>0</v>
      </c>
      <c r="M69" s="515">
        <f>J69*(1-Recovery_OX!E69)*(1-Recovery_OX!F69)</f>
        <v>0</v>
      </c>
      <c r="N69" s="513">
        <f>K69*(1-Recovery_OX!E69)*(1-Recovery_OX!F69)</f>
        <v>2.0190446283821638E-3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1.9870613064434002</v>
      </c>
      <c r="H70" s="510">
        <f>H69+HWP!E70</f>
        <v>0</v>
      </c>
      <c r="I70" s="493"/>
      <c r="J70" s="512">
        <f>Garden!J77</f>
        <v>0</v>
      </c>
      <c r="K70" s="513">
        <f>Paper!J77</f>
        <v>1.8825447336178313E-3</v>
      </c>
      <c r="L70" s="514">
        <f>Wood!J77</f>
        <v>0</v>
      </c>
      <c r="M70" s="515">
        <f>J70*(1-Recovery_OX!E70)*(1-Recovery_OX!F70)</f>
        <v>0</v>
      </c>
      <c r="N70" s="513">
        <f>K70*(1-Recovery_OX!E70)*(1-Recovery_OX!F70)</f>
        <v>1.8825447336178313E-3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1.9870613064434002</v>
      </c>
      <c r="H71" s="510">
        <f>H70+HWP!E71</f>
        <v>0</v>
      </c>
      <c r="I71" s="493"/>
      <c r="J71" s="512">
        <f>Garden!J78</f>
        <v>0</v>
      </c>
      <c r="K71" s="513">
        <f>Paper!J78</f>
        <v>1.7552730753217555E-3</v>
      </c>
      <c r="L71" s="514">
        <f>Wood!J78</f>
        <v>0</v>
      </c>
      <c r="M71" s="515">
        <f>J71*(1-Recovery_OX!E71)*(1-Recovery_OX!F71)</f>
        <v>0</v>
      </c>
      <c r="N71" s="513">
        <f>K71*(1-Recovery_OX!E71)*(1-Recovery_OX!F71)</f>
        <v>1.7552730753217555E-3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1.9870613064434002</v>
      </c>
      <c r="H72" s="510">
        <f>H71+HWP!E72</f>
        <v>0</v>
      </c>
      <c r="I72" s="493"/>
      <c r="J72" s="512">
        <f>Garden!J79</f>
        <v>0</v>
      </c>
      <c r="K72" s="513">
        <f>Paper!J79</f>
        <v>1.636605767677313E-3</v>
      </c>
      <c r="L72" s="514">
        <f>Wood!J79</f>
        <v>0</v>
      </c>
      <c r="M72" s="515">
        <f>J72*(1-Recovery_OX!E72)*(1-Recovery_OX!F72)</f>
        <v>0</v>
      </c>
      <c r="N72" s="513">
        <f>K72*(1-Recovery_OX!E72)*(1-Recovery_OX!F72)</f>
        <v>1.636605767677313E-3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1.9870613064434002</v>
      </c>
      <c r="H73" s="510">
        <f>H72+HWP!E73</f>
        <v>0</v>
      </c>
      <c r="I73" s="493"/>
      <c r="J73" s="512">
        <f>Garden!J80</f>
        <v>0</v>
      </c>
      <c r="K73" s="513">
        <f>Paper!J80</f>
        <v>1.5259611034047567E-3</v>
      </c>
      <c r="L73" s="514">
        <f>Wood!J80</f>
        <v>0</v>
      </c>
      <c r="M73" s="515">
        <f>J73*(1-Recovery_OX!E73)*(1-Recovery_OX!F73)</f>
        <v>0</v>
      </c>
      <c r="N73" s="513">
        <f>K73*(1-Recovery_OX!E73)*(1-Recovery_OX!F73)</f>
        <v>1.5259611034047567E-3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1.9870613064434002</v>
      </c>
      <c r="H74" s="510">
        <f>H73+HWP!E74</f>
        <v>0</v>
      </c>
      <c r="I74" s="493"/>
      <c r="J74" s="512">
        <f>Garden!J81</f>
        <v>0</v>
      </c>
      <c r="K74" s="513">
        <f>Paper!J81</f>
        <v>1.4227967022314568E-3</v>
      </c>
      <c r="L74" s="514">
        <f>Wood!J81</f>
        <v>0</v>
      </c>
      <c r="M74" s="515">
        <f>J74*(1-Recovery_OX!E74)*(1-Recovery_OX!F74)</f>
        <v>0</v>
      </c>
      <c r="N74" s="513">
        <f>K74*(1-Recovery_OX!E74)*(1-Recovery_OX!F74)</f>
        <v>1.4227967022314568E-3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1.9870613064434002</v>
      </c>
      <c r="H75" s="510">
        <f>H74+HWP!E75</f>
        <v>0</v>
      </c>
      <c r="I75" s="493"/>
      <c r="J75" s="512">
        <f>Garden!J82</f>
        <v>0</v>
      </c>
      <c r="K75" s="513">
        <f>Paper!J82</f>
        <v>1.3266068521431741E-3</v>
      </c>
      <c r="L75" s="514">
        <f>Wood!J82</f>
        <v>0</v>
      </c>
      <c r="M75" s="515">
        <f>J75*(1-Recovery_OX!E75)*(1-Recovery_OX!F75)</f>
        <v>0</v>
      </c>
      <c r="N75" s="513">
        <f>K75*(1-Recovery_OX!E75)*(1-Recovery_OX!F75)</f>
        <v>1.3266068521431741E-3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1.9870613064434002</v>
      </c>
      <c r="H76" s="510">
        <f>H75+HWP!E76</f>
        <v>0</v>
      </c>
      <c r="I76" s="493"/>
      <c r="J76" s="512">
        <f>Garden!J83</f>
        <v>0</v>
      </c>
      <c r="K76" s="513">
        <f>Paper!J83</f>
        <v>1.2369200303831798E-3</v>
      </c>
      <c r="L76" s="514">
        <f>Wood!J83</f>
        <v>0</v>
      </c>
      <c r="M76" s="515">
        <f>J76*(1-Recovery_OX!E76)*(1-Recovery_OX!F76)</f>
        <v>0</v>
      </c>
      <c r="N76" s="513">
        <f>K76*(1-Recovery_OX!E76)*(1-Recovery_OX!F76)</f>
        <v>1.2369200303831798E-3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1.9870613064434002</v>
      </c>
      <c r="H77" s="510">
        <f>H76+HWP!E77</f>
        <v>0</v>
      </c>
      <c r="I77" s="493"/>
      <c r="J77" s="512">
        <f>Garden!J84</f>
        <v>0</v>
      </c>
      <c r="K77" s="513">
        <f>Paper!J84</f>
        <v>1.1532965920471544E-3</v>
      </c>
      <c r="L77" s="514">
        <f>Wood!J84</f>
        <v>0</v>
      </c>
      <c r="M77" s="515">
        <f>J77*(1-Recovery_OX!E77)*(1-Recovery_OX!F77)</f>
        <v>0</v>
      </c>
      <c r="N77" s="513">
        <f>K77*(1-Recovery_OX!E77)*(1-Recovery_OX!F77)</f>
        <v>1.1532965920471544E-3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1.9870613064434002</v>
      </c>
      <c r="H78" s="510">
        <f>H77+HWP!E78</f>
        <v>0</v>
      </c>
      <c r="I78" s="493"/>
      <c r="J78" s="512">
        <f>Garden!J85</f>
        <v>0</v>
      </c>
      <c r="K78" s="513">
        <f>Paper!J85</f>
        <v>1.0753266149433583E-3</v>
      </c>
      <c r="L78" s="514">
        <f>Wood!J85</f>
        <v>0</v>
      </c>
      <c r="M78" s="515">
        <f>J78*(1-Recovery_OX!E78)*(1-Recovery_OX!F78)</f>
        <v>0</v>
      </c>
      <c r="N78" s="513">
        <f>K78*(1-Recovery_OX!E78)*(1-Recovery_OX!F78)</f>
        <v>1.0753266149433583E-3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1.9870613064434002</v>
      </c>
      <c r="H79" s="510">
        <f>H78+HWP!E79</f>
        <v>0</v>
      </c>
      <c r="I79" s="493"/>
      <c r="J79" s="512">
        <f>Garden!J86</f>
        <v>0</v>
      </c>
      <c r="K79" s="513">
        <f>Paper!J86</f>
        <v>1.0026278901535707E-3</v>
      </c>
      <c r="L79" s="514">
        <f>Wood!J86</f>
        <v>0</v>
      </c>
      <c r="M79" s="515">
        <f>J79*(1-Recovery_OX!E79)*(1-Recovery_OX!F79)</f>
        <v>0</v>
      </c>
      <c r="N79" s="513">
        <f>K79*(1-Recovery_OX!E79)*(1-Recovery_OX!F79)</f>
        <v>1.0026278901535707E-3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1.9870613064434002</v>
      </c>
      <c r="H80" s="510">
        <f>H79+HWP!E80</f>
        <v>0</v>
      </c>
      <c r="I80" s="493"/>
      <c r="J80" s="512">
        <f>Garden!J87</f>
        <v>0</v>
      </c>
      <c r="K80" s="513">
        <f>Paper!J87</f>
        <v>9.348440484445292E-4</v>
      </c>
      <c r="L80" s="514">
        <f>Wood!J87</f>
        <v>0</v>
      </c>
      <c r="M80" s="515">
        <f>J80*(1-Recovery_OX!E80)*(1-Recovery_OX!F80)</f>
        <v>0</v>
      </c>
      <c r="N80" s="513">
        <f>K80*(1-Recovery_OX!E80)*(1-Recovery_OX!F80)</f>
        <v>9.348440484445292E-4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1.9870613064434002</v>
      </c>
      <c r="H81" s="510">
        <f>H80+HWP!E81</f>
        <v>0</v>
      </c>
      <c r="I81" s="493"/>
      <c r="J81" s="512">
        <f>Garden!J88</f>
        <v>0</v>
      </c>
      <c r="K81" s="513">
        <f>Paper!J88</f>
        <v>8.7164281334553594E-4</v>
      </c>
      <c r="L81" s="514">
        <f>Wood!J88</f>
        <v>0</v>
      </c>
      <c r="M81" s="515">
        <f>J81*(1-Recovery_OX!E81)*(1-Recovery_OX!F81)</f>
        <v>0</v>
      </c>
      <c r="N81" s="513">
        <f>K81*(1-Recovery_OX!E81)*(1-Recovery_OX!F81)</f>
        <v>8.7164281334553594E-4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1.9870613064434002</v>
      </c>
      <c r="H82" s="510">
        <f>H81+HWP!E82</f>
        <v>0</v>
      </c>
      <c r="I82" s="493"/>
      <c r="J82" s="512">
        <f>Garden!J89</f>
        <v>0</v>
      </c>
      <c r="K82" s="513">
        <f>Paper!J89</f>
        <v>8.1271437232881174E-4</v>
      </c>
      <c r="L82" s="514">
        <f>Wood!J89</f>
        <v>0</v>
      </c>
      <c r="M82" s="515">
        <f>J82*(1-Recovery_OX!E82)*(1-Recovery_OX!F82)</f>
        <v>0</v>
      </c>
      <c r="N82" s="513">
        <f>K82*(1-Recovery_OX!E82)*(1-Recovery_OX!F82)</f>
        <v>8.1271437232881174E-4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1.9870613064434002</v>
      </c>
      <c r="H83" s="510">
        <f>H82+HWP!E83</f>
        <v>0</v>
      </c>
      <c r="I83" s="493"/>
      <c r="J83" s="512">
        <f>Garden!J90</f>
        <v>0</v>
      </c>
      <c r="K83" s="513">
        <f>Paper!J90</f>
        <v>7.5776985810812594E-4</v>
      </c>
      <c r="L83" s="514">
        <f>Wood!J90</f>
        <v>0</v>
      </c>
      <c r="M83" s="515">
        <f>J83*(1-Recovery_OX!E83)*(1-Recovery_OX!F83)</f>
        <v>0</v>
      </c>
      <c r="N83" s="513">
        <f>K83*(1-Recovery_OX!E83)*(1-Recovery_OX!F83)</f>
        <v>7.5776985810812594E-4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1.9870613064434002</v>
      </c>
      <c r="H84" s="510">
        <f>H83+HWP!E84</f>
        <v>0</v>
      </c>
      <c r="I84" s="493"/>
      <c r="J84" s="512">
        <f>Garden!J91</f>
        <v>0</v>
      </c>
      <c r="K84" s="513">
        <f>Paper!J91</f>
        <v>7.0653993261102395E-4</v>
      </c>
      <c r="L84" s="514">
        <f>Wood!J91</f>
        <v>0</v>
      </c>
      <c r="M84" s="515">
        <f>J84*(1-Recovery_OX!E84)*(1-Recovery_OX!F84)</f>
        <v>0</v>
      </c>
      <c r="N84" s="513">
        <f>K84*(1-Recovery_OX!E84)*(1-Recovery_OX!F84)</f>
        <v>7.0653993261102395E-4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1.9870613064434002</v>
      </c>
      <c r="H85" s="510">
        <f>H84+HWP!E85</f>
        <v>0</v>
      </c>
      <c r="I85" s="493"/>
      <c r="J85" s="512">
        <f>Garden!J92</f>
        <v>0</v>
      </c>
      <c r="K85" s="513">
        <f>Paper!J92</f>
        <v>6.587734666832839E-4</v>
      </c>
      <c r="L85" s="514">
        <f>Wood!J92</f>
        <v>0</v>
      </c>
      <c r="M85" s="515">
        <f>J85*(1-Recovery_OX!E85)*(1-Recovery_OX!F85)</f>
        <v>0</v>
      </c>
      <c r="N85" s="513">
        <f>K85*(1-Recovery_OX!E85)*(1-Recovery_OX!F85)</f>
        <v>6.587734666832839E-4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1.9870613064434002</v>
      </c>
      <c r="H86" s="510">
        <f>H85+HWP!E86</f>
        <v>0</v>
      </c>
      <c r="I86" s="493"/>
      <c r="J86" s="512">
        <f>Garden!J93</f>
        <v>0</v>
      </c>
      <c r="K86" s="513">
        <f>Paper!J93</f>
        <v>6.1423630905351107E-4</v>
      </c>
      <c r="L86" s="514">
        <f>Wood!J93</f>
        <v>0</v>
      </c>
      <c r="M86" s="515">
        <f>J86*(1-Recovery_OX!E86)*(1-Recovery_OX!F86)</f>
        <v>0</v>
      </c>
      <c r="N86" s="513">
        <f>K86*(1-Recovery_OX!E86)*(1-Recovery_OX!F86)</f>
        <v>6.1423630905351107E-4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1.9870613064434002</v>
      </c>
      <c r="H87" s="510">
        <f>H86+HWP!E87</f>
        <v>0</v>
      </c>
      <c r="I87" s="493"/>
      <c r="J87" s="512">
        <f>Garden!J94</f>
        <v>0</v>
      </c>
      <c r="K87" s="513">
        <f>Paper!J94</f>
        <v>5.7271013852333379E-4</v>
      </c>
      <c r="L87" s="514">
        <f>Wood!J94</f>
        <v>0</v>
      </c>
      <c r="M87" s="515">
        <f>J87*(1-Recovery_OX!E87)*(1-Recovery_OX!F87)</f>
        <v>0</v>
      </c>
      <c r="N87" s="513">
        <f>K87*(1-Recovery_OX!E87)*(1-Recovery_OX!F87)</f>
        <v>5.7271013852333379E-4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1.9870613064434002</v>
      </c>
      <c r="H88" s="510">
        <f>H87+HWP!E88</f>
        <v>0</v>
      </c>
      <c r="I88" s="493"/>
      <c r="J88" s="512">
        <f>Garden!J95</f>
        <v>0</v>
      </c>
      <c r="K88" s="513">
        <f>Paper!J95</f>
        <v>5.3399139375663596E-4</v>
      </c>
      <c r="L88" s="514">
        <f>Wood!J95</f>
        <v>0</v>
      </c>
      <c r="M88" s="515">
        <f>J88*(1-Recovery_OX!E88)*(1-Recovery_OX!F88)</f>
        <v>0</v>
      </c>
      <c r="N88" s="513">
        <f>K88*(1-Recovery_OX!E88)*(1-Recovery_OX!F88)</f>
        <v>5.3399139375663596E-4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1.9870613064434002</v>
      </c>
      <c r="H89" s="510">
        <f>H88+HWP!E89</f>
        <v>0</v>
      </c>
      <c r="I89" s="493"/>
      <c r="J89" s="512">
        <f>Garden!J96</f>
        <v>0</v>
      </c>
      <c r="K89" s="513">
        <f>Paper!J96</f>
        <v>4.9789027542165116E-4</v>
      </c>
      <c r="L89" s="514">
        <f>Wood!J96</f>
        <v>0</v>
      </c>
      <c r="M89" s="515">
        <f>J89*(1-Recovery_OX!E89)*(1-Recovery_OX!F89)</f>
        <v>0</v>
      </c>
      <c r="N89" s="513">
        <f>K89*(1-Recovery_OX!E89)*(1-Recovery_OX!F89)</f>
        <v>4.9789027542165116E-4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1.9870613064434002</v>
      </c>
      <c r="H90" s="510">
        <f>H89+HWP!E90</f>
        <v>0</v>
      </c>
      <c r="I90" s="493"/>
      <c r="J90" s="512">
        <f>Garden!J97</f>
        <v>0</v>
      </c>
      <c r="K90" s="513">
        <f>Paper!J97</f>
        <v>4.64229815794418E-4</v>
      </c>
      <c r="L90" s="514">
        <f>Wood!J97</f>
        <v>0</v>
      </c>
      <c r="M90" s="515">
        <f>J90*(1-Recovery_OX!E90)*(1-Recovery_OX!F90)</f>
        <v>0</v>
      </c>
      <c r="N90" s="513">
        <f>K90*(1-Recovery_OX!E90)*(1-Recovery_OX!F90)</f>
        <v>4.64229815794418E-4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1.9870613064434002</v>
      </c>
      <c r="H91" s="510">
        <f>H90+HWP!E91</f>
        <v>0</v>
      </c>
      <c r="I91" s="493"/>
      <c r="J91" s="512">
        <f>Garden!J98</f>
        <v>0</v>
      </c>
      <c r="K91" s="513">
        <f>Paper!J98</f>
        <v>4.3284501126279208E-4</v>
      </c>
      <c r="L91" s="514">
        <f>Wood!J98</f>
        <v>0</v>
      </c>
      <c r="M91" s="515">
        <f>J91*(1-Recovery_OX!E91)*(1-Recovery_OX!F91)</f>
        <v>0</v>
      </c>
      <c r="N91" s="513">
        <f>K91*(1-Recovery_OX!E91)*(1-Recovery_OX!F91)</f>
        <v>4.3284501126279208E-4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1.9870613064434002</v>
      </c>
      <c r="H92" s="519">
        <f>H91+HWP!E92</f>
        <v>0</v>
      </c>
      <c r="I92" s="493"/>
      <c r="J92" s="521">
        <f>Garden!J99</f>
        <v>0</v>
      </c>
      <c r="K92" s="522">
        <f>Paper!J99</f>
        <v>4.0358201347854791E-4</v>
      </c>
      <c r="L92" s="523">
        <f>Wood!J99</f>
        <v>0</v>
      </c>
      <c r="M92" s="524">
        <f>J92*(1-Recovery_OX!E92)*(1-Recovery_OX!F92)</f>
        <v>0</v>
      </c>
      <c r="N92" s="522">
        <f>K92*(1-Recovery_OX!E92)*(1-Recovery_OX!F92)</f>
        <v>4.0358201347854791E-4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2017-09-14T06:23:14Z</dcterms:modified>
</cp:coreProperties>
</file>