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PU\"/>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C26" i="18" l="1"/>
  <c r="P21" i="37"/>
  <c r="P22" i="37"/>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G88" i="31"/>
  <c r="T99" i="35"/>
  <c r="R76" i="34"/>
  <c r="R58" i="34"/>
  <c r="R98" i="34"/>
  <c r="R32" i="34"/>
  <c r="R52" i="34"/>
  <c r="R38" i="34"/>
  <c r="R36" i="34"/>
  <c r="R26" i="34"/>
  <c r="R96" i="34"/>
  <c r="R82" i="34"/>
  <c r="R35" i="34"/>
  <c r="R34" i="34"/>
  <c r="R61" i="34"/>
  <c r="R83" i="34"/>
  <c r="R92" i="34"/>
  <c r="T52" i="31"/>
  <c r="S96" i="18"/>
  <c r="S41" i="36"/>
  <c r="G82" i="34" l="1"/>
  <c r="R22" i="31"/>
  <c r="T22" i="31" s="1"/>
  <c r="F25" i="34"/>
  <c r="G25" i="34" s="1"/>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G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G36" i="36"/>
  <c r="G19" i="37"/>
  <c r="I19" i="37" s="1"/>
  <c r="G96" i="37"/>
  <c r="H36" i="37"/>
  <c r="G35" i="37"/>
  <c r="H25" i="34"/>
  <c r="T57" i="31"/>
  <c r="S57" i="31"/>
  <c r="T48" i="18"/>
  <c r="S48" i="18"/>
  <c r="S33" i="31"/>
  <c r="T33" i="31"/>
  <c r="S31" i="31"/>
  <c r="T31" i="31"/>
  <c r="G93" i="34"/>
  <c r="H93" i="34"/>
  <c r="T59" i="31"/>
  <c r="S59" i="31"/>
  <c r="H81" i="34"/>
  <c r="S81" i="31"/>
  <c r="T81" i="31"/>
  <c r="H57" i="35"/>
  <c r="G57" i="35"/>
  <c r="H48" i="31"/>
  <c r="G48" i="31"/>
  <c r="H48" i="35"/>
  <c r="G48"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S98" i="40"/>
  <c r="S93" i="40"/>
  <c r="T95" i="40"/>
  <c r="T99" i="40"/>
  <c r="G58"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H98" i="18"/>
  <c r="G98" i="18"/>
  <c r="G86"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4" i="35" l="1"/>
  <c r="G66" i="35"/>
  <c r="H83" i="34"/>
  <c r="H44" i="35"/>
  <c r="G32" i="35"/>
  <c r="H73" i="34"/>
  <c r="G83" i="36"/>
  <c r="H67" i="31"/>
  <c r="H94" i="36"/>
  <c r="H24" i="36"/>
  <c r="J20" i="31"/>
  <c r="H52" i="31"/>
  <c r="G78" i="36"/>
  <c r="H37" i="36"/>
  <c r="G80" i="31"/>
  <c r="H44" i="36"/>
  <c r="G84" i="36"/>
  <c r="G59" i="36"/>
  <c r="G60" i="37"/>
  <c r="H53" i="37"/>
  <c r="H69" i="18"/>
  <c r="G70" i="18"/>
  <c r="G84" i="37"/>
  <c r="H63" i="18"/>
  <c r="H62" i="37"/>
  <c r="H92" i="37"/>
  <c r="S22" i="31"/>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2" i="34"/>
  <c r="L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0" i="34"/>
  <c r="G18" i="17" s="1"/>
  <c r="L17" i="17"/>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O17" i="17"/>
  <c r="J13" i="38"/>
  <c r="K20" i="32"/>
  <c r="F18" i="17" s="1"/>
  <c r="V22" i="36"/>
  <c r="W22" i="36" s="1"/>
  <c r="Z20" i="17" s="1"/>
  <c r="U22" i="36"/>
  <c r="J23" i="35"/>
  <c r="K23" i="35" s="1"/>
  <c r="E21" i="17" s="1"/>
  <c r="I23" i="35"/>
  <c r="I22" i="40"/>
  <c r="I21" i="32"/>
  <c r="J23" i="37"/>
  <c r="K23" i="37" s="1"/>
  <c r="J21" i="17" s="1"/>
  <c r="I23" i="37"/>
  <c r="L18" i="17" l="1"/>
  <c r="O18" i="17" s="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E13" i="28" l="1"/>
  <c r="M13" i="38" s="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3" i="38" l="1"/>
  <c r="O13" i="38"/>
  <c r="J26" i="34"/>
  <c r="K26" i="34" s="1"/>
  <c r="G24" i="17" s="1"/>
  <c r="N14" i="38"/>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I28" i="34"/>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I29" i="34"/>
  <c r="M15" i="38"/>
  <c r="V28" i="35"/>
  <c r="W28" i="35" s="1"/>
  <c r="V26" i="17" s="1"/>
  <c r="U28" i="35"/>
  <c r="J27" i="37"/>
  <c r="K27" i="37" s="1"/>
  <c r="J25" i="17" s="1"/>
  <c r="I27" i="37"/>
  <c r="J29" i="36" l="1"/>
  <c r="K29" i="36" s="1"/>
  <c r="I27" i="17"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<sst xmlns="http://schemas.openxmlformats.org/spreadsheetml/2006/main" count="1446" uniqueCount="343">
  <si>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</si>
  <si>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</si>
  <si>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</si>
  <si>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</si>
  <si>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</si>
  <si>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</si>
  <si>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</si>
  <si>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</si>
  <si>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</si>
  <si>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</si>
  <si>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</si>
  <si>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</si>
  <si>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</si>
  <si>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</si>
  <si>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</si>
  <si>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</si>
  <si>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</si>
  <si>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</si>
  <si>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</si>
  <si>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</si>
  <si>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</si>
  <si>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</si>
  <si>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</si>
  <si>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</si>
  <si>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</si>
  <si>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</si>
  <si>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</si>
  <si>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</si>
  <si>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</si>
  <si>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</si>
  <si>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</si>
  <si>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</si>
  <si>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</si>
  <si>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</si>
  <si>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</si>
  <si>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</si>
  <si>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</si>
  <si>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</si>
  <si>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</si>
  <si>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</si>
  <si>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</si>
  <si>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</si>
  <si>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</si>
  <si>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</si>
  <si>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</si>
  <si>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</si>
  <si>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</si>
  <si>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</si>
  <si>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</si>
  <si>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</si>
  <si>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</si>
  <si>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</si>
  <si>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</si>
  <si>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</si>
  <si>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</si>
  <si>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</si>
  <si>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</si>
  <si>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</si>
  <si>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</si>
  <si>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</si>
  <si>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</si>
  <si>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</si>
  <si>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</si>
  <si>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</si>
  <si>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</si>
  <si>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</si>
  <si>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</si>
  <si>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</si>
  <si>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</si>
  <si>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</si>
  <si>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</si>
  <si>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</si>
  <si>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</si>
  <si>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</si>
  <si>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</si>
  <si>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</si>
  <si>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</si>
  <si>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</si>
  <si>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</si>
  <si>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</si>
  <si>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</si>
  <si>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</si>
  <si>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</si>
  <si>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</si>
  <si>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</si>
  <si>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</si>
  <si>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</si>
  <si>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</si>
  <si>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</si>
  <si>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</si>
  <si>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</si>
  <si>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</si>
  <si>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</si>
  <si>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</si>
  <si>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</si>
  <si>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</si>
  <si>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</si>
  <si>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</si>
  <si>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</si>
  <si>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</si>
  <si>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</si>
  <si>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</si>
  <si>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</si>
  <si>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</si>
  <si>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</si>
  <si>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</si>
  <si>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</si>
  <si>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</si>
  <si>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</si>
  <si>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</si>
  <si>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</si>
  <si>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</si>
  <si>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</si>
  <si>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</si>
  <si>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</si>
  <si>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</si>
  <si>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</si>
  <si>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</si>
  <si>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</si>
  <si>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</si>
  <si>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</si>
  <si>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</si>
  <si>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</si>
  <si>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</si>
  <si>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</si>
  <si>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</si>
  <si>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</si>
  <si>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</si>
  <si>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</si>
  <si>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</si>
  <si>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</si>
  <si>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</si>
  <si>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</si>
  <si>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</si>
  <si>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</si>
  <si>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</si>
  <si>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</si>
  <si>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</si>
  <si>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</si>
  <si>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</si>
  <si>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</si>
  <si>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</si>
  <si>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</si>
  <si>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</si>
  <si>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</si>
  <si>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</si>
  <si>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</si>
  <si>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</si>
  <si>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</si>
  <si>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</si>
  <si>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</si>
  <si>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</si>
  <si>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</si>
  <si>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</si>
  <si>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</si>
  <si>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</si>
  <si>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</si>
  <si>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</si>
  <si>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</si>
  <si>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</si>
  <si>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</si>
  <si>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</si>
  <si>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</si>
  <si>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</si>
  <si>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</si>
  <si>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</si>
  <si>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</si>
  <si>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</si>
  <si>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</si>
  <si>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</si>
  <si>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</si>
  <si>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</si>
  <si>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</si>
  <si>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</si>
  <si>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</si>
  <si>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</si>
  <si>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</si>
  <si>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</si>
  <si>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</si>
  <si>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</si>
  <si>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</si>
  <si>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</si>
  <si>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</si>
  <si>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</si>
  <si>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</si>
  <si>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</si>
  <si>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</si>
  <si>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</si>
  <si>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</si>
  <si>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</si>
  <si>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</si>
  <si>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</si>
  <si>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</si>
  <si>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</si>
  <si>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</si>
  <si>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</si>
  <si>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</si>
  <si>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</si>
  <si>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</si>
  <si>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</si>
  <si>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</si>
  <si>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</si>
  <si>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</si>
  <si>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</si>
  <si>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</si>
  <si>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</si>
  <si>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</si>
  <si>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</si>
  <si>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</si>
  <si>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</si>
  <si>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</si>
  <si>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</si>
  <si>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</si>
  <si>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</si>
  <si>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</si>
  <si>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</si>
  <si>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</si>
  <si>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</si>
  <si>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</si>
  <si>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</si>
  <si>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</si>
  <si>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</si>
  <si>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</si>
  <si>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</si>
  <si>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</si>
  <si>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</si>
  <si>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</si>
  <si>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</si>
  <si>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</si>
  <si>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</si>
  <si>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</si>
  <si>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</si>
  <si>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</si>
  <si>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</si>
  <si>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</si>
  <si>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</si>
  <si>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</si>
  <si>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</si>
  <si>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</si>
  <si>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</si>
  <si>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</si>
  <si>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</si>
  <si>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</si>
  <si>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</si>
  <si>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</si>
  <si>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</si>
  <si>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</si>
  <si>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</si>
  <si>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</si>
  <si>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</si>
  <si>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</si>
  <si>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</si>
  <si>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</si>
  <si>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</si>
  <si>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</si>
  <si>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</si>
  <si>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</si>
  <si>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</si>
  <si>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</si>
  <si>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</si>
  <si>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</si>
  <si>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</si>
  <si>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</si>
  <si>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</si>
  <si>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</si>
  <si>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</si>
  <si>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</si>
  <si>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</si>
  <si>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</si>
  <si>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</si>
  <si>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</si>
  <si>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</si>
  <si>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</si>
  <si>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</si>
  <si>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</si>
  <si>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</si>
  <si>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</si>
  <si>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</si>
  <si>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</si>
  <si>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</si>
  <si>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</si>
  <si>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</si>
  <si>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</si>
  <si>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</si>
  <si>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</si>
  <si>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</si>
  <si>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</si>
  <si>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</si>
  <si>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</si>
  <si>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</si>
  <si>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</si>
  <si>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</si>
  <si>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</si>
  <si>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</si>
  <si>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</si>
  <si>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</si>
  <si>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</si>
  <si>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</si>
  <si>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</si>
  <si>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</si>
  <si>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</si>
  <si>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</si>
  <si>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</si>
  <si>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</si>
  <si>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</si>
  <si>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</si>
  <si>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</si>
  <si>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</si>
  <si>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</si>
  <si>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</si>
  <si>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</si>
  <si>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</si>
  <si>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</si>
  <si>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</si>
  <si>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</si>
  <si>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</si>
  <si>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</si>
  <si>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</si>
  <si>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</si>
  <si>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</si>
  <si>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</si>
  <si>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</si>
  <si>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</si>
  <si>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</si>
  <si>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</si>
  <si>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</si>
  <si>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</si>
  <si>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</si>
  <si>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</si>
  <si>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</si>
  <si>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</si>
  <si>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</si>
  <si>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</si>
  <si>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</si>
  <si>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</si>
  <si>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</si>
  <si>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</si>
  <si>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</si>
  <si>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</si>
  <si>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</si>
  <si>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</si>
  <si>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</si>
  <si>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PPU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</si>
</sst>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P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0</v>
          </cell>
        </row>
        <row r="31">
          <cell r="C31">
            <v>0</v>
          </cell>
        </row>
        <row r="32">
          <cell r="C32">
            <v>6.8882854919999996</v>
          </cell>
        </row>
        <row r="33">
          <cell r="C33">
            <v>7.0063953960000003</v>
          </cell>
        </row>
        <row r="34">
          <cell r="C34">
            <v>7.2874920359999997</v>
          </cell>
        </row>
        <row r="35">
          <cell r="C35">
            <v>7.549479036000001</v>
          </cell>
        </row>
        <row r="36">
          <cell r="C36">
            <v>7.631958708</v>
          </cell>
        </row>
        <row r="37">
          <cell r="C37">
            <v>7.7120342639999997</v>
          </cell>
        </row>
        <row r="38">
          <cell r="C38">
            <v>7.7889659760000001</v>
          </cell>
        </row>
        <row r="39">
          <cell r="C39">
            <v>7.861582608</v>
          </cell>
        </row>
        <row r="40">
          <cell r="C40">
            <v>8.8102837679999997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PPU</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v>
      </c>
      <c r="E18" s="572">
        <f>Amnt_Deposited!F14*$F$11*(1-DOCF)*Garden!E19</f>
        <v>0</v>
      </c>
      <c r="F18" s="572">
        <f>Amnt_Deposited!D14*$D$11*(1-DOCF)*Paper!E19</f>
        <v>0</v>
      </c>
      <c r="G18" s="572">
        <f>Amnt_Deposited!G14*$D$12*(1-DOCF)*Wood!E19</f>
        <v>0</v>
      </c>
      <c r="H18" s="572">
        <f>Amnt_Deposited!H14*$F$12*(1-DOCF)*Textiles!E19</f>
        <v>0</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v>
      </c>
      <c r="O18" s="510">
        <f t="shared" ref="O18:O81" si="1">O17+N18</f>
        <v>0</v>
      </c>
    </row>
    <row r="19" spans="2:15">
      <c r="B19" s="507">
        <f>B18+1</f>
        <v>1951</v>
      </c>
      <c r="C19" s="570">
        <f>Amnt_Deposited!O15*$D$10*(1-DOCF)*MSW!E20</f>
        <v>0</v>
      </c>
      <c r="D19" s="571">
        <f>Amnt_Deposited!C15*$F$10*(1-DOCF)*Food!E20</f>
        <v>0</v>
      </c>
      <c r="E19" s="572">
        <f>Amnt_Deposited!F15*$F$11*(1-DOCF)*Garden!E20</f>
        <v>0</v>
      </c>
      <c r="F19" s="572">
        <f>Amnt_Deposited!D15*$D$11*(1-DOCF)*Paper!E20</f>
        <v>0</v>
      </c>
      <c r="G19" s="572">
        <f>Amnt_Deposited!G15*$D$12*(1-DOCF)*Wood!E20</f>
        <v>0</v>
      </c>
      <c r="H19" s="572">
        <f>Amnt_Deposited!H15*$F$12*(1-DOCF)*Textiles!E20</f>
        <v>0</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v>
      </c>
      <c r="O19" s="510">
        <f t="shared" si="1"/>
        <v>0</v>
      </c>
    </row>
    <row r="20" spans="2:15">
      <c r="B20" s="507">
        <f t="shared" ref="B20:B83" si="2">B19+1</f>
        <v>1952</v>
      </c>
      <c r="C20" s="570">
        <f>Amnt_Deposited!O16*$D$10*(1-DOCF)*MSW!E21</f>
        <v>0</v>
      </c>
      <c r="D20" s="571">
        <f>Amnt_Deposited!C16*$F$10*(1-DOCF)*Food!E21</f>
        <v>0.27438796428832801</v>
      </c>
      <c r="E20" s="572">
        <f>Amnt_Deposited!F16*$F$11*(1-DOCF)*Garden!E21</f>
        <v>0</v>
      </c>
      <c r="F20" s="572">
        <f>Amnt_Deposited!D16*$D$11*(1-DOCF)*Paper!E21</f>
        <v>0.14162314971552001</v>
      </c>
      <c r="G20" s="572">
        <f>Amnt_Deposited!G16*$D$12*(1-DOCF)*Wood!E21</f>
        <v>0</v>
      </c>
      <c r="H20" s="572">
        <f>Amnt_Deposited!H16*$F$12*(1-DOCF)*Textiles!E21</f>
        <v>5.3563307985791987E-3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0.42136744480242727</v>
      </c>
      <c r="O20" s="510">
        <f t="shared" si="1"/>
        <v>0.42136744480242727</v>
      </c>
    </row>
    <row r="21" spans="2:15">
      <c r="B21" s="507">
        <f t="shared" si="2"/>
        <v>1953</v>
      </c>
      <c r="C21" s="570">
        <f>Amnt_Deposited!O17*$D$10*(1-DOCF)*MSW!E22</f>
        <v>0</v>
      </c>
      <c r="D21" s="571">
        <f>Amnt_Deposited!C17*$F$10*(1-DOCF)*Food!E22</f>
        <v>0.27909275420426405</v>
      </c>
      <c r="E21" s="572">
        <f>Amnt_Deposited!F17*$F$11*(1-DOCF)*Garden!E22</f>
        <v>0</v>
      </c>
      <c r="F21" s="572">
        <f>Amnt_Deposited!D17*$D$11*(1-DOCF)*Paper!E22</f>
        <v>0.14405148934176001</v>
      </c>
      <c r="G21" s="572">
        <f>Amnt_Deposited!G17*$D$12*(1-DOCF)*Wood!E22</f>
        <v>0</v>
      </c>
      <c r="H21" s="572">
        <f>Amnt_Deposited!H17*$F$12*(1-DOCF)*Textiles!E22</f>
        <v>5.4481730599296001E-3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0.42859241660595371</v>
      </c>
      <c r="O21" s="510">
        <f t="shared" si="1"/>
        <v>0.84995986140838098</v>
      </c>
    </row>
    <row r="22" spans="2:15">
      <c r="B22" s="507">
        <f t="shared" si="2"/>
        <v>1954</v>
      </c>
      <c r="C22" s="570">
        <f>Amnt_Deposited!O18*$D$10*(1-DOCF)*MSW!E23</f>
        <v>0</v>
      </c>
      <c r="D22" s="571">
        <f>Amnt_Deposited!C18*$F$10*(1-DOCF)*Food!E23</f>
        <v>0.29028995776202404</v>
      </c>
      <c r="E22" s="572">
        <f>Amnt_Deposited!F18*$F$11*(1-DOCF)*Garden!E23</f>
        <v>0</v>
      </c>
      <c r="F22" s="572">
        <f>Amnt_Deposited!D18*$D$11*(1-DOCF)*Paper!E23</f>
        <v>0.14983083626016</v>
      </c>
      <c r="G22" s="572">
        <f>Amnt_Deposited!G18*$D$12*(1-DOCF)*Wood!E23</f>
        <v>0</v>
      </c>
      <c r="H22" s="572">
        <f>Amnt_Deposited!H18*$F$12*(1-DOCF)*Textiles!E23</f>
        <v>5.6667538071936002E-3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0.44578754782937768</v>
      </c>
      <c r="O22" s="510">
        <f t="shared" si="1"/>
        <v>1.2957474092377588</v>
      </c>
    </row>
    <row r="23" spans="2:15">
      <c r="B23" s="507">
        <f t="shared" si="2"/>
        <v>1955</v>
      </c>
      <c r="C23" s="570">
        <f>Amnt_Deposited!O19*$D$10*(1-DOCF)*MSW!E24</f>
        <v>0</v>
      </c>
      <c r="D23" s="571">
        <f>Amnt_Deposited!C19*$F$10*(1-DOCF)*Food!E24</f>
        <v>0.30072594792002405</v>
      </c>
      <c r="E23" s="572">
        <f>Amnt_Deposited!F19*$F$11*(1-DOCF)*Garden!E24</f>
        <v>0</v>
      </c>
      <c r="F23" s="572">
        <f>Amnt_Deposited!D19*$D$11*(1-DOCF)*Paper!E24</f>
        <v>0.15521728898016005</v>
      </c>
      <c r="G23" s="572">
        <f>Amnt_Deposited!G19*$D$12*(1-DOCF)*Wood!E24</f>
        <v>0</v>
      </c>
      <c r="H23" s="572">
        <f>Amnt_Deposited!H19*$F$12*(1-DOCF)*Textiles!E24</f>
        <v>5.8704748983936005E-3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0.46181371179857772</v>
      </c>
      <c r="O23" s="510">
        <f t="shared" si="1"/>
        <v>1.7575611210363364</v>
      </c>
    </row>
    <row r="24" spans="2:15">
      <c r="B24" s="507">
        <f t="shared" si="2"/>
        <v>1956</v>
      </c>
      <c r="C24" s="570">
        <f>Amnt_Deposited!O20*$D$10*(1-DOCF)*MSW!E25</f>
        <v>0</v>
      </c>
      <c r="D24" s="571">
        <f>Amnt_Deposited!C20*$F$10*(1-DOCF)*Food!E25</f>
        <v>0.30401144317447204</v>
      </c>
      <c r="E24" s="572">
        <f>Amnt_Deposited!F20*$F$11*(1-DOCF)*Garden!E25</f>
        <v>0</v>
      </c>
      <c r="F24" s="572">
        <f>Amnt_Deposited!D20*$D$11*(1-DOCF)*Paper!E25</f>
        <v>0.15691307103648003</v>
      </c>
      <c r="G24" s="572">
        <f>Amnt_Deposited!G20*$D$12*(1-DOCF)*Wood!E25</f>
        <v>0</v>
      </c>
      <c r="H24" s="572">
        <f>Amnt_Deposited!H20*$F$12*(1-DOCF)*Textiles!E25</f>
        <v>5.9346110913407997E-3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0.46685912530229284</v>
      </c>
      <c r="O24" s="510">
        <f t="shared" si="1"/>
        <v>2.2244202463386293</v>
      </c>
    </row>
    <row r="25" spans="2:15">
      <c r="B25" s="507">
        <f t="shared" si="2"/>
        <v>1957</v>
      </c>
      <c r="C25" s="570">
        <f>Amnt_Deposited!O21*$D$10*(1-DOCF)*MSW!E26</f>
        <v>0</v>
      </c>
      <c r="D25" s="571">
        <f>Amnt_Deposited!C21*$F$10*(1-DOCF)*Food!E26</f>
        <v>0.30720117287217602</v>
      </c>
      <c r="E25" s="572">
        <f>Amnt_Deposited!F21*$F$11*(1-DOCF)*Garden!E26</f>
        <v>0</v>
      </c>
      <c r="F25" s="572">
        <f>Amnt_Deposited!D21*$D$11*(1-DOCF)*Paper!E26</f>
        <v>0.15855942446783999</v>
      </c>
      <c r="G25" s="572">
        <f>Amnt_Deposited!G21*$D$12*(1-DOCF)*Wood!E26</f>
        <v>0</v>
      </c>
      <c r="H25" s="572">
        <f>Amnt_Deposited!H21*$F$12*(1-DOCF)*Textiles!E26</f>
        <v>5.9968778436863997E-3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0.47175747518370242</v>
      </c>
      <c r="O25" s="510">
        <f t="shared" si="1"/>
        <v>2.6961777215223317</v>
      </c>
    </row>
    <row r="26" spans="2:15">
      <c r="B26" s="507">
        <f t="shared" si="2"/>
        <v>1958</v>
      </c>
      <c r="C26" s="570">
        <f>Amnt_Deposited!O22*$D$10*(1-DOCF)*MSW!E27</f>
        <v>0</v>
      </c>
      <c r="D26" s="571">
        <f>Amnt_Deposited!C22*$F$10*(1-DOCF)*Food!E27</f>
        <v>0.31026567068798405</v>
      </c>
      <c r="E26" s="572">
        <f>Amnt_Deposited!F22*$F$11*(1-DOCF)*Garden!E27</f>
        <v>0</v>
      </c>
      <c r="F26" s="572">
        <f>Amnt_Deposited!D22*$D$11*(1-DOCF)*Paper!E27</f>
        <v>0.16014114046656003</v>
      </c>
      <c r="G26" s="572">
        <f>Amnt_Deposited!G22*$D$12*(1-DOCF)*Wood!E27</f>
        <v>0</v>
      </c>
      <c r="H26" s="572">
        <f>Amnt_Deposited!H22*$F$12*(1-DOCF)*Textiles!E27</f>
        <v>6.0566999429376E-3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0.4764635110974817</v>
      </c>
      <c r="O26" s="510">
        <f t="shared" si="1"/>
        <v>3.1726412326198132</v>
      </c>
    </row>
    <row r="27" spans="2:15">
      <c r="B27" s="507">
        <f t="shared" si="2"/>
        <v>1959</v>
      </c>
      <c r="C27" s="570">
        <f>Amnt_Deposited!O23*$D$10*(1-DOCF)*MSW!E28</f>
        <v>0</v>
      </c>
      <c r="D27" s="571">
        <f>Amnt_Deposited!C23*$F$10*(1-DOCF)*Food!E28</f>
        <v>0.31315828160707204</v>
      </c>
      <c r="E27" s="572">
        <f>Amnt_Deposited!F23*$F$11*(1-DOCF)*Garden!E28</f>
        <v>0</v>
      </c>
      <c r="F27" s="572">
        <f>Amnt_Deposited!D23*$D$11*(1-DOCF)*Paper!E28</f>
        <v>0.16163413842048002</v>
      </c>
      <c r="G27" s="572">
        <f>Amnt_Deposited!G23*$D$12*(1-DOCF)*Wood!E28</f>
        <v>0</v>
      </c>
      <c r="H27" s="572">
        <f>Amnt_Deposited!H23*$F$12*(1-DOCF)*Textiles!E28</f>
        <v>6.1131666359807999E-3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0.48090558666353289</v>
      </c>
      <c r="O27" s="510">
        <f t="shared" si="1"/>
        <v>3.653546819283346</v>
      </c>
    </row>
    <row r="28" spans="2:15">
      <c r="B28" s="507">
        <f t="shared" si="2"/>
        <v>1960</v>
      </c>
      <c r="C28" s="570">
        <f>Amnt_Deposited!O24*$D$10*(1-DOCF)*MSW!E29</f>
        <v>0</v>
      </c>
      <c r="D28" s="571">
        <f>Amnt_Deposited!C24*$F$10*(1-DOCF)*Food!E29</f>
        <v>0.35094884361451206</v>
      </c>
      <c r="E28" s="572">
        <f>Amnt_Deposited!F24*$F$11*(1-DOCF)*Garden!E29</f>
        <v>0</v>
      </c>
      <c r="F28" s="572">
        <f>Amnt_Deposited!D24*$D$11*(1-DOCF)*Paper!E29</f>
        <v>0.18113943427008003</v>
      </c>
      <c r="G28" s="572">
        <f>Amnt_Deposited!G24*$D$12*(1-DOCF)*Wood!E29</f>
        <v>0</v>
      </c>
      <c r="H28" s="572">
        <f>Amnt_Deposited!H24*$F$12*(1-DOCF)*Textiles!E29</f>
        <v>6.8508766579967991E-3</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0.53893915454258889</v>
      </c>
      <c r="O28" s="510">
        <f t="shared" si="1"/>
        <v>4.192485973825935</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4.192485973825935</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4.192485973825935</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4.192485973825935</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4.192485973825935</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4.192485973825935</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4.192485973825935</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4.192485973825935</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4.192485973825935</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4.192485973825935</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4.192485973825935</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4.192485973825935</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4.192485973825935</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4.192485973825935</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4.192485973825935</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4.192485973825935</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4.192485973825935</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4.192485973825935</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4.192485973825935</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4.192485973825935</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4.192485973825935</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4.192485973825935</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4.192485973825935</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4.192485973825935</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4.192485973825935</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4.192485973825935</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4.192485973825935</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4.192485973825935</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4.192485973825935</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4.192485973825935</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4.192485973825935</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4.192485973825935</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4.192485973825935</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4.192485973825935</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4.192485973825935</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4.192485973825935</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4.192485973825935</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4.192485973825935</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4.192485973825935</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4.192485973825935</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4.192485973825935</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4.192485973825935</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4.192485973825935</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4.192485973825935</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4.192485973825935</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4.192485973825935</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4.192485973825935</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4.192485973825935</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4.192485973825935</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4.192485973825935</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4.192485973825935</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4.192485973825935</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4.192485973825935</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4.192485973825935</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4.192485973825935</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4.192485973825935</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4.192485973825935</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4.192485973825935</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4.192485973825935</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4.192485973825935</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4.192485973825935</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4.192485973825935</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4.192485973825935</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4.192485973825935</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4.192485973825935</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4.192485973825935</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4.192485973825935</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4.192485973825935</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4.192485973825935</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4.192485973825935</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4.192485973825935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37" t="s">
        <v>52</v>
      </c>
      <c r="C2" s="837"/>
      <c r="D2" s="837"/>
      <c r="E2" s="837"/>
      <c r="F2" s="837"/>
      <c r="G2" s="837"/>
      <c r="H2" s="837"/>
    </row>
    <row r="3" spans="1:35" ht="13.5" thickBot="1">
      <c r="B3" s="837"/>
      <c r="C3" s="837"/>
      <c r="D3" s="837"/>
      <c r="E3" s="837"/>
      <c r="F3" s="837"/>
      <c r="G3" s="837"/>
      <c r="H3" s="837"/>
    </row>
    <row r="4" spans="1:35" ht="13.5" thickBot="1">
      <c r="P4" s="841" t="s">
        <v>242</v>
      </c>
      <c r="Q4" s="842"/>
      <c r="R4" s="843" t="s">
        <v>243</v>
      </c>
      <c r="S4" s="844"/>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38" t="s">
        <v>47</v>
      </c>
      <c r="E5" s="839"/>
      <c r="F5" s="839"/>
      <c r="G5" s="840"/>
      <c r="H5" s="839" t="s">
        <v>57</v>
      </c>
      <c r="I5" s="839"/>
      <c r="J5" s="839"/>
      <c r="K5" s="840"/>
      <c r="L5" s="155"/>
      <c r="M5" s="155"/>
      <c r="N5" s="155"/>
      <c r="O5" s="190"/>
      <c r="P5" s="234" t="s">
        <v>116</v>
      </c>
      <c r="Q5" s="235" t="s">
        <v>113</v>
      </c>
      <c r="R5" s="234" t="s">
        <v>116</v>
      </c>
      <c r="S5" s="235" t="s">
        <v>113</v>
      </c>
      <c r="V5" s="340" t="s">
        <v>118</v>
      </c>
      <c r="W5" s="341">
        <v>3</v>
      </c>
      <c r="AF5" s="828" t="s">
        <v>126</v>
      </c>
      <c r="AG5" s="828" t="s">
        <v>129</v>
      </c>
      <c r="AH5" s="828" t="s">
        <v>154</v>
      </c>
      <c r="AI5"/>
    </row>
    <row r="6" spans="1:35" ht="13.5" thickBot="1">
      <c r="B6" s="193"/>
      <c r="C6" s="179"/>
      <c r="D6" s="833" t="s">
        <v>45</v>
      </c>
      <c r="E6" s="833"/>
      <c r="F6" s="833" t="s">
        <v>46</v>
      </c>
      <c r="G6" s="833"/>
      <c r="H6" s="833" t="s">
        <v>45</v>
      </c>
      <c r="I6" s="833"/>
      <c r="J6" s="833" t="s">
        <v>99</v>
      </c>
      <c r="K6" s="833"/>
      <c r="L6" s="155"/>
      <c r="M6" s="155"/>
      <c r="N6" s="155"/>
      <c r="O6" s="230" t="s">
        <v>6</v>
      </c>
      <c r="P6" s="189">
        <v>0.38</v>
      </c>
      <c r="Q6" s="191" t="s">
        <v>234</v>
      </c>
      <c r="R6" s="189">
        <v>0.15</v>
      </c>
      <c r="S6" s="191" t="s">
        <v>244</v>
      </c>
      <c r="W6" s="834" t="s">
        <v>125</v>
      </c>
      <c r="X6" s="836"/>
      <c r="Y6" s="836"/>
      <c r="Z6" s="836"/>
      <c r="AA6" s="836"/>
      <c r="AB6" s="836"/>
      <c r="AC6" s="836"/>
      <c r="AD6" s="836"/>
      <c r="AE6" s="836"/>
      <c r="AF6" s="829"/>
      <c r="AG6" s="829"/>
      <c r="AH6" s="829"/>
      <c r="AI6"/>
    </row>
    <row r="7" spans="1:35" ht="26.25" thickBot="1">
      <c r="B7" s="834" t="s">
        <v>133</v>
      </c>
      <c r="C7" s="83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30"/>
      <c r="AG7" s="830"/>
      <c r="AH7" s="830"/>
      <c r="AI7"/>
    </row>
    <row r="8" spans="1:35" ht="25.5" customHeight="1">
      <c r="B8" s="83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4" t="s">
        <v>264</v>
      </c>
      <c r="P13" s="855"/>
      <c r="Q13" s="855"/>
      <c r="R13" s="855"/>
      <c r="S13" s="856"/>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47" t="s">
        <v>70</v>
      </c>
      <c r="C26" s="847"/>
      <c r="D26" s="847"/>
      <c r="E26" s="847"/>
      <c r="F26" s="847"/>
      <c r="G26" s="847"/>
      <c r="H26" s="847"/>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8"/>
      <c r="C27" s="848"/>
      <c r="D27" s="848"/>
      <c r="E27" s="848"/>
      <c r="F27" s="848"/>
      <c r="G27" s="848"/>
      <c r="H27" s="848"/>
      <c r="O27" s="104"/>
      <c r="P27" s="437"/>
      <c r="Q27" s="104"/>
      <c r="R27" s="104"/>
      <c r="S27" s="104"/>
      <c r="U27" s="198"/>
      <c r="V27" s="200"/>
    </row>
    <row r="28" spans="1:35">
      <c r="B28" s="848"/>
      <c r="C28" s="848"/>
      <c r="D28" s="848"/>
      <c r="E28" s="848"/>
      <c r="F28" s="848"/>
      <c r="G28" s="848"/>
      <c r="H28" s="848"/>
      <c r="O28" s="104"/>
      <c r="P28" s="437"/>
      <c r="Q28" s="104"/>
      <c r="R28" s="104"/>
      <c r="S28" s="104"/>
      <c r="V28" s="200"/>
    </row>
    <row r="29" spans="1:35">
      <c r="B29" s="848"/>
      <c r="C29" s="848"/>
      <c r="D29" s="848"/>
      <c r="E29" s="848"/>
      <c r="F29" s="848"/>
      <c r="G29" s="848"/>
      <c r="H29" s="848"/>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8"/>
      <c r="C30" s="848"/>
      <c r="D30" s="848"/>
      <c r="E30" s="848"/>
      <c r="F30" s="848"/>
      <c r="G30" s="848"/>
      <c r="H30" s="848"/>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9" t="s">
        <v>75</v>
      </c>
      <c r="D38" s="840"/>
      <c r="O38" s="429"/>
      <c r="P38" s="430"/>
      <c r="Q38" s="431"/>
      <c r="R38" s="104"/>
    </row>
    <row r="39" spans="2:18">
      <c r="B39" s="162">
        <v>35</v>
      </c>
      <c r="C39" s="852">
        <f>LN(2)/B39</f>
        <v>1.980420515885558E-2</v>
      </c>
      <c r="D39" s="853"/>
    </row>
    <row r="40" spans="2:18" ht="27">
      <c r="B40" s="399" t="s">
        <v>76</v>
      </c>
      <c r="C40" s="850" t="s">
        <v>77</v>
      </c>
      <c r="D40" s="851"/>
    </row>
    <row r="41" spans="2:18" ht="13.5" thickBot="1">
      <c r="B41" s="163">
        <v>0.05</v>
      </c>
      <c r="C41" s="845">
        <f>LN(2)/B41</f>
        <v>13.862943611198904</v>
      </c>
      <c r="D41" s="84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451">
        <f>Dry_Matter_Content!C6</f>
        <v>0.59</v>
      </c>
      <c r="E19" s="318">
        <f>MCF!R18</f>
        <v>0.8</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18">
        <f>MCF!R18</f>
        <v>0.8</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453">
        <f>Dry_Matter_Content!C7</f>
        <v>0.59</v>
      </c>
      <c r="E20" s="319">
        <f>MCF!R19</f>
        <v>0.8</v>
      </c>
      <c r="F20" s="87">
        <f t="shared" ref="F20:F50" si="5">C20*D20*$K$6*DOCF*E20</f>
        <v>0</v>
      </c>
      <c r="G20" s="87">
        <f t="shared" si="0"/>
        <v>0</v>
      </c>
      <c r="H20" s="87">
        <f t="shared" si="1"/>
        <v>0</v>
      </c>
      <c r="I20" s="87">
        <f t="shared" si="2"/>
        <v>0</v>
      </c>
      <c r="J20" s="87">
        <f t="shared" si="3"/>
        <v>0</v>
      </c>
      <c r="K20" s="120">
        <f>J20*CH4_fraction*conv</f>
        <v>0</v>
      </c>
      <c r="M20" s="428"/>
      <c r="O20" s="116">
        <f>Amnt_Deposited!B15</f>
        <v>2001</v>
      </c>
      <c r="P20" s="119">
        <f>Amnt_Deposited!C15</f>
        <v>0</v>
      </c>
      <c r="Q20" s="319">
        <f>MCF!R19</f>
        <v>0.8</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4.5731327381388001</v>
      </c>
      <c r="D21" s="453">
        <f>Dry_Matter_Content!C8</f>
        <v>0.59</v>
      </c>
      <c r="E21" s="319">
        <f>MCF!R20</f>
        <v>0.8</v>
      </c>
      <c r="F21" s="87">
        <f t="shared" si="5"/>
        <v>0.41011854395628761</v>
      </c>
      <c r="G21" s="87">
        <f t="shared" si="0"/>
        <v>0.41011854395628761</v>
      </c>
      <c r="H21" s="87">
        <f t="shared" si="1"/>
        <v>0</v>
      </c>
      <c r="I21" s="87">
        <f t="shared" si="2"/>
        <v>0.41011854395628761</v>
      </c>
      <c r="J21" s="87">
        <f t="shared" si="3"/>
        <v>0</v>
      </c>
      <c r="K21" s="120">
        <f t="shared" ref="K21:K84" si="6">J21*CH4_fraction*conv</f>
        <v>0</v>
      </c>
      <c r="O21" s="116">
        <f>Amnt_Deposited!B16</f>
        <v>2002</v>
      </c>
      <c r="P21" s="119">
        <f>Amnt_Deposited!C16</f>
        <v>4.5731327381388001</v>
      </c>
      <c r="Q21" s="319">
        <f>MCF!R20</f>
        <v>0.8</v>
      </c>
      <c r="R21" s="87">
        <f t="shared" si="4"/>
        <v>0.27438796428832801</v>
      </c>
      <c r="S21" s="87">
        <f t="shared" ref="S21:S84" si="7">R21*$W$12</f>
        <v>0.27438796428832801</v>
      </c>
      <c r="T21" s="87">
        <f t="shared" ref="T21:T84" si="8">R21*(1-$W$12)</f>
        <v>0</v>
      </c>
      <c r="U21" s="87">
        <f t="shared" ref="U21:U84" si="9">S21+U20*$W$10</f>
        <v>0.27438796428832801</v>
      </c>
      <c r="V21" s="87">
        <f t="shared" ref="V21:V84" si="10">U20*(1-$W$10)+T21</f>
        <v>0</v>
      </c>
      <c r="W21" s="120">
        <f t="shared" ref="W21:W84" si="11">V21*CH4_fraction*conv</f>
        <v>0</v>
      </c>
    </row>
    <row r="22" spans="2:23">
      <c r="B22" s="116">
        <f>Amnt_Deposited!B17</f>
        <v>2003</v>
      </c>
      <c r="C22" s="119">
        <f>Amnt_Deposited!C17</f>
        <v>4.6515459034044007</v>
      </c>
      <c r="D22" s="453">
        <f>Dry_Matter_Content!C9</f>
        <v>0.59</v>
      </c>
      <c r="E22" s="319">
        <f>MCF!R21</f>
        <v>0.8</v>
      </c>
      <c r="F22" s="87">
        <f t="shared" si="5"/>
        <v>0.41715063661730661</v>
      </c>
      <c r="G22" s="87">
        <f t="shared" si="0"/>
        <v>0.41715063661730661</v>
      </c>
      <c r="H22" s="87">
        <f t="shared" si="1"/>
        <v>0</v>
      </c>
      <c r="I22" s="87">
        <f t="shared" si="2"/>
        <v>0.69206131788215464</v>
      </c>
      <c r="J22" s="87">
        <f t="shared" si="3"/>
        <v>0.13520786269143953</v>
      </c>
      <c r="K22" s="120">
        <f t="shared" si="6"/>
        <v>9.0138575127626352E-2</v>
      </c>
      <c r="N22" s="290"/>
      <c r="O22" s="116">
        <f>Amnt_Deposited!B17</f>
        <v>2003</v>
      </c>
      <c r="P22" s="119">
        <f>Amnt_Deposited!C17</f>
        <v>4.6515459034044007</v>
      </c>
      <c r="Q22" s="319">
        <f>MCF!R21</f>
        <v>0.8</v>
      </c>
      <c r="R22" s="87">
        <f t="shared" si="4"/>
        <v>0.27909275420426405</v>
      </c>
      <c r="S22" s="87">
        <f t="shared" si="7"/>
        <v>0.27909275420426405</v>
      </c>
      <c r="T22" s="87">
        <f t="shared" si="8"/>
        <v>0</v>
      </c>
      <c r="U22" s="87">
        <f t="shared" si="9"/>
        <v>0.46302050705764142</v>
      </c>
      <c r="V22" s="87">
        <f t="shared" si="10"/>
        <v>9.0460211434950616E-2</v>
      </c>
      <c r="W22" s="120">
        <f t="shared" si="11"/>
        <v>6.0306807623300408E-2</v>
      </c>
    </row>
    <row r="23" spans="2:23">
      <c r="B23" s="116">
        <f>Amnt_Deposited!B18</f>
        <v>2004</v>
      </c>
      <c r="C23" s="119">
        <f>Amnt_Deposited!C18</f>
        <v>4.8381659627004003</v>
      </c>
      <c r="D23" s="453">
        <f>Dry_Matter_Content!C10</f>
        <v>0.59</v>
      </c>
      <c r="E23" s="319">
        <f>MCF!R22</f>
        <v>0.8</v>
      </c>
      <c r="F23" s="87">
        <f t="shared" si="5"/>
        <v>0.43388672353497193</v>
      </c>
      <c r="G23" s="87">
        <f t="shared" si="0"/>
        <v>0.43388672353497193</v>
      </c>
      <c r="H23" s="87">
        <f t="shared" si="1"/>
        <v>0</v>
      </c>
      <c r="I23" s="87">
        <f t="shared" si="2"/>
        <v>0.89778929799722307</v>
      </c>
      <c r="J23" s="87">
        <f t="shared" si="3"/>
        <v>0.22815874341990353</v>
      </c>
      <c r="K23" s="120">
        <f t="shared" si="6"/>
        <v>0.15210582894660235</v>
      </c>
      <c r="N23" s="290"/>
      <c r="O23" s="116">
        <f>Amnt_Deposited!B18</f>
        <v>2004</v>
      </c>
      <c r="P23" s="119">
        <f>Amnt_Deposited!C18</f>
        <v>4.8381659627004003</v>
      </c>
      <c r="Q23" s="319">
        <f>MCF!R22</f>
        <v>0.8</v>
      </c>
      <c r="R23" s="87">
        <f t="shared" si="4"/>
        <v>0.29028995776202404</v>
      </c>
      <c r="S23" s="87">
        <f t="shared" si="7"/>
        <v>0.29028995776202404</v>
      </c>
      <c r="T23" s="87">
        <f t="shared" si="8"/>
        <v>0</v>
      </c>
      <c r="U23" s="87">
        <f t="shared" si="9"/>
        <v>0.6006618853683473</v>
      </c>
      <c r="V23" s="87">
        <f t="shared" si="10"/>
        <v>0.15264857945131816</v>
      </c>
      <c r="W23" s="120">
        <f t="shared" si="11"/>
        <v>0.1017657196342121</v>
      </c>
    </row>
    <row r="24" spans="2:23">
      <c r="B24" s="116">
        <f>Amnt_Deposited!B19</f>
        <v>2005</v>
      </c>
      <c r="C24" s="119">
        <f>Amnt_Deposited!C19</f>
        <v>5.0120991320004009</v>
      </c>
      <c r="D24" s="453">
        <f>Dry_Matter_Content!C11</f>
        <v>0.59</v>
      </c>
      <c r="E24" s="319">
        <f>MCF!R23</f>
        <v>0.8</v>
      </c>
      <c r="F24" s="87">
        <f t="shared" si="5"/>
        <v>0.44948505015779594</v>
      </c>
      <c r="G24" s="87">
        <f t="shared" si="0"/>
        <v>0.44948505015779594</v>
      </c>
      <c r="H24" s="87">
        <f t="shared" si="1"/>
        <v>0</v>
      </c>
      <c r="I24" s="87">
        <f t="shared" si="2"/>
        <v>1.0512912137215988</v>
      </c>
      <c r="J24" s="87">
        <f t="shared" si="3"/>
        <v>0.29598313443342017</v>
      </c>
      <c r="K24" s="120">
        <f t="shared" si="6"/>
        <v>0.19732208962228009</v>
      </c>
      <c r="N24" s="290"/>
      <c r="O24" s="116">
        <f>Amnt_Deposited!B19</f>
        <v>2005</v>
      </c>
      <c r="P24" s="119">
        <f>Amnt_Deposited!C19</f>
        <v>5.0120991320004009</v>
      </c>
      <c r="Q24" s="319">
        <f>MCF!R23</f>
        <v>0.8</v>
      </c>
      <c r="R24" s="87">
        <f t="shared" si="4"/>
        <v>0.30072594792002405</v>
      </c>
      <c r="S24" s="87">
        <f t="shared" si="7"/>
        <v>0.30072594792002405</v>
      </c>
      <c r="T24" s="87">
        <f t="shared" si="8"/>
        <v>0</v>
      </c>
      <c r="U24" s="87">
        <f t="shared" si="9"/>
        <v>0.70336165057198852</v>
      </c>
      <c r="V24" s="87">
        <f t="shared" si="10"/>
        <v>0.19802618271638284</v>
      </c>
      <c r="W24" s="120">
        <f t="shared" si="11"/>
        <v>0.13201745514425522</v>
      </c>
    </row>
    <row r="25" spans="2:23">
      <c r="B25" s="116">
        <f>Amnt_Deposited!B20</f>
        <v>2006</v>
      </c>
      <c r="C25" s="119">
        <f>Amnt_Deposited!C20</f>
        <v>5.0668573862412005</v>
      </c>
      <c r="D25" s="453">
        <f>Dry_Matter_Content!C12</f>
        <v>0.59</v>
      </c>
      <c r="E25" s="319">
        <f>MCF!R24</f>
        <v>0.8</v>
      </c>
      <c r="F25" s="87">
        <f t="shared" si="5"/>
        <v>0.45439577039811091</v>
      </c>
      <c r="G25" s="87">
        <f t="shared" si="0"/>
        <v>0.45439577039811091</v>
      </c>
      <c r="H25" s="87">
        <f t="shared" si="1"/>
        <v>0</v>
      </c>
      <c r="I25" s="87">
        <f t="shared" si="2"/>
        <v>1.1590973451768363</v>
      </c>
      <c r="J25" s="87">
        <f t="shared" si="3"/>
        <v>0.34658963894287353</v>
      </c>
      <c r="K25" s="120">
        <f t="shared" si="6"/>
        <v>0.23105975929524902</v>
      </c>
      <c r="N25" s="290"/>
      <c r="O25" s="116">
        <f>Amnt_Deposited!B20</f>
        <v>2006</v>
      </c>
      <c r="P25" s="119">
        <f>Amnt_Deposited!C20</f>
        <v>5.0668573862412005</v>
      </c>
      <c r="Q25" s="319">
        <f>MCF!R24</f>
        <v>0.8</v>
      </c>
      <c r="R25" s="87">
        <f t="shared" si="4"/>
        <v>0.30401144317447204</v>
      </c>
      <c r="S25" s="87">
        <f t="shared" si="7"/>
        <v>0.30401144317447204</v>
      </c>
      <c r="T25" s="87">
        <f t="shared" si="8"/>
        <v>0</v>
      </c>
      <c r="U25" s="87">
        <f t="shared" si="9"/>
        <v>0.77548885716559068</v>
      </c>
      <c r="V25" s="87">
        <f t="shared" si="10"/>
        <v>0.2318842365808699</v>
      </c>
      <c r="W25" s="120">
        <f t="shared" si="11"/>
        <v>0.15458949105391326</v>
      </c>
    </row>
    <row r="26" spans="2:23">
      <c r="B26" s="116">
        <f>Amnt_Deposited!B21</f>
        <v>2007</v>
      </c>
      <c r="C26" s="119">
        <f>Amnt_Deposited!C21</f>
        <v>5.1200195478696005</v>
      </c>
      <c r="D26" s="453">
        <f>Dry_Matter_Content!C13</f>
        <v>0.59</v>
      </c>
      <c r="E26" s="319">
        <f>MCF!R25</f>
        <v>0.8</v>
      </c>
      <c r="F26" s="87">
        <f t="shared" si="5"/>
        <v>0.45916335305294576</v>
      </c>
      <c r="G26" s="87">
        <f t="shared" si="0"/>
        <v>0.45916335305294576</v>
      </c>
      <c r="H26" s="87">
        <f t="shared" si="1"/>
        <v>0</v>
      </c>
      <c r="I26" s="87">
        <f t="shared" si="2"/>
        <v>1.23612953883167</v>
      </c>
      <c r="J26" s="87">
        <f t="shared" si="3"/>
        <v>0.38213115939811204</v>
      </c>
      <c r="K26" s="120">
        <f t="shared" si="6"/>
        <v>0.25475410626540801</v>
      </c>
      <c r="N26" s="290"/>
      <c r="O26" s="116">
        <f>Amnt_Deposited!B21</f>
        <v>2007</v>
      </c>
      <c r="P26" s="119">
        <f>Amnt_Deposited!C21</f>
        <v>5.1200195478696005</v>
      </c>
      <c r="Q26" s="319">
        <f>MCF!R25</f>
        <v>0.8</v>
      </c>
      <c r="R26" s="87">
        <f t="shared" si="4"/>
        <v>0.30720117287217602</v>
      </c>
      <c r="S26" s="87">
        <f t="shared" si="7"/>
        <v>0.30720117287217602</v>
      </c>
      <c r="T26" s="87">
        <f t="shared" si="8"/>
        <v>0</v>
      </c>
      <c r="U26" s="87">
        <f t="shared" si="9"/>
        <v>0.82702689930754003</v>
      </c>
      <c r="V26" s="87">
        <f t="shared" si="10"/>
        <v>0.25566313073022662</v>
      </c>
      <c r="W26" s="120">
        <f t="shared" si="11"/>
        <v>0.17044208715348441</v>
      </c>
    </row>
    <row r="27" spans="2:23">
      <c r="B27" s="116">
        <f>Amnt_Deposited!B22</f>
        <v>2008</v>
      </c>
      <c r="C27" s="119">
        <f>Amnt_Deposited!C22</f>
        <v>5.1710945114664</v>
      </c>
      <c r="D27" s="453">
        <f>Dry_Matter_Content!C14</f>
        <v>0.59</v>
      </c>
      <c r="E27" s="319">
        <f>MCF!R26</f>
        <v>0.8</v>
      </c>
      <c r="F27" s="87">
        <f t="shared" si="5"/>
        <v>0.46374375578830673</v>
      </c>
      <c r="G27" s="87">
        <f t="shared" si="0"/>
        <v>0.46374375578830673</v>
      </c>
      <c r="H27" s="87">
        <f t="shared" si="1"/>
        <v>0</v>
      </c>
      <c r="I27" s="87">
        <f t="shared" si="2"/>
        <v>1.2923461651639654</v>
      </c>
      <c r="J27" s="87">
        <f t="shared" si="3"/>
        <v>0.40752712945601133</v>
      </c>
      <c r="K27" s="120">
        <f t="shared" si="6"/>
        <v>0.27168475297067418</v>
      </c>
      <c r="N27" s="290"/>
      <c r="O27" s="116">
        <f>Amnt_Deposited!B22</f>
        <v>2008</v>
      </c>
      <c r="P27" s="119">
        <f>Amnt_Deposited!C22</f>
        <v>5.1710945114664</v>
      </c>
      <c r="Q27" s="319">
        <f>MCF!R26</f>
        <v>0.8</v>
      </c>
      <c r="R27" s="87">
        <f t="shared" si="4"/>
        <v>0.31026567068798405</v>
      </c>
      <c r="S27" s="87">
        <f t="shared" si="7"/>
        <v>0.31026567068798405</v>
      </c>
      <c r="T27" s="87">
        <f t="shared" si="8"/>
        <v>0</v>
      </c>
      <c r="U27" s="87">
        <f t="shared" si="9"/>
        <v>0.8646383799045263</v>
      </c>
      <c r="V27" s="87">
        <f t="shared" si="10"/>
        <v>0.27265419009099773</v>
      </c>
      <c r="W27" s="120">
        <f t="shared" si="11"/>
        <v>0.18176946006066513</v>
      </c>
    </row>
    <row r="28" spans="2:23">
      <c r="B28" s="116">
        <f>Amnt_Deposited!B23</f>
        <v>2009</v>
      </c>
      <c r="C28" s="119">
        <f>Amnt_Deposited!C23</f>
        <v>5.2193046934512006</v>
      </c>
      <c r="D28" s="453">
        <f>Dry_Matter_Content!C15</f>
        <v>0.59</v>
      </c>
      <c r="E28" s="319">
        <f>MCF!R27</f>
        <v>0.8</v>
      </c>
      <c r="F28" s="87">
        <f t="shared" si="5"/>
        <v>0.46806724490870366</v>
      </c>
      <c r="G28" s="87">
        <f t="shared" si="0"/>
        <v>0.46806724490870366</v>
      </c>
      <c r="H28" s="87">
        <f t="shared" si="1"/>
        <v>0</v>
      </c>
      <c r="I28" s="87">
        <f t="shared" si="2"/>
        <v>1.334352785835395</v>
      </c>
      <c r="J28" s="87">
        <f t="shared" si="3"/>
        <v>0.42606062423727414</v>
      </c>
      <c r="K28" s="120">
        <f t="shared" si="6"/>
        <v>0.28404041615818276</v>
      </c>
      <c r="N28" s="290"/>
      <c r="O28" s="116">
        <f>Amnt_Deposited!B23</f>
        <v>2009</v>
      </c>
      <c r="P28" s="119">
        <f>Amnt_Deposited!C23</f>
        <v>5.2193046934512006</v>
      </c>
      <c r="Q28" s="319">
        <f>MCF!R27</f>
        <v>0.8</v>
      </c>
      <c r="R28" s="87">
        <f t="shared" si="4"/>
        <v>0.31315828160707204</v>
      </c>
      <c r="S28" s="87">
        <f t="shared" si="7"/>
        <v>0.31315828160707204</v>
      </c>
      <c r="T28" s="87">
        <f t="shared" si="8"/>
        <v>0</v>
      </c>
      <c r="U28" s="87">
        <f t="shared" si="9"/>
        <v>0.8927427202288547</v>
      </c>
      <c r="V28" s="87">
        <f t="shared" si="10"/>
        <v>0.28505394128274364</v>
      </c>
      <c r="W28" s="120">
        <f t="shared" si="11"/>
        <v>0.19003596085516242</v>
      </c>
    </row>
    <row r="29" spans="2:23">
      <c r="B29" s="116">
        <f>Amnt_Deposited!B24</f>
        <v>2010</v>
      </c>
      <c r="C29" s="119">
        <f>Amnt_Deposited!C24</f>
        <v>5.8491473935752003</v>
      </c>
      <c r="D29" s="453">
        <f>Dry_Matter_Content!C16</f>
        <v>0.59</v>
      </c>
      <c r="E29" s="319">
        <f>MCF!R28</f>
        <v>0.8</v>
      </c>
      <c r="F29" s="87">
        <f t="shared" si="5"/>
        <v>0.52455153825582401</v>
      </c>
      <c r="G29" s="87">
        <f t="shared" si="0"/>
        <v>0.52455153825582401</v>
      </c>
      <c r="H29" s="87">
        <f t="shared" si="1"/>
        <v>0</v>
      </c>
      <c r="I29" s="87">
        <f t="shared" si="2"/>
        <v>1.4189949590847895</v>
      </c>
      <c r="J29" s="87">
        <f t="shared" si="3"/>
        <v>0.43990936500642941</v>
      </c>
      <c r="K29" s="120">
        <f t="shared" si="6"/>
        <v>0.29327291000428624</v>
      </c>
      <c r="O29" s="116">
        <f>Amnt_Deposited!B24</f>
        <v>2010</v>
      </c>
      <c r="P29" s="119">
        <f>Amnt_Deposited!C24</f>
        <v>5.8491473935752003</v>
      </c>
      <c r="Q29" s="319">
        <f>MCF!R28</f>
        <v>0.8</v>
      </c>
      <c r="R29" s="87">
        <f t="shared" si="4"/>
        <v>0.35094884361451206</v>
      </c>
      <c r="S29" s="87">
        <f t="shared" si="7"/>
        <v>0.35094884361451206</v>
      </c>
      <c r="T29" s="87">
        <f t="shared" si="8"/>
        <v>0</v>
      </c>
      <c r="U29" s="87">
        <f t="shared" si="9"/>
        <v>0.94937218493629982</v>
      </c>
      <c r="V29" s="87">
        <f t="shared" si="10"/>
        <v>0.29431937890706694</v>
      </c>
      <c r="W29" s="120">
        <f t="shared" si="11"/>
        <v>0.19621291927137796</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0.95118076629805626</v>
      </c>
      <c r="J30" s="87">
        <f t="shared" si="3"/>
        <v>0.46781419278673325</v>
      </c>
      <c r="K30" s="120">
        <f t="shared" si="6"/>
        <v>0.31187612852448882</v>
      </c>
      <c r="O30" s="116">
        <f>Amnt_Deposited!B25</f>
        <v>2011</v>
      </c>
      <c r="P30" s="119">
        <f>Amnt_Deposited!C25</f>
        <v>0</v>
      </c>
      <c r="Q30" s="319">
        <f>MCF!R29</f>
        <v>0.8</v>
      </c>
      <c r="R30" s="87">
        <f t="shared" si="4"/>
        <v>0</v>
      </c>
      <c r="S30" s="87">
        <f t="shared" si="7"/>
        <v>0</v>
      </c>
      <c r="T30" s="87">
        <f t="shared" si="8"/>
        <v>0</v>
      </c>
      <c r="U30" s="87">
        <f t="shared" si="9"/>
        <v>0.63638320671145598</v>
      </c>
      <c r="V30" s="87">
        <f t="shared" si="10"/>
        <v>0.31298897822484384</v>
      </c>
      <c r="W30" s="120">
        <f t="shared" si="11"/>
        <v>0.20865931881656255</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0.63759553505312772</v>
      </c>
      <c r="J31" s="87">
        <f t="shared" si="3"/>
        <v>0.31358523124492849</v>
      </c>
      <c r="K31" s="120">
        <f t="shared" si="6"/>
        <v>0.20905682082995231</v>
      </c>
      <c r="O31" s="116">
        <f>Amnt_Deposited!B26</f>
        <v>2012</v>
      </c>
      <c r="P31" s="119">
        <f>Amnt_Deposited!C26</f>
        <v>0</v>
      </c>
      <c r="Q31" s="319">
        <f>MCF!R30</f>
        <v>0.8</v>
      </c>
      <c r="R31" s="87">
        <f t="shared" si="4"/>
        <v>0</v>
      </c>
      <c r="S31" s="87">
        <f t="shared" si="7"/>
        <v>0</v>
      </c>
      <c r="T31" s="87">
        <f t="shared" si="8"/>
        <v>0</v>
      </c>
      <c r="U31" s="87">
        <f t="shared" si="9"/>
        <v>0.42658042041913097</v>
      </c>
      <c r="V31" s="87">
        <f t="shared" si="10"/>
        <v>0.20980278629232504</v>
      </c>
      <c r="W31" s="120">
        <f t="shared" si="11"/>
        <v>0.13986852419488335</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0.42739306840893065</v>
      </c>
      <c r="J32" s="87">
        <f t="shared" si="3"/>
        <v>0.21020246664419706</v>
      </c>
      <c r="K32" s="120">
        <f t="shared" si="6"/>
        <v>0.14013497776279804</v>
      </c>
      <c r="O32" s="116">
        <f>Amnt_Deposited!B27</f>
        <v>2013</v>
      </c>
      <c r="P32" s="119">
        <f>Amnt_Deposited!C27</f>
        <v>0</v>
      </c>
      <c r="Q32" s="319">
        <f>MCF!R31</f>
        <v>0.8</v>
      </c>
      <c r="R32" s="87">
        <f t="shared" si="4"/>
        <v>0</v>
      </c>
      <c r="S32" s="87">
        <f t="shared" si="7"/>
        <v>0</v>
      </c>
      <c r="T32" s="87">
        <f t="shared" si="8"/>
        <v>0</v>
      </c>
      <c r="U32" s="87">
        <f t="shared" si="9"/>
        <v>0.28594540705325427</v>
      </c>
      <c r="V32" s="87">
        <f t="shared" si="10"/>
        <v>0.14063501336587672</v>
      </c>
      <c r="W32" s="120">
        <f t="shared" si="11"/>
        <v>9.3756675577251147E-2</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0.28649014129118755</v>
      </c>
      <c r="J33" s="87">
        <f t="shared" si="3"/>
        <v>0.1409029271177431</v>
      </c>
      <c r="K33" s="120">
        <f t="shared" si="6"/>
        <v>9.3935284745162065E-2</v>
      </c>
      <c r="O33" s="116">
        <f>Amnt_Deposited!B28</f>
        <v>2014</v>
      </c>
      <c r="P33" s="119">
        <f>Amnt_Deposited!C28</f>
        <v>0</v>
      </c>
      <c r="Q33" s="319">
        <f>MCF!R32</f>
        <v>0.8</v>
      </c>
      <c r="R33" s="87">
        <f t="shared" si="4"/>
        <v>0</v>
      </c>
      <c r="S33" s="87">
        <f t="shared" si="7"/>
        <v>0</v>
      </c>
      <c r="T33" s="87">
        <f t="shared" si="8"/>
        <v>0</v>
      </c>
      <c r="U33" s="87">
        <f t="shared" si="9"/>
        <v>0.19167493841961702</v>
      </c>
      <c r="V33" s="87">
        <f t="shared" si="10"/>
        <v>9.4270468633637236E-2</v>
      </c>
      <c r="W33" s="120">
        <f t="shared" si="11"/>
        <v>6.2846979089091481E-2</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0.19204008469906567</v>
      </c>
      <c r="J34" s="87">
        <f t="shared" si="3"/>
        <v>9.4450056592121898E-2</v>
      </c>
      <c r="K34" s="120">
        <f t="shared" si="6"/>
        <v>6.2966704394747927E-2</v>
      </c>
      <c r="O34" s="116">
        <f>Amnt_Deposited!B29</f>
        <v>2015</v>
      </c>
      <c r="P34" s="119">
        <f>Amnt_Deposited!C29</f>
        <v>0</v>
      </c>
      <c r="Q34" s="319">
        <f>MCF!R33</f>
        <v>0.8</v>
      </c>
      <c r="R34" s="87">
        <f t="shared" si="4"/>
        <v>0</v>
      </c>
      <c r="S34" s="87">
        <f t="shared" si="7"/>
        <v>0</v>
      </c>
      <c r="T34" s="87">
        <f t="shared" si="8"/>
        <v>0</v>
      </c>
      <c r="U34" s="87">
        <f t="shared" si="9"/>
        <v>0.12848355354531601</v>
      </c>
      <c r="V34" s="87">
        <f t="shared" si="10"/>
        <v>6.319138487430101E-2</v>
      </c>
      <c r="W34" s="120">
        <f t="shared" si="11"/>
        <v>4.2127589916200671E-2</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0.12872831841616578</v>
      </c>
      <c r="J35" s="87">
        <f t="shared" si="3"/>
        <v>6.331176628289989E-2</v>
      </c>
      <c r="K35" s="120">
        <f t="shared" si="6"/>
        <v>4.2207844188599922E-2</v>
      </c>
      <c r="O35" s="116">
        <f>Amnt_Deposited!B30</f>
        <v>2016</v>
      </c>
      <c r="P35" s="119">
        <f>Amnt_Deposited!C30</f>
        <v>0</v>
      </c>
      <c r="Q35" s="319">
        <f>MCF!R34</f>
        <v>0.8</v>
      </c>
      <c r="R35" s="87">
        <f t="shared" si="4"/>
        <v>0</v>
      </c>
      <c r="S35" s="87">
        <f t="shared" si="7"/>
        <v>0</v>
      </c>
      <c r="T35" s="87">
        <f t="shared" si="8"/>
        <v>0</v>
      </c>
      <c r="U35" s="87">
        <f t="shared" si="9"/>
        <v>8.6125101527318768E-2</v>
      </c>
      <c r="V35" s="87">
        <f t="shared" si="10"/>
        <v>4.2358452017997254E-2</v>
      </c>
      <c r="W35" s="120">
        <f t="shared" si="11"/>
        <v>2.823896801199817E-2</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8.6289172326814684E-2</v>
      </c>
      <c r="J36" s="87">
        <f t="shared" si="3"/>
        <v>4.2439146089351093E-2</v>
      </c>
      <c r="K36" s="120">
        <f t="shared" si="6"/>
        <v>2.8292764059567394E-2</v>
      </c>
      <c r="O36" s="116">
        <f>Amnt_Deposited!B31</f>
        <v>2017</v>
      </c>
      <c r="P36" s="119">
        <f>Amnt_Deposited!C31</f>
        <v>0</v>
      </c>
      <c r="Q36" s="319">
        <f>MCF!R35</f>
        <v>0.8</v>
      </c>
      <c r="R36" s="87">
        <f t="shared" si="4"/>
        <v>0</v>
      </c>
      <c r="S36" s="87">
        <f t="shared" si="7"/>
        <v>0</v>
      </c>
      <c r="T36" s="87">
        <f t="shared" si="8"/>
        <v>0</v>
      </c>
      <c r="U36" s="87">
        <f t="shared" si="9"/>
        <v>5.773138202061643E-2</v>
      </c>
      <c r="V36" s="87">
        <f t="shared" si="10"/>
        <v>2.8393719506702341E-2</v>
      </c>
      <c r="W36" s="120">
        <f t="shared" si="11"/>
        <v>1.8929146337801558E-2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5.7841361966487634E-2</v>
      </c>
      <c r="J37" s="87">
        <f t="shared" si="3"/>
        <v>2.844781036032705E-2</v>
      </c>
      <c r="K37" s="120">
        <f t="shared" si="6"/>
        <v>1.8965206906884698E-2</v>
      </c>
      <c r="O37" s="116">
        <f>Amnt_Deposited!B32</f>
        <v>2018</v>
      </c>
      <c r="P37" s="119">
        <f>Amnt_Deposited!C32</f>
        <v>0</v>
      </c>
      <c r="Q37" s="319">
        <f>MCF!R36</f>
        <v>0.8</v>
      </c>
      <c r="R37" s="87">
        <f t="shared" si="4"/>
        <v>0</v>
      </c>
      <c r="S37" s="87">
        <f t="shared" si="7"/>
        <v>0</v>
      </c>
      <c r="T37" s="87">
        <f t="shared" si="8"/>
        <v>0</v>
      </c>
      <c r="U37" s="87">
        <f t="shared" si="9"/>
        <v>3.8698502653760687E-2</v>
      </c>
      <c r="V37" s="87">
        <f t="shared" si="10"/>
        <v>1.9032879366855743E-2</v>
      </c>
      <c r="W37" s="120">
        <f t="shared" si="11"/>
        <v>1.2688586244570494E-2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3.8772224416140068E-2</v>
      </c>
      <c r="J38" s="87">
        <f t="shared" si="3"/>
        <v>1.9069137550347566E-2</v>
      </c>
      <c r="K38" s="120">
        <f t="shared" si="6"/>
        <v>1.2712758366898377E-2</v>
      </c>
      <c r="O38" s="116">
        <f>Amnt_Deposited!B33</f>
        <v>2019</v>
      </c>
      <c r="P38" s="119">
        <f>Amnt_Deposited!C33</f>
        <v>0</v>
      </c>
      <c r="Q38" s="319">
        <f>MCF!R37</f>
        <v>0.8</v>
      </c>
      <c r="R38" s="87">
        <f t="shared" si="4"/>
        <v>0</v>
      </c>
      <c r="S38" s="87">
        <f t="shared" si="7"/>
        <v>0</v>
      </c>
      <c r="T38" s="87">
        <f t="shared" si="8"/>
        <v>0</v>
      </c>
      <c r="U38" s="87">
        <f t="shared" si="9"/>
        <v>2.5940382080379173E-2</v>
      </c>
      <c r="V38" s="87">
        <f t="shared" si="10"/>
        <v>1.2758120573381512E-2</v>
      </c>
      <c r="W38" s="120">
        <f t="shared" si="11"/>
        <v>8.505413715587674E-3</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2.5989799255531149E-2</v>
      </c>
      <c r="J39" s="87">
        <f t="shared" si="3"/>
        <v>1.2782425160608919E-2</v>
      </c>
      <c r="K39" s="120">
        <f t="shared" si="6"/>
        <v>8.5216167737392785E-3</v>
      </c>
      <c r="O39" s="116">
        <f>Amnt_Deposited!B34</f>
        <v>2020</v>
      </c>
      <c r="P39" s="119">
        <f>Amnt_Deposited!C34</f>
        <v>0</v>
      </c>
      <c r="Q39" s="319">
        <f>MCF!R38</f>
        <v>0.8</v>
      </c>
      <c r="R39" s="87">
        <f t="shared" si="4"/>
        <v>0</v>
      </c>
      <c r="S39" s="87">
        <f t="shared" si="7"/>
        <v>0</v>
      </c>
      <c r="T39" s="87">
        <f t="shared" si="8"/>
        <v>0</v>
      </c>
      <c r="U39" s="87">
        <f t="shared" si="9"/>
        <v>1.738835811030184E-2</v>
      </c>
      <c r="V39" s="87">
        <f t="shared" si="10"/>
        <v>8.5520239700773333E-3</v>
      </c>
      <c r="W39" s="120">
        <f t="shared" si="11"/>
        <v>5.7013493133848889E-3</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1.7421483433424666E-2</v>
      </c>
      <c r="J40" s="87">
        <f t="shared" si="3"/>
        <v>8.5683158221064853E-3</v>
      </c>
      <c r="K40" s="120">
        <f t="shared" si="6"/>
        <v>5.7122105480709902E-3</v>
      </c>
      <c r="O40" s="116">
        <f>Amnt_Deposited!B35</f>
        <v>2021</v>
      </c>
      <c r="P40" s="119">
        <f>Amnt_Deposited!C35</f>
        <v>0</v>
      </c>
      <c r="Q40" s="319">
        <f>MCF!R39</f>
        <v>0.8</v>
      </c>
      <c r="R40" s="87">
        <f t="shared" si="4"/>
        <v>0</v>
      </c>
      <c r="S40" s="87">
        <f t="shared" si="7"/>
        <v>0</v>
      </c>
      <c r="T40" s="87">
        <f t="shared" si="8"/>
        <v>0</v>
      </c>
      <c r="U40" s="87">
        <f t="shared" si="9"/>
        <v>1.1655765008981711E-2</v>
      </c>
      <c r="V40" s="87">
        <f t="shared" si="10"/>
        <v>5.7325931013201279E-3</v>
      </c>
      <c r="W40" s="120">
        <f t="shared" si="11"/>
        <v>3.8217287342134183E-3</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1.167796957710235E-2</v>
      </c>
      <c r="J41" s="87">
        <f t="shared" si="3"/>
        <v>5.7435138563223156E-3</v>
      </c>
      <c r="K41" s="120">
        <f t="shared" si="6"/>
        <v>3.8290092375482102E-3</v>
      </c>
      <c r="O41" s="116">
        <f>Amnt_Deposited!B36</f>
        <v>2022</v>
      </c>
      <c r="P41" s="119">
        <f>Amnt_Deposited!C36</f>
        <v>0</v>
      </c>
      <c r="Q41" s="319">
        <f>MCF!R40</f>
        <v>0.8</v>
      </c>
      <c r="R41" s="87">
        <f t="shared" si="4"/>
        <v>0</v>
      </c>
      <c r="S41" s="87">
        <f t="shared" si="7"/>
        <v>0</v>
      </c>
      <c r="T41" s="87">
        <f t="shared" si="8"/>
        <v>0</v>
      </c>
      <c r="U41" s="87">
        <f t="shared" si="9"/>
        <v>7.8130929374012146E-3</v>
      </c>
      <c r="V41" s="87">
        <f t="shared" si="10"/>
        <v>3.8426720715804964E-3</v>
      </c>
      <c r="W41" s="120">
        <f t="shared" si="11"/>
        <v>2.5617813810536643E-3</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7.8279771045260422E-3</v>
      </c>
      <c r="J42" s="87">
        <f t="shared" si="3"/>
        <v>3.8499924725763071E-3</v>
      </c>
      <c r="K42" s="120">
        <f t="shared" si="6"/>
        <v>2.5666616483842044E-3</v>
      </c>
      <c r="O42" s="116">
        <f>Amnt_Deposited!B37</f>
        <v>2023</v>
      </c>
      <c r="P42" s="119">
        <f>Amnt_Deposited!C37</f>
        <v>0</v>
      </c>
      <c r="Q42" s="319">
        <f>MCF!R41</f>
        <v>0.8</v>
      </c>
      <c r="R42" s="87">
        <f t="shared" si="4"/>
        <v>0</v>
      </c>
      <c r="S42" s="87">
        <f t="shared" si="7"/>
        <v>0</v>
      </c>
      <c r="T42" s="87">
        <f t="shared" si="8"/>
        <v>0</v>
      </c>
      <c r="U42" s="87">
        <f t="shared" si="9"/>
        <v>5.2372728174795106E-3</v>
      </c>
      <c r="V42" s="87">
        <f t="shared" si="10"/>
        <v>2.575820119921704E-3</v>
      </c>
      <c r="W42" s="120">
        <f t="shared" si="11"/>
        <v>1.7172134132811359E-3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5.2472499730718269E-3</v>
      </c>
      <c r="J43" s="87">
        <f t="shared" si="3"/>
        <v>2.5807271314542148E-3</v>
      </c>
      <c r="K43" s="120">
        <f t="shared" si="6"/>
        <v>1.7204847543028099E-3</v>
      </c>
      <c r="O43" s="116">
        <f>Amnt_Deposited!B38</f>
        <v>2024</v>
      </c>
      <c r="P43" s="119">
        <f>Amnt_Deposited!C38</f>
        <v>0</v>
      </c>
      <c r="Q43" s="319">
        <f>MCF!R42</f>
        <v>0.8</v>
      </c>
      <c r="R43" s="87">
        <f t="shared" si="4"/>
        <v>0</v>
      </c>
      <c r="S43" s="87">
        <f t="shared" si="7"/>
        <v>0</v>
      </c>
      <c r="T43" s="87">
        <f t="shared" si="8"/>
        <v>0</v>
      </c>
      <c r="U43" s="87">
        <f t="shared" si="9"/>
        <v>3.510648956114068E-3</v>
      </c>
      <c r="V43" s="87">
        <f t="shared" si="10"/>
        <v>1.7266238613654426E-3</v>
      </c>
      <c r="W43" s="120">
        <f t="shared" si="11"/>
        <v>1.1510825742436282E-3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3.5173368435100143E-3</v>
      </c>
      <c r="J44" s="87">
        <f t="shared" si="3"/>
        <v>1.7299131295618127E-3</v>
      </c>
      <c r="K44" s="120">
        <f t="shared" si="6"/>
        <v>1.1532754197078751E-3</v>
      </c>
      <c r="O44" s="116">
        <f>Amnt_Deposited!B39</f>
        <v>2025</v>
      </c>
      <c r="P44" s="119">
        <f>Amnt_Deposited!C39</f>
        <v>0</v>
      </c>
      <c r="Q44" s="319">
        <f>MCF!R43</f>
        <v>0.8</v>
      </c>
      <c r="R44" s="87">
        <f t="shared" si="4"/>
        <v>0</v>
      </c>
      <c r="S44" s="87">
        <f t="shared" si="7"/>
        <v>0</v>
      </c>
      <c r="T44" s="87">
        <f t="shared" si="8"/>
        <v>0</v>
      </c>
      <c r="U44" s="87">
        <f t="shared" si="9"/>
        <v>2.3532583698773514E-3</v>
      </c>
      <c r="V44" s="87">
        <f t="shared" si="10"/>
        <v>1.1573905862367168E-3</v>
      </c>
      <c r="W44" s="120">
        <f t="shared" si="11"/>
        <v>7.7159372415781119E-4</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2.3577413948644831E-3</v>
      </c>
      <c r="J45" s="87">
        <f t="shared" si="3"/>
        <v>1.1595954486455311E-3</v>
      </c>
      <c r="K45" s="120">
        <f t="shared" si="6"/>
        <v>7.7306363243035401E-4</v>
      </c>
      <c r="O45" s="116">
        <f>Amnt_Deposited!B40</f>
        <v>2026</v>
      </c>
      <c r="P45" s="119">
        <f>Amnt_Deposited!C40</f>
        <v>0</v>
      </c>
      <c r="Q45" s="319">
        <f>MCF!R44</f>
        <v>0.8</v>
      </c>
      <c r="R45" s="87">
        <f t="shared" si="4"/>
        <v>0</v>
      </c>
      <c r="S45" s="87">
        <f t="shared" si="7"/>
        <v>0</v>
      </c>
      <c r="T45" s="87">
        <f t="shared" si="8"/>
        <v>0</v>
      </c>
      <c r="U45" s="87">
        <f t="shared" si="9"/>
        <v>1.5774362588299397E-3</v>
      </c>
      <c r="V45" s="87">
        <f t="shared" si="10"/>
        <v>7.7582211104741162E-4</v>
      </c>
      <c r="W45" s="120">
        <f t="shared" si="11"/>
        <v>5.1721474069827441E-4</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1.5804413203456928E-3</v>
      </c>
      <c r="J46" s="87">
        <f t="shared" si="3"/>
        <v>7.7730007451879031E-4</v>
      </c>
      <c r="K46" s="120">
        <f t="shared" si="6"/>
        <v>5.182000496791935E-4</v>
      </c>
      <c r="O46" s="116">
        <f>Amnt_Deposited!B41</f>
        <v>2027</v>
      </c>
      <c r="P46" s="119">
        <f>Amnt_Deposited!C41</f>
        <v>0</v>
      </c>
      <c r="Q46" s="319">
        <f>MCF!R45</f>
        <v>0.8</v>
      </c>
      <c r="R46" s="87">
        <f t="shared" si="4"/>
        <v>0</v>
      </c>
      <c r="S46" s="87">
        <f t="shared" si="7"/>
        <v>0</v>
      </c>
      <c r="T46" s="87">
        <f t="shared" si="8"/>
        <v>0</v>
      </c>
      <c r="U46" s="87">
        <f t="shared" si="9"/>
        <v>1.0573871456371719E-3</v>
      </c>
      <c r="V46" s="87">
        <f t="shared" si="10"/>
        <v>5.2004911319276784E-4</v>
      </c>
      <c r="W46" s="120">
        <f t="shared" si="11"/>
        <v>3.4669940879517854E-4</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1.0594014986107514E-3</v>
      </c>
      <c r="J47" s="87">
        <f t="shared" si="3"/>
        <v>5.2103982173494143E-4</v>
      </c>
      <c r="K47" s="120">
        <f t="shared" si="6"/>
        <v>3.4735988115662758E-4</v>
      </c>
      <c r="O47" s="116">
        <f>Amnt_Deposited!B42</f>
        <v>2028</v>
      </c>
      <c r="P47" s="119">
        <f>Amnt_Deposited!C42</f>
        <v>0</v>
      </c>
      <c r="Q47" s="319">
        <f>MCF!R46</f>
        <v>0.8</v>
      </c>
      <c r="R47" s="87">
        <f t="shared" si="4"/>
        <v>0</v>
      </c>
      <c r="S47" s="87">
        <f t="shared" si="7"/>
        <v>0</v>
      </c>
      <c r="T47" s="87">
        <f t="shared" si="8"/>
        <v>0</v>
      </c>
      <c r="U47" s="87">
        <f t="shared" si="9"/>
        <v>7.0878780014100239E-4</v>
      </c>
      <c r="V47" s="87">
        <f t="shared" si="10"/>
        <v>3.485993454961696E-4</v>
      </c>
      <c r="W47" s="120">
        <f t="shared" si="11"/>
        <v>2.3239956366411305E-4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7.101380613189842E-4</v>
      </c>
      <c r="J48" s="87">
        <f t="shared" si="3"/>
        <v>3.4926343729176724E-4</v>
      </c>
      <c r="K48" s="120">
        <f t="shared" si="6"/>
        <v>2.3284229152784481E-4</v>
      </c>
      <c r="O48" s="116">
        <f>Amnt_Deposited!B43</f>
        <v>2029</v>
      </c>
      <c r="P48" s="119">
        <f>Amnt_Deposited!C43</f>
        <v>0</v>
      </c>
      <c r="Q48" s="319">
        <f>MCF!R47</f>
        <v>0.8</v>
      </c>
      <c r="R48" s="87">
        <f t="shared" si="4"/>
        <v>0</v>
      </c>
      <c r="S48" s="87">
        <f t="shared" si="7"/>
        <v>0</v>
      </c>
      <c r="T48" s="87">
        <f t="shared" si="8"/>
        <v>0</v>
      </c>
      <c r="U48" s="87">
        <f t="shared" si="9"/>
        <v>4.7511467082001624E-4</v>
      </c>
      <c r="V48" s="87">
        <f t="shared" si="10"/>
        <v>2.3367312932098615E-4</v>
      </c>
      <c r="W48" s="120">
        <f t="shared" si="11"/>
        <v>1.5578208621399076E-4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4.7601977795500114E-4</v>
      </c>
      <c r="J49" s="87">
        <f t="shared" si="3"/>
        <v>2.3411828336398306E-4</v>
      </c>
      <c r="K49" s="120">
        <f t="shared" si="6"/>
        <v>1.560788555759887E-4</v>
      </c>
      <c r="O49" s="116">
        <f>Amnt_Deposited!B44</f>
        <v>2030</v>
      </c>
      <c r="P49" s="119">
        <f>Amnt_Deposited!C44</f>
        <v>0</v>
      </c>
      <c r="Q49" s="319">
        <f>MCF!R48</f>
        <v>0.8</v>
      </c>
      <c r="R49" s="87">
        <f t="shared" si="4"/>
        <v>0</v>
      </c>
      <c r="S49" s="87">
        <f t="shared" si="7"/>
        <v>0</v>
      </c>
      <c r="T49" s="87">
        <f t="shared" si="8"/>
        <v>0</v>
      </c>
      <c r="U49" s="87">
        <f t="shared" si="9"/>
        <v>3.1847888801628092E-4</v>
      </c>
      <c r="V49" s="87">
        <f t="shared" si="10"/>
        <v>1.5663578280373532E-4</v>
      </c>
      <c r="W49" s="120">
        <f t="shared" si="11"/>
        <v>1.044238552024902E-4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3.190855994726712E-4</v>
      </c>
      <c r="J50" s="87">
        <f t="shared" si="3"/>
        <v>1.5693417848232997E-4</v>
      </c>
      <c r="K50" s="120">
        <f t="shared" si="6"/>
        <v>1.0462278565488665E-4</v>
      </c>
      <c r="O50" s="116">
        <f>Amnt_Deposited!B45</f>
        <v>2031</v>
      </c>
      <c r="P50" s="119">
        <f>Amnt_Deposited!C45</f>
        <v>0</v>
      </c>
      <c r="Q50" s="319">
        <f>MCF!R49</f>
        <v>0.8</v>
      </c>
      <c r="R50" s="87">
        <f t="shared" si="4"/>
        <v>0</v>
      </c>
      <c r="S50" s="87">
        <f t="shared" si="7"/>
        <v>0</v>
      </c>
      <c r="T50" s="87">
        <f t="shared" si="8"/>
        <v>0</v>
      </c>
      <c r="U50" s="87">
        <f t="shared" si="9"/>
        <v>2.1348278287645266E-4</v>
      </c>
      <c r="V50" s="87">
        <f t="shared" si="10"/>
        <v>1.0499610513982828E-4</v>
      </c>
      <c r="W50" s="120">
        <f t="shared" si="11"/>
        <v>6.9997403426552175E-5</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2.1388947372783052E-4</v>
      </c>
      <c r="J51" s="87">
        <f t="shared" ref="J51:J82" si="16">I50*(1-$K$10)+H51</f>
        <v>1.0519612574484067E-4</v>
      </c>
      <c r="K51" s="120">
        <f t="shared" si="6"/>
        <v>7.013075049656044E-5</v>
      </c>
      <c r="O51" s="116">
        <f>Amnt_Deposited!B46</f>
        <v>2032</v>
      </c>
      <c r="P51" s="119">
        <f>Amnt_Deposited!C46</f>
        <v>0</v>
      </c>
      <c r="Q51" s="319">
        <f>MCF!R50</f>
        <v>0.8</v>
      </c>
      <c r="R51" s="87">
        <f t="shared" ref="R51:R82" si="17">P51*$W$6*DOCF*Q51</f>
        <v>0</v>
      </c>
      <c r="S51" s="87">
        <f t="shared" si="7"/>
        <v>0</v>
      </c>
      <c r="T51" s="87">
        <f t="shared" si="8"/>
        <v>0</v>
      </c>
      <c r="U51" s="87">
        <f t="shared" si="9"/>
        <v>1.4310178884556013E-4</v>
      </c>
      <c r="V51" s="87">
        <f t="shared" si="10"/>
        <v>7.0380994030892511E-5</v>
      </c>
      <c r="W51" s="120">
        <f t="shared" si="11"/>
        <v>4.6920662687261672E-5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1.4337440187577803E-4</v>
      </c>
      <c r="J52" s="87">
        <f t="shared" si="16"/>
        <v>7.0515071852052504E-5</v>
      </c>
      <c r="K52" s="120">
        <f t="shared" si="6"/>
        <v>4.7010047901368336E-5</v>
      </c>
      <c r="O52" s="116">
        <f>Amnt_Deposited!B47</f>
        <v>2033</v>
      </c>
      <c r="P52" s="119">
        <f>Amnt_Deposited!C47</f>
        <v>0</v>
      </c>
      <c r="Q52" s="319">
        <f>MCF!R51</f>
        <v>0.8</v>
      </c>
      <c r="R52" s="87">
        <f t="shared" si="17"/>
        <v>0</v>
      </c>
      <c r="S52" s="87">
        <f t="shared" si="7"/>
        <v>0</v>
      </c>
      <c r="T52" s="87">
        <f t="shared" si="8"/>
        <v>0</v>
      </c>
      <c r="U52" s="87">
        <f t="shared" si="9"/>
        <v>9.5923997686738207E-5</v>
      </c>
      <c r="V52" s="87">
        <f t="shared" si="10"/>
        <v>4.7177791158821926E-5</v>
      </c>
      <c r="W52" s="120">
        <f t="shared" si="11"/>
        <v>3.1451860772547946E-5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9.6106735665703788E-5</v>
      </c>
      <c r="J53" s="87">
        <f t="shared" si="16"/>
        <v>4.7267666210074249E-5</v>
      </c>
      <c r="K53" s="120">
        <f t="shared" si="6"/>
        <v>3.151177747338283E-5</v>
      </c>
      <c r="O53" s="116">
        <f>Amnt_Deposited!B48</f>
        <v>2034</v>
      </c>
      <c r="P53" s="119">
        <f>Amnt_Deposited!C48</f>
        <v>0</v>
      </c>
      <c r="Q53" s="319">
        <f>MCF!R52</f>
        <v>0.8</v>
      </c>
      <c r="R53" s="87">
        <f t="shared" si="17"/>
        <v>0</v>
      </c>
      <c r="S53" s="87">
        <f t="shared" si="7"/>
        <v>0</v>
      </c>
      <c r="T53" s="87">
        <f t="shared" si="8"/>
        <v>0</v>
      </c>
      <c r="U53" s="87">
        <f t="shared" si="9"/>
        <v>6.4299778545296918E-5</v>
      </c>
      <c r="V53" s="87">
        <f t="shared" si="10"/>
        <v>3.1624219141441288E-5</v>
      </c>
      <c r="W53" s="120">
        <f t="shared" si="11"/>
        <v>2.1082812760960858E-5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6.4422271475769586E-5</v>
      </c>
      <c r="J54" s="87">
        <f t="shared" si="16"/>
        <v>3.1684464189934202E-5</v>
      </c>
      <c r="K54" s="120">
        <f t="shared" si="6"/>
        <v>2.1122976126622801E-5</v>
      </c>
      <c r="O54" s="116">
        <f>Amnt_Deposited!B49</f>
        <v>2035</v>
      </c>
      <c r="P54" s="119">
        <f>Amnt_Deposited!C49</f>
        <v>0</v>
      </c>
      <c r="Q54" s="319">
        <f>MCF!R53</f>
        <v>0.8</v>
      </c>
      <c r="R54" s="87">
        <f t="shared" si="17"/>
        <v>0</v>
      </c>
      <c r="S54" s="87">
        <f t="shared" si="7"/>
        <v>0</v>
      </c>
      <c r="T54" s="87">
        <f t="shared" si="8"/>
        <v>0</v>
      </c>
      <c r="U54" s="87">
        <f t="shared" si="9"/>
        <v>4.3101430514564847E-5</v>
      </c>
      <c r="V54" s="87">
        <f t="shared" si="10"/>
        <v>2.1198348030732074E-5</v>
      </c>
      <c r="W54" s="120">
        <f t="shared" si="11"/>
        <v>1.4132232020488049E-5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4.3183539981358323E-5</v>
      </c>
      <c r="J55" s="87">
        <f t="shared" si="16"/>
        <v>2.1238731494411263E-5</v>
      </c>
      <c r="K55" s="120">
        <f t="shared" si="6"/>
        <v>1.4159154329607509E-5</v>
      </c>
      <c r="O55" s="116">
        <f>Amnt_Deposited!B50</f>
        <v>2036</v>
      </c>
      <c r="P55" s="119">
        <f>Amnt_Deposited!C50</f>
        <v>0</v>
      </c>
      <c r="Q55" s="319">
        <f>MCF!R54</f>
        <v>0.8</v>
      </c>
      <c r="R55" s="87">
        <f t="shared" si="17"/>
        <v>0</v>
      </c>
      <c r="S55" s="87">
        <f t="shared" si="7"/>
        <v>0</v>
      </c>
      <c r="T55" s="87">
        <f t="shared" si="8"/>
        <v>0</v>
      </c>
      <c r="U55" s="87">
        <f t="shared" si="9"/>
        <v>2.8891752886725018E-5</v>
      </c>
      <c r="V55" s="87">
        <f t="shared" si="10"/>
        <v>1.4209677627839829E-5</v>
      </c>
      <c r="W55" s="120">
        <f t="shared" si="11"/>
        <v>9.4731184185598859E-6</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2.8946792508285983E-5</v>
      </c>
      <c r="J56" s="87">
        <f t="shared" si="16"/>
        <v>1.423674747307234E-5</v>
      </c>
      <c r="K56" s="120">
        <f t="shared" si="6"/>
        <v>9.4911649820482268E-6</v>
      </c>
      <c r="O56" s="116">
        <f>Amnt_Deposited!B51</f>
        <v>2037</v>
      </c>
      <c r="P56" s="119">
        <f>Amnt_Deposited!C51</f>
        <v>0</v>
      </c>
      <c r="Q56" s="319">
        <f>MCF!R55</f>
        <v>0.8</v>
      </c>
      <c r="R56" s="87">
        <f t="shared" si="17"/>
        <v>0</v>
      </c>
      <c r="S56" s="87">
        <f t="shared" si="7"/>
        <v>0</v>
      </c>
      <c r="T56" s="87">
        <f t="shared" si="8"/>
        <v>0</v>
      </c>
      <c r="U56" s="87">
        <f t="shared" si="9"/>
        <v>1.936672112507983E-5</v>
      </c>
      <c r="V56" s="87">
        <f t="shared" si="10"/>
        <v>9.5250317616451882E-6</v>
      </c>
      <c r="W56" s="120">
        <f t="shared" si="11"/>
        <v>6.3500211744301252E-6</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1.9403615286738358E-5</v>
      </c>
      <c r="J57" s="87">
        <f t="shared" si="16"/>
        <v>9.5431772215476227E-6</v>
      </c>
      <c r="K57" s="120">
        <f t="shared" si="6"/>
        <v>6.3621181476984146E-6</v>
      </c>
      <c r="O57" s="116">
        <f>Amnt_Deposited!B52</f>
        <v>2038</v>
      </c>
      <c r="P57" s="119">
        <f>Amnt_Deposited!C52</f>
        <v>0</v>
      </c>
      <c r="Q57" s="319">
        <f>MCF!R56</f>
        <v>0.8</v>
      </c>
      <c r="R57" s="87">
        <f t="shared" si="17"/>
        <v>0</v>
      </c>
      <c r="S57" s="87">
        <f t="shared" si="7"/>
        <v>0</v>
      </c>
      <c r="T57" s="87">
        <f t="shared" si="8"/>
        <v>0</v>
      </c>
      <c r="U57" s="87">
        <f t="shared" si="9"/>
        <v>1.2981901396122901E-5</v>
      </c>
      <c r="V57" s="87">
        <f t="shared" si="10"/>
        <v>6.3848197289569294E-6</v>
      </c>
      <c r="W57" s="120">
        <f t="shared" si="11"/>
        <v>4.2565464859712857E-6</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1.3006632292264291E-5</v>
      </c>
      <c r="J58" s="87">
        <f t="shared" si="16"/>
        <v>6.3969829944740672E-6</v>
      </c>
      <c r="K58" s="120">
        <f t="shared" si="6"/>
        <v>4.2646553296493779E-6</v>
      </c>
      <c r="O58" s="116">
        <f>Amnt_Deposited!B53</f>
        <v>2039</v>
      </c>
      <c r="P58" s="119">
        <f>Amnt_Deposited!C53</f>
        <v>0</v>
      </c>
      <c r="Q58" s="319">
        <f>MCF!R57</f>
        <v>0.8</v>
      </c>
      <c r="R58" s="87">
        <f t="shared" si="17"/>
        <v>0</v>
      </c>
      <c r="S58" s="87">
        <f t="shared" si="7"/>
        <v>0</v>
      </c>
      <c r="T58" s="87">
        <f t="shared" si="8"/>
        <v>0</v>
      </c>
      <c r="U58" s="87">
        <f t="shared" si="9"/>
        <v>8.7020287414792341E-6</v>
      </c>
      <c r="V58" s="87">
        <f t="shared" si="10"/>
        <v>4.2798726546436675E-6</v>
      </c>
      <c r="W58" s="120">
        <f t="shared" si="11"/>
        <v>2.8532484364291116E-6</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8.7186063569192328E-6</v>
      </c>
      <c r="J59" s="87">
        <f t="shared" si="16"/>
        <v>4.2880259353450584E-6</v>
      </c>
      <c r="K59" s="120">
        <f t="shared" si="6"/>
        <v>2.8586839568967056E-6</v>
      </c>
      <c r="O59" s="116">
        <f>Amnt_Deposited!B54</f>
        <v>2040</v>
      </c>
      <c r="P59" s="119">
        <f>Amnt_Deposited!C54</f>
        <v>0</v>
      </c>
      <c r="Q59" s="319">
        <f>MCF!R58</f>
        <v>0.8</v>
      </c>
      <c r="R59" s="87">
        <f t="shared" si="17"/>
        <v>0</v>
      </c>
      <c r="S59" s="87">
        <f t="shared" si="7"/>
        <v>0</v>
      </c>
      <c r="T59" s="87">
        <f t="shared" si="8"/>
        <v>0</v>
      </c>
      <c r="U59" s="87">
        <f t="shared" si="9"/>
        <v>5.8331443065918165E-6</v>
      </c>
      <c r="V59" s="87">
        <f t="shared" si="10"/>
        <v>2.8688844348874172E-6</v>
      </c>
      <c r="W59" s="120">
        <f t="shared" si="11"/>
        <v>1.912589623258278E-6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5.8442566145367178E-6</v>
      </c>
      <c r="J60" s="87">
        <f t="shared" si="16"/>
        <v>2.874349742382515E-6</v>
      </c>
      <c r="K60" s="120">
        <f t="shared" si="6"/>
        <v>1.916233161588343E-6</v>
      </c>
      <c r="O60" s="116">
        <f>Amnt_Deposited!B55</f>
        <v>2041</v>
      </c>
      <c r="P60" s="119">
        <f>Amnt_Deposited!C55</f>
        <v>0</v>
      </c>
      <c r="Q60" s="319">
        <f>MCF!R59</f>
        <v>0.8</v>
      </c>
      <c r="R60" s="87">
        <f t="shared" si="17"/>
        <v>0</v>
      </c>
      <c r="S60" s="87">
        <f t="shared" si="7"/>
        <v>0</v>
      </c>
      <c r="T60" s="87">
        <f t="shared" si="8"/>
        <v>0</v>
      </c>
      <c r="U60" s="87">
        <f t="shared" si="9"/>
        <v>3.9100735601271539E-6</v>
      </c>
      <c r="V60" s="87">
        <f t="shared" si="10"/>
        <v>1.9230707464646626E-6</v>
      </c>
      <c r="W60" s="120">
        <f t="shared" si="11"/>
        <v>1.2820471643097749E-6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3.9175223629003424E-6</v>
      </c>
      <c r="J61" s="87">
        <f t="shared" si="16"/>
        <v>1.9267342516363754E-6</v>
      </c>
      <c r="K61" s="120">
        <f t="shared" si="6"/>
        <v>1.2844895010909168E-6</v>
      </c>
      <c r="O61" s="116">
        <f>Amnt_Deposited!B56</f>
        <v>2042</v>
      </c>
      <c r="P61" s="119">
        <f>Amnt_Deposited!C56</f>
        <v>0</v>
      </c>
      <c r="Q61" s="319">
        <f>MCF!R60</f>
        <v>0.8</v>
      </c>
      <c r="R61" s="87">
        <f t="shared" si="17"/>
        <v>0</v>
      </c>
      <c r="S61" s="87">
        <f t="shared" si="7"/>
        <v>0</v>
      </c>
      <c r="T61" s="87">
        <f t="shared" si="8"/>
        <v>0</v>
      </c>
      <c r="U61" s="87">
        <f t="shared" si="9"/>
        <v>2.62100068882717E-6</v>
      </c>
      <c r="V61" s="87">
        <f t="shared" si="10"/>
        <v>1.2890728712999839E-6</v>
      </c>
      <c r="W61" s="120">
        <f t="shared" si="11"/>
        <v>8.5938191419998926E-7</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2.6259937706450041E-6</v>
      </c>
      <c r="J62" s="87">
        <f t="shared" si="16"/>
        <v>1.2915285922553383E-6</v>
      </c>
      <c r="K62" s="120">
        <f t="shared" si="6"/>
        <v>8.6101906150355886E-7</v>
      </c>
      <c r="O62" s="116">
        <f>Amnt_Deposited!B57</f>
        <v>2043</v>
      </c>
      <c r="P62" s="119">
        <f>Amnt_Deposited!C57</f>
        <v>0</v>
      </c>
      <c r="Q62" s="319">
        <f>MCF!R61</f>
        <v>0.8</v>
      </c>
      <c r="R62" s="87">
        <f t="shared" si="17"/>
        <v>0</v>
      </c>
      <c r="S62" s="87">
        <f t="shared" si="7"/>
        <v>0</v>
      </c>
      <c r="T62" s="87">
        <f t="shared" si="8"/>
        <v>0</v>
      </c>
      <c r="U62" s="87">
        <f t="shared" si="9"/>
        <v>1.756909302394071E-6</v>
      </c>
      <c r="V62" s="87">
        <f t="shared" si="10"/>
        <v>8.6409138643309896E-7</v>
      </c>
      <c r="W62" s="120">
        <f t="shared" si="11"/>
        <v>5.7606092428873257E-7</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1.7602562652280613E-6</v>
      </c>
      <c r="J63" s="87">
        <f t="shared" si="16"/>
        <v>8.6573750541694289E-7</v>
      </c>
      <c r="K63" s="120">
        <f t="shared" si="6"/>
        <v>5.7715833694462852E-7</v>
      </c>
      <c r="O63" s="116">
        <f>Amnt_Deposited!B58</f>
        <v>2044</v>
      </c>
      <c r="P63" s="119">
        <f>Amnt_Deposited!C58</f>
        <v>0</v>
      </c>
      <c r="Q63" s="319">
        <f>MCF!R62</f>
        <v>0.8</v>
      </c>
      <c r="R63" s="87">
        <f t="shared" si="17"/>
        <v>0</v>
      </c>
      <c r="S63" s="87">
        <f t="shared" si="7"/>
        <v>0</v>
      </c>
      <c r="T63" s="87">
        <f t="shared" si="8"/>
        <v>0</v>
      </c>
      <c r="U63" s="87">
        <f t="shared" si="9"/>
        <v>1.1776915244612367E-6</v>
      </c>
      <c r="V63" s="87">
        <f t="shared" si="10"/>
        <v>5.7921777793283432E-7</v>
      </c>
      <c r="W63" s="120">
        <f t="shared" si="11"/>
        <v>3.8614518528855618E-7</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1.1799350607421966E-6</v>
      </c>
      <c r="J64" s="87">
        <f t="shared" si="16"/>
        <v>5.8032120448586469E-7</v>
      </c>
      <c r="K64" s="120">
        <f t="shared" si="6"/>
        <v>3.8688080299057642E-7</v>
      </c>
      <c r="O64" s="116">
        <f>Amnt_Deposited!B59</f>
        <v>2045</v>
      </c>
      <c r="P64" s="119">
        <f>Amnt_Deposited!C59</f>
        <v>0</v>
      </c>
      <c r="Q64" s="319">
        <f>MCF!R63</f>
        <v>0.8</v>
      </c>
      <c r="R64" s="87">
        <f t="shared" si="17"/>
        <v>0</v>
      </c>
      <c r="S64" s="87">
        <f t="shared" si="7"/>
        <v>0</v>
      </c>
      <c r="T64" s="87">
        <f t="shared" si="8"/>
        <v>0</v>
      </c>
      <c r="U64" s="87">
        <f t="shared" si="9"/>
        <v>7.8943023689263848E-7</v>
      </c>
      <c r="V64" s="87">
        <f t="shared" si="10"/>
        <v>3.8826128756859826E-7</v>
      </c>
      <c r="W64" s="120">
        <f t="shared" si="11"/>
        <v>2.588408583790655E-7</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7.9093412423577409E-7</v>
      </c>
      <c r="J65" s="87">
        <f t="shared" si="16"/>
        <v>3.8900093650642248E-7</v>
      </c>
      <c r="K65" s="120">
        <f t="shared" si="6"/>
        <v>2.5933395767094828E-7</v>
      </c>
      <c r="O65" s="116">
        <f>Amnt_Deposited!B60</f>
        <v>2046</v>
      </c>
      <c r="P65" s="119">
        <f>Amnt_Deposited!C60</f>
        <v>0</v>
      </c>
      <c r="Q65" s="319">
        <f>MCF!R64</f>
        <v>0.8</v>
      </c>
      <c r="R65" s="87">
        <f t="shared" si="17"/>
        <v>0</v>
      </c>
      <c r="S65" s="87">
        <f t="shared" si="7"/>
        <v>0</v>
      </c>
      <c r="T65" s="87">
        <f t="shared" si="8"/>
        <v>0</v>
      </c>
      <c r="U65" s="87">
        <f t="shared" si="9"/>
        <v>5.2917091273579909E-7</v>
      </c>
      <c r="V65" s="87">
        <f t="shared" si="10"/>
        <v>2.6025932415683939E-7</v>
      </c>
      <c r="W65" s="120">
        <f t="shared" si="11"/>
        <v>1.7350621610455958E-7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5.3017899856888212E-7</v>
      </c>
      <c r="J66" s="87">
        <f t="shared" si="16"/>
        <v>2.6075512566689192E-7</v>
      </c>
      <c r="K66" s="120">
        <f t="shared" si="6"/>
        <v>1.7383675044459461E-7</v>
      </c>
      <c r="O66" s="116">
        <f>Amnt_Deposited!B61</f>
        <v>2047</v>
      </c>
      <c r="P66" s="119">
        <f>Amnt_Deposited!C61</f>
        <v>0</v>
      </c>
      <c r="Q66" s="319">
        <f>MCF!R65</f>
        <v>0.8</v>
      </c>
      <c r="R66" s="87">
        <f t="shared" si="17"/>
        <v>0</v>
      </c>
      <c r="S66" s="87">
        <f t="shared" si="7"/>
        <v>0</v>
      </c>
      <c r="T66" s="87">
        <f t="shared" si="8"/>
        <v>0</v>
      </c>
      <c r="U66" s="87">
        <f t="shared" si="9"/>
        <v>3.5471387058578214E-7</v>
      </c>
      <c r="V66" s="87">
        <f t="shared" si="10"/>
        <v>1.7445704215001695E-7</v>
      </c>
      <c r="W66" s="120">
        <f t="shared" si="11"/>
        <v>1.1630469476667796E-7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3.5538961072782224E-7</v>
      </c>
      <c r="J67" s="87">
        <f t="shared" si="16"/>
        <v>1.747893878410599E-7</v>
      </c>
      <c r="K67" s="120">
        <f t="shared" si="6"/>
        <v>1.1652625856070659E-7</v>
      </c>
      <c r="O67" s="116">
        <f>Amnt_Deposited!B62</f>
        <v>2048</v>
      </c>
      <c r="P67" s="119">
        <f>Amnt_Deposited!C62</f>
        <v>0</v>
      </c>
      <c r="Q67" s="319">
        <f>MCF!R66</f>
        <v>0.8</v>
      </c>
      <c r="R67" s="87">
        <f t="shared" si="17"/>
        <v>0</v>
      </c>
      <c r="S67" s="87">
        <f t="shared" si="7"/>
        <v>0</v>
      </c>
      <c r="T67" s="87">
        <f t="shared" si="8"/>
        <v>0</v>
      </c>
      <c r="U67" s="87">
        <f t="shared" si="9"/>
        <v>2.377718180605413E-7</v>
      </c>
      <c r="V67" s="87">
        <f t="shared" si="10"/>
        <v>1.1694205252524085E-7</v>
      </c>
      <c r="W67" s="120">
        <f t="shared" si="11"/>
        <v>7.7961368350160566E-8</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2.3822478022366175E-7</v>
      </c>
      <c r="J68" s="87">
        <f t="shared" si="16"/>
        <v>1.1716483050416049E-7</v>
      </c>
      <c r="K68" s="120">
        <f t="shared" si="6"/>
        <v>7.8109887002773652E-8</v>
      </c>
      <c r="O68" s="116">
        <f>Amnt_Deposited!B63</f>
        <v>2049</v>
      </c>
      <c r="P68" s="119">
        <f>Amnt_Deposited!C63</f>
        <v>0</v>
      </c>
      <c r="Q68" s="319">
        <f>MCF!R67</f>
        <v>0.8</v>
      </c>
      <c r="R68" s="87">
        <f t="shared" si="17"/>
        <v>0</v>
      </c>
      <c r="S68" s="87">
        <f t="shared" si="7"/>
        <v>0</v>
      </c>
      <c r="T68" s="87">
        <f t="shared" si="8"/>
        <v>0</v>
      </c>
      <c r="U68" s="87">
        <f t="shared" si="9"/>
        <v>1.5938321602831971E-7</v>
      </c>
      <c r="V68" s="87">
        <f t="shared" si="10"/>
        <v>7.8388602032221597E-8</v>
      </c>
      <c r="W68" s="120">
        <f t="shared" si="11"/>
        <v>5.225906802148106E-8</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1.59686845646355E-7</v>
      </c>
      <c r="J69" s="87">
        <f t="shared" si="16"/>
        <v>7.853793457730675E-8</v>
      </c>
      <c r="K69" s="120">
        <f t="shared" si="6"/>
        <v>5.2358623051537834E-8</v>
      </c>
      <c r="O69" s="116">
        <f>Amnt_Deposited!B64</f>
        <v>2050</v>
      </c>
      <c r="P69" s="119">
        <f>Amnt_Deposited!C64</f>
        <v>0</v>
      </c>
      <c r="Q69" s="319">
        <f>MCF!R68</f>
        <v>0.8</v>
      </c>
      <c r="R69" s="87">
        <f t="shared" si="17"/>
        <v>0</v>
      </c>
      <c r="S69" s="87">
        <f t="shared" si="7"/>
        <v>0</v>
      </c>
      <c r="T69" s="87">
        <f t="shared" si="8"/>
        <v>0</v>
      </c>
      <c r="U69" s="87">
        <f t="shared" si="9"/>
        <v>1.0683776470541151E-7</v>
      </c>
      <c r="V69" s="87">
        <f t="shared" si="10"/>
        <v>5.2545451322908196E-8</v>
      </c>
      <c r="W69" s="120">
        <f t="shared" si="11"/>
        <v>3.5030300881938798E-8</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1.0704129372495071E-7</v>
      </c>
      <c r="J70" s="87">
        <f t="shared" si="16"/>
        <v>5.2645551921404286E-8</v>
      </c>
      <c r="K70" s="120">
        <f t="shared" si="6"/>
        <v>3.5097034614269522E-8</v>
      </c>
      <c r="O70" s="116">
        <f>Amnt_Deposited!B65</f>
        <v>2051</v>
      </c>
      <c r="P70" s="119">
        <f>Amnt_Deposited!C65</f>
        <v>0</v>
      </c>
      <c r="Q70" s="319">
        <f>MCF!R69</f>
        <v>0.8</v>
      </c>
      <c r="R70" s="87">
        <f t="shared" si="17"/>
        <v>0</v>
      </c>
      <c r="S70" s="87">
        <f t="shared" si="7"/>
        <v>0</v>
      </c>
      <c r="T70" s="87">
        <f t="shared" si="8"/>
        <v>0</v>
      </c>
      <c r="U70" s="87">
        <f t="shared" si="9"/>
        <v>7.1615495355676247E-8</v>
      </c>
      <c r="V70" s="87">
        <f t="shared" si="10"/>
        <v>3.5222269349735264E-8</v>
      </c>
      <c r="W70" s="120">
        <f t="shared" si="11"/>
        <v>2.3481512899823509E-8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7.1751924937423349E-8</v>
      </c>
      <c r="J71" s="87">
        <f t="shared" si="16"/>
        <v>3.5289368787527358E-8</v>
      </c>
      <c r="K71" s="120">
        <f t="shared" si="6"/>
        <v>2.3526245858351571E-8</v>
      </c>
      <c r="O71" s="116">
        <f>Amnt_Deposited!B66</f>
        <v>2052</v>
      </c>
      <c r="P71" s="119">
        <f>Amnt_Deposited!C66</f>
        <v>0</v>
      </c>
      <c r="Q71" s="319">
        <f>MCF!R70</f>
        <v>0.8</v>
      </c>
      <c r="R71" s="87">
        <f t="shared" si="17"/>
        <v>0</v>
      </c>
      <c r="S71" s="87">
        <f t="shared" si="7"/>
        <v>0</v>
      </c>
      <c r="T71" s="87">
        <f t="shared" si="8"/>
        <v>0</v>
      </c>
      <c r="U71" s="87">
        <f t="shared" si="9"/>
        <v>4.8005302143682016E-8</v>
      </c>
      <c r="V71" s="87">
        <f t="shared" si="10"/>
        <v>2.3610193211994231E-8</v>
      </c>
      <c r="W71" s="120">
        <f t="shared" si="11"/>
        <v>1.5740128807996152E-8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4.8096753627199358E-8</v>
      </c>
      <c r="J72" s="87">
        <f t="shared" si="16"/>
        <v>2.3655171310223991E-8</v>
      </c>
      <c r="K72" s="120">
        <f t="shared" si="6"/>
        <v>1.5770114206815993E-8</v>
      </c>
      <c r="O72" s="116">
        <f>Amnt_Deposited!B67</f>
        <v>2053</v>
      </c>
      <c r="P72" s="119">
        <f>Amnt_Deposited!C67</f>
        <v>0</v>
      </c>
      <c r="Q72" s="319">
        <f>MCF!R71</f>
        <v>0.8</v>
      </c>
      <c r="R72" s="87">
        <f t="shared" si="17"/>
        <v>0</v>
      </c>
      <c r="S72" s="87">
        <f t="shared" si="7"/>
        <v>0</v>
      </c>
      <c r="T72" s="87">
        <f t="shared" si="8"/>
        <v>0</v>
      </c>
      <c r="U72" s="87">
        <f t="shared" si="9"/>
        <v>3.2178916342907703E-8</v>
      </c>
      <c r="V72" s="87">
        <f t="shared" si="10"/>
        <v>1.5826385800774313E-8</v>
      </c>
      <c r="W72" s="120">
        <f t="shared" si="11"/>
        <v>1.0550923867182875E-8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3.2240218105549073E-8</v>
      </c>
      <c r="J73" s="87">
        <f t="shared" si="16"/>
        <v>1.5856535521650281E-8</v>
      </c>
      <c r="K73" s="120">
        <f t="shared" si="6"/>
        <v>1.0571023681100187E-8</v>
      </c>
      <c r="O73" s="116">
        <f>Amnt_Deposited!B68</f>
        <v>2054</v>
      </c>
      <c r="P73" s="119">
        <f>Amnt_Deposited!C68</f>
        <v>0</v>
      </c>
      <c r="Q73" s="319">
        <f>MCF!R72</f>
        <v>0.8</v>
      </c>
      <c r="R73" s="87">
        <f t="shared" si="17"/>
        <v>0</v>
      </c>
      <c r="S73" s="87">
        <f t="shared" si="7"/>
        <v>0</v>
      </c>
      <c r="T73" s="87">
        <f t="shared" si="8"/>
        <v>0</v>
      </c>
      <c r="U73" s="87">
        <f t="shared" si="9"/>
        <v>2.1570172684354879E-8</v>
      </c>
      <c r="V73" s="87">
        <f t="shared" si="10"/>
        <v>1.0608743658552825E-8</v>
      </c>
      <c r="W73" s="120">
        <f t="shared" si="11"/>
        <v>7.0724957723685499E-9</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2.1611264484710709E-8</v>
      </c>
      <c r="J74" s="87">
        <f t="shared" si="16"/>
        <v>1.0628953620838366E-8</v>
      </c>
      <c r="K74" s="120">
        <f t="shared" si="6"/>
        <v>7.0859690805589103E-9</v>
      </c>
      <c r="O74" s="116">
        <f>Amnt_Deposited!B69</f>
        <v>2055</v>
      </c>
      <c r="P74" s="119">
        <f>Amnt_Deposited!C69</f>
        <v>0</v>
      </c>
      <c r="Q74" s="319">
        <f>MCF!R73</f>
        <v>0.8</v>
      </c>
      <c r="R74" s="87">
        <f t="shared" si="17"/>
        <v>0</v>
      </c>
      <c r="S74" s="87">
        <f t="shared" si="7"/>
        <v>0</v>
      </c>
      <c r="T74" s="87">
        <f t="shared" si="8"/>
        <v>0</v>
      </c>
      <c r="U74" s="87">
        <f t="shared" si="9"/>
        <v>1.4458919146773452E-8</v>
      </c>
      <c r="V74" s="87">
        <f t="shared" si="10"/>
        <v>7.1112535375814263E-9</v>
      </c>
      <c r="W74" s="120">
        <f t="shared" si="11"/>
        <v>4.7408356917209509E-9</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1.4486463804279659E-8</v>
      </c>
      <c r="J75" s="87">
        <f t="shared" si="16"/>
        <v>7.1248006804310494E-9</v>
      </c>
      <c r="K75" s="120">
        <f t="shared" si="6"/>
        <v>4.7498671202873657E-9</v>
      </c>
      <c r="O75" s="116">
        <f>Amnt_Deposited!B70</f>
        <v>2056</v>
      </c>
      <c r="P75" s="119">
        <f>Amnt_Deposited!C70</f>
        <v>0</v>
      </c>
      <c r="Q75" s="319">
        <f>MCF!R74</f>
        <v>0.8</v>
      </c>
      <c r="R75" s="87">
        <f t="shared" si="17"/>
        <v>0</v>
      </c>
      <c r="S75" s="87">
        <f t="shared" si="7"/>
        <v>0</v>
      </c>
      <c r="T75" s="87">
        <f t="shared" si="8"/>
        <v>0</v>
      </c>
      <c r="U75" s="87">
        <f t="shared" si="9"/>
        <v>9.6921033480907669E-9</v>
      </c>
      <c r="V75" s="87">
        <f t="shared" si="10"/>
        <v>4.7668157986826849E-9</v>
      </c>
      <c r="W75" s="120">
        <f t="shared" si="11"/>
        <v>3.1778771991217899E-9</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9.7105670841783636E-9</v>
      </c>
      <c r="J76" s="87">
        <f t="shared" si="16"/>
        <v>4.7758967201012956E-9</v>
      </c>
      <c r="K76" s="120">
        <f t="shared" si="6"/>
        <v>3.1839311467341968E-9</v>
      </c>
      <c r="O76" s="116">
        <f>Amnt_Deposited!B71</f>
        <v>2057</v>
      </c>
      <c r="P76" s="119">
        <f>Amnt_Deposited!C71</f>
        <v>0</v>
      </c>
      <c r="Q76" s="319">
        <f>MCF!R75</f>
        <v>0.8</v>
      </c>
      <c r="R76" s="87">
        <f t="shared" si="17"/>
        <v>0</v>
      </c>
      <c r="S76" s="87">
        <f t="shared" si="7"/>
        <v>0</v>
      </c>
      <c r="T76" s="87">
        <f t="shared" si="8"/>
        <v>0</v>
      </c>
      <c r="U76" s="87">
        <f t="shared" si="9"/>
        <v>6.496811162474377E-9</v>
      </c>
      <c r="V76" s="87">
        <f t="shared" si="10"/>
        <v>3.1952921856163899E-9</v>
      </c>
      <c r="W76" s="120">
        <f t="shared" si="11"/>
        <v>2.1301947904109265E-9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6.5091877748986047E-9</v>
      </c>
      <c r="J77" s="87">
        <f t="shared" si="16"/>
        <v>3.2013793092797589E-9</v>
      </c>
      <c r="K77" s="120">
        <f t="shared" si="6"/>
        <v>2.1342528728531725E-9</v>
      </c>
      <c r="O77" s="116">
        <f>Amnt_Deposited!B72</f>
        <v>2058</v>
      </c>
      <c r="P77" s="119">
        <f>Amnt_Deposited!C72</f>
        <v>0</v>
      </c>
      <c r="Q77" s="319">
        <f>MCF!R76</f>
        <v>0.8</v>
      </c>
      <c r="R77" s="87">
        <f t="shared" si="17"/>
        <v>0</v>
      </c>
      <c r="S77" s="87">
        <f t="shared" si="7"/>
        <v>0</v>
      </c>
      <c r="T77" s="87">
        <f t="shared" si="8"/>
        <v>0</v>
      </c>
      <c r="U77" s="87">
        <f t="shared" si="9"/>
        <v>4.3549427575146802E-9</v>
      </c>
      <c r="V77" s="87">
        <f t="shared" si="10"/>
        <v>2.1418684049596973E-9</v>
      </c>
      <c r="W77" s="120">
        <f t="shared" si="11"/>
        <v>1.4279122699731314E-9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4.3632390489246537E-9</v>
      </c>
      <c r="J78" s="87">
        <f t="shared" si="16"/>
        <v>2.1459487259739514E-9</v>
      </c>
      <c r="K78" s="120">
        <f t="shared" si="6"/>
        <v>1.4306324839826343E-9</v>
      </c>
      <c r="O78" s="116">
        <f>Amnt_Deposited!B73</f>
        <v>2059</v>
      </c>
      <c r="P78" s="119">
        <f>Amnt_Deposited!C73</f>
        <v>0</v>
      </c>
      <c r="Q78" s="319">
        <f>MCF!R77</f>
        <v>0.8</v>
      </c>
      <c r="R78" s="87">
        <f t="shared" si="17"/>
        <v>0</v>
      </c>
      <c r="S78" s="87">
        <f t="shared" si="7"/>
        <v>0</v>
      </c>
      <c r="T78" s="87">
        <f t="shared" si="8"/>
        <v>0</v>
      </c>
      <c r="U78" s="87">
        <f t="shared" si="9"/>
        <v>2.9192054296998145E-9</v>
      </c>
      <c r="V78" s="87">
        <f t="shared" si="10"/>
        <v>1.4357373278148657E-9</v>
      </c>
      <c r="W78" s="120">
        <f t="shared" si="11"/>
        <v>9.5715821854324371E-10</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2.9247666001396729E-9</v>
      </c>
      <c r="J79" s="87">
        <f t="shared" si="16"/>
        <v>1.4384724487849807E-9</v>
      </c>
      <c r="K79" s="120">
        <f t="shared" si="6"/>
        <v>9.5898163252332041E-10</v>
      </c>
      <c r="O79" s="116">
        <f>Amnt_Deposited!B74</f>
        <v>2060</v>
      </c>
      <c r="P79" s="119">
        <f>Amnt_Deposited!C74</f>
        <v>0</v>
      </c>
      <c r="Q79" s="319">
        <f>MCF!R78</f>
        <v>0.8</v>
      </c>
      <c r="R79" s="87">
        <f t="shared" si="17"/>
        <v>0</v>
      </c>
      <c r="S79" s="87">
        <f t="shared" si="7"/>
        <v>0</v>
      </c>
      <c r="T79" s="87">
        <f t="shared" si="8"/>
        <v>0</v>
      </c>
      <c r="U79" s="87">
        <f t="shared" si="9"/>
        <v>1.956801918023868E-9</v>
      </c>
      <c r="V79" s="87">
        <f t="shared" si="10"/>
        <v>9.6240351167594653E-10</v>
      </c>
      <c r="W79" s="120">
        <f t="shared" si="11"/>
        <v>6.4160234111729769E-10</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1.960529682049126E-9</v>
      </c>
      <c r="J80" s="87">
        <f t="shared" si="16"/>
        <v>9.6423691809054713E-10</v>
      </c>
      <c r="K80" s="120">
        <f t="shared" si="6"/>
        <v>6.4282461206036476E-10</v>
      </c>
      <c r="O80" s="116">
        <f>Amnt_Deposited!B75</f>
        <v>2061</v>
      </c>
      <c r="P80" s="119">
        <f>Amnt_Deposited!C75</f>
        <v>0</v>
      </c>
      <c r="Q80" s="319">
        <f>MCF!R79</f>
        <v>0.8</v>
      </c>
      <c r="R80" s="87">
        <f t="shared" si="17"/>
        <v>0</v>
      </c>
      <c r="S80" s="87">
        <f t="shared" si="7"/>
        <v>0</v>
      </c>
      <c r="T80" s="87">
        <f t="shared" si="8"/>
        <v>0</v>
      </c>
      <c r="U80" s="87">
        <f t="shared" si="9"/>
        <v>1.3116835517723865E-9</v>
      </c>
      <c r="V80" s="87">
        <f t="shared" si="10"/>
        <v>6.4511836625148146E-10</v>
      </c>
      <c r="W80" s="120">
        <f t="shared" si="11"/>
        <v>4.3007891083432097E-10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1.3141823467254075E-9</v>
      </c>
      <c r="J81" s="87">
        <f t="shared" si="16"/>
        <v>6.4634733532371854E-10</v>
      </c>
      <c r="K81" s="120">
        <f t="shared" si="6"/>
        <v>4.3089822354914566E-10</v>
      </c>
      <c r="O81" s="116">
        <f>Amnt_Deposited!B76</f>
        <v>2062</v>
      </c>
      <c r="P81" s="119">
        <f>Amnt_Deposited!C76</f>
        <v>0</v>
      </c>
      <c r="Q81" s="319">
        <f>MCF!R80</f>
        <v>0.8</v>
      </c>
      <c r="R81" s="87">
        <f t="shared" si="17"/>
        <v>0</v>
      </c>
      <c r="S81" s="87">
        <f t="shared" si="7"/>
        <v>0</v>
      </c>
      <c r="T81" s="87">
        <f t="shared" si="8"/>
        <v>0</v>
      </c>
      <c r="U81" s="87">
        <f t="shared" si="9"/>
        <v>8.7924777880825698E-10</v>
      </c>
      <c r="V81" s="87">
        <f t="shared" si="10"/>
        <v>4.3243577296412948E-10</v>
      </c>
      <c r="W81" s="120">
        <f t="shared" si="11"/>
        <v>2.8829051530941964E-10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8.8092277115619969E-10</v>
      </c>
      <c r="J82" s="87">
        <f t="shared" si="16"/>
        <v>4.3325957556920783E-10</v>
      </c>
      <c r="K82" s="120">
        <f t="shared" si="6"/>
        <v>2.8883971704613855E-10</v>
      </c>
      <c r="O82" s="116">
        <f>Amnt_Deposited!B77</f>
        <v>2063</v>
      </c>
      <c r="P82" s="119">
        <f>Amnt_Deposited!C77</f>
        <v>0</v>
      </c>
      <c r="Q82" s="319">
        <f>MCF!R81</f>
        <v>0.8</v>
      </c>
      <c r="R82" s="87">
        <f t="shared" si="17"/>
        <v>0</v>
      </c>
      <c r="S82" s="87">
        <f t="shared" si="7"/>
        <v>0</v>
      </c>
      <c r="T82" s="87">
        <f t="shared" si="8"/>
        <v>0</v>
      </c>
      <c r="U82" s="87">
        <f t="shared" si="9"/>
        <v>5.8937741156748444E-10</v>
      </c>
      <c r="V82" s="87">
        <f t="shared" si="10"/>
        <v>2.8987036724077254E-10</v>
      </c>
      <c r="W82" s="120">
        <f t="shared" si="11"/>
        <v>1.9324691149384834E-10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5.9050019251526671E-10</v>
      </c>
      <c r="J83" s="87">
        <f t="shared" ref="J83:J99" si="22">I82*(1-$K$10)+H83</f>
        <v>2.9042257864093293E-10</v>
      </c>
      <c r="K83" s="120">
        <f t="shared" si="6"/>
        <v>1.9361505242728861E-10</v>
      </c>
      <c r="O83" s="116">
        <f>Amnt_Deposited!B78</f>
        <v>2064</v>
      </c>
      <c r="P83" s="119">
        <f>Amnt_Deposited!C78</f>
        <v>0</v>
      </c>
      <c r="Q83" s="319">
        <f>MCF!R82</f>
        <v>0.8</v>
      </c>
      <c r="R83" s="87">
        <f t="shared" ref="R83:R99" si="23">P83*$W$6*DOCF*Q83</f>
        <v>0</v>
      </c>
      <c r="S83" s="87">
        <f t="shared" si="7"/>
        <v>0</v>
      </c>
      <c r="T83" s="87">
        <f t="shared" si="8"/>
        <v>0</v>
      </c>
      <c r="U83" s="87">
        <f t="shared" si="9"/>
        <v>3.9507149365428209E-10</v>
      </c>
      <c r="V83" s="87">
        <f t="shared" si="10"/>
        <v>1.9430591791320232E-10</v>
      </c>
      <c r="W83" s="120">
        <f t="shared" si="11"/>
        <v>1.2953727860880154E-10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3.9582411623088747E-10</v>
      </c>
      <c r="J84" s="87">
        <f t="shared" si="22"/>
        <v>1.9467607628437924E-10</v>
      </c>
      <c r="K84" s="120">
        <f t="shared" si="6"/>
        <v>1.2978405085625282E-10</v>
      </c>
      <c r="O84" s="116">
        <f>Amnt_Deposited!B79</f>
        <v>2065</v>
      </c>
      <c r="P84" s="119">
        <f>Amnt_Deposited!C79</f>
        <v>0</v>
      </c>
      <c r="Q84" s="319">
        <f>MCF!R83</f>
        <v>0.8</v>
      </c>
      <c r="R84" s="87">
        <f t="shared" si="23"/>
        <v>0</v>
      </c>
      <c r="S84" s="87">
        <f t="shared" si="7"/>
        <v>0</v>
      </c>
      <c r="T84" s="87">
        <f t="shared" si="8"/>
        <v>0</v>
      </c>
      <c r="U84" s="87">
        <f t="shared" si="9"/>
        <v>2.6482434181370715E-10</v>
      </c>
      <c r="V84" s="87">
        <f t="shared" si="10"/>
        <v>1.3024715184057492E-10</v>
      </c>
      <c r="W84" s="120">
        <f t="shared" si="11"/>
        <v>8.6831434560383277E-11</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2.6532883981390474E-10</v>
      </c>
      <c r="J85" s="87">
        <f t="shared" si="22"/>
        <v>1.3049527641698273E-10</v>
      </c>
      <c r="K85" s="120">
        <f t="shared" ref="K85:K99" si="24">J85*CH4_fraction*conv</f>
        <v>8.699685094465515E-11</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1.7751706499592205E-10</v>
      </c>
      <c r="V85" s="87">
        <f t="shared" ref="V85:V98" si="28">U84*(1-$W$10)+T85</f>
        <v>8.7307276817785093E-11</v>
      </c>
      <c r="W85" s="120">
        <f t="shared" ref="W85:W99" si="29">V85*CH4_fraction*conv</f>
        <v>5.8204851211856728E-11</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1.778552401186394E-10</v>
      </c>
      <c r="J86" s="87">
        <f t="shared" si="22"/>
        <v>8.7473599695265338E-11</v>
      </c>
      <c r="K86" s="120">
        <f t="shared" si="24"/>
        <v>5.8315733130176887E-11</v>
      </c>
      <c r="O86" s="116">
        <f>Amnt_Deposited!B81</f>
        <v>2067</v>
      </c>
      <c r="P86" s="119">
        <f>Amnt_Deposited!C81</f>
        <v>0</v>
      </c>
      <c r="Q86" s="319">
        <f>MCF!R85</f>
        <v>0.8</v>
      </c>
      <c r="R86" s="87">
        <f t="shared" si="23"/>
        <v>0</v>
      </c>
      <c r="S86" s="87">
        <f t="shared" si="25"/>
        <v>0</v>
      </c>
      <c r="T86" s="87">
        <f t="shared" si="26"/>
        <v>0</v>
      </c>
      <c r="U86" s="87">
        <f t="shared" si="27"/>
        <v>1.1899324718017805E-10</v>
      </c>
      <c r="V86" s="87">
        <f t="shared" si="28"/>
        <v>5.8523817815744009E-11</v>
      </c>
      <c r="W86" s="120">
        <f t="shared" si="29"/>
        <v>3.9015878543829335E-11</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1.1921993274400604E-10</v>
      </c>
      <c r="J87" s="87">
        <f t="shared" si="22"/>
        <v>5.8635307374633346E-11</v>
      </c>
      <c r="K87" s="120">
        <f t="shared" si="24"/>
        <v>3.9090204916422226E-11</v>
      </c>
      <c r="O87" s="116">
        <f>Amnt_Deposited!B82</f>
        <v>2068</v>
      </c>
      <c r="P87" s="119">
        <f>Amnt_Deposited!C82</f>
        <v>0</v>
      </c>
      <c r="Q87" s="319">
        <f>MCF!R86</f>
        <v>0.8</v>
      </c>
      <c r="R87" s="87">
        <f t="shared" si="23"/>
        <v>0</v>
      </c>
      <c r="S87" s="87">
        <f t="shared" si="25"/>
        <v>0</v>
      </c>
      <c r="T87" s="87">
        <f t="shared" si="26"/>
        <v>0</v>
      </c>
      <c r="U87" s="87">
        <f t="shared" si="27"/>
        <v>7.9763558927747154E-11</v>
      </c>
      <c r="V87" s="87">
        <f t="shared" si="28"/>
        <v>3.9229688252430886E-11</v>
      </c>
      <c r="W87" s="120">
        <f t="shared" si="29"/>
        <v>2.6153125501620588E-11</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7.9915510805327948E-11</v>
      </c>
      <c r="J88" s="87">
        <f t="shared" si="22"/>
        <v>3.9304421938678086E-11</v>
      </c>
      <c r="K88" s="120">
        <f t="shared" si="24"/>
        <v>2.6202947959118724E-11</v>
      </c>
      <c r="O88" s="116">
        <f>Amnt_Deposited!B83</f>
        <v>2069</v>
      </c>
      <c r="P88" s="119">
        <f>Amnt_Deposited!C83</f>
        <v>0</v>
      </c>
      <c r="Q88" s="319">
        <f>MCF!R87</f>
        <v>0.8</v>
      </c>
      <c r="R88" s="87">
        <f t="shared" si="23"/>
        <v>0</v>
      </c>
      <c r="S88" s="87">
        <f t="shared" si="25"/>
        <v>0</v>
      </c>
      <c r="T88" s="87">
        <f t="shared" si="26"/>
        <v>0</v>
      </c>
      <c r="U88" s="87">
        <f t="shared" si="27"/>
        <v>5.3467112492413902E-11</v>
      </c>
      <c r="V88" s="87">
        <f t="shared" si="28"/>
        <v>2.6296446435333252E-11</v>
      </c>
      <c r="W88" s="120">
        <f t="shared" si="29"/>
        <v>1.7530964290222167E-11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5.3568968881989065E-11</v>
      </c>
      <c r="J89" s="87">
        <f t="shared" si="22"/>
        <v>2.6346541923338887E-11</v>
      </c>
      <c r="K89" s="120">
        <f t="shared" si="24"/>
        <v>1.7564361282225924E-11</v>
      </c>
      <c r="O89" s="116">
        <f>Amnt_Deposited!B84</f>
        <v>2070</v>
      </c>
      <c r="P89" s="119">
        <f>Amnt_Deposited!C84</f>
        <v>0</v>
      </c>
      <c r="Q89" s="319">
        <f>MCF!R88</f>
        <v>0.8</v>
      </c>
      <c r="R89" s="87">
        <f t="shared" si="23"/>
        <v>0</v>
      </c>
      <c r="S89" s="87">
        <f t="shared" si="25"/>
        <v>0</v>
      </c>
      <c r="T89" s="87">
        <f t="shared" si="26"/>
        <v>0</v>
      </c>
      <c r="U89" s="87">
        <f t="shared" si="27"/>
        <v>3.5840077307307596E-11</v>
      </c>
      <c r="V89" s="87">
        <f t="shared" si="28"/>
        <v>1.7627035185106309E-11</v>
      </c>
      <c r="W89" s="120">
        <f t="shared" si="29"/>
        <v>1.1751356790070872E-11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3.5908353687056638E-11</v>
      </c>
      <c r="J90" s="87">
        <f t="shared" si="22"/>
        <v>1.7660615194932423E-11</v>
      </c>
      <c r="K90" s="120">
        <f t="shared" si="24"/>
        <v>1.1773743463288281E-11</v>
      </c>
      <c r="O90" s="116">
        <f>Amnt_Deposited!B85</f>
        <v>2071</v>
      </c>
      <c r="P90" s="119">
        <f>Amnt_Deposited!C85</f>
        <v>0</v>
      </c>
      <c r="Q90" s="319">
        <f>MCF!R89</f>
        <v>0.8</v>
      </c>
      <c r="R90" s="87">
        <f t="shared" si="23"/>
        <v>0</v>
      </c>
      <c r="S90" s="87">
        <f t="shared" si="25"/>
        <v>0</v>
      </c>
      <c r="T90" s="87">
        <f t="shared" si="26"/>
        <v>0</v>
      </c>
      <c r="U90" s="87">
        <f t="shared" si="27"/>
        <v>2.40243222705553E-11</v>
      </c>
      <c r="V90" s="87">
        <f t="shared" si="28"/>
        <v>1.1815755036752297E-11</v>
      </c>
      <c r="W90" s="120">
        <f t="shared" si="29"/>
        <v>7.87717002450153E-12</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2.4070089296571825E-11</v>
      </c>
      <c r="J91" s="87">
        <f t="shared" si="22"/>
        <v>1.1838264390484813E-11</v>
      </c>
      <c r="K91" s="120">
        <f t="shared" si="24"/>
        <v>7.8921762603232082E-12</v>
      </c>
      <c r="O91" s="116">
        <f>Amnt_Deposited!B86</f>
        <v>2072</v>
      </c>
      <c r="P91" s="119">
        <f>Amnt_Deposited!C86</f>
        <v>0</v>
      </c>
      <c r="Q91" s="319">
        <f>MCF!R90</f>
        <v>0.8</v>
      </c>
      <c r="R91" s="87">
        <f t="shared" si="23"/>
        <v>0</v>
      </c>
      <c r="S91" s="87">
        <f t="shared" si="25"/>
        <v>0</v>
      </c>
      <c r="T91" s="87">
        <f t="shared" si="26"/>
        <v>0</v>
      </c>
      <c r="U91" s="87">
        <f t="shared" si="27"/>
        <v>1.6103984810373663E-11</v>
      </c>
      <c r="V91" s="87">
        <f t="shared" si="28"/>
        <v>7.9203374601816364E-12</v>
      </c>
      <c r="W91" s="120">
        <f t="shared" si="29"/>
        <v>5.2802249734544243E-12</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1.6134663365359974E-11</v>
      </c>
      <c r="J92" s="87">
        <f t="shared" si="22"/>
        <v>7.9354259312118492E-12</v>
      </c>
      <c r="K92" s="120">
        <f t="shared" si="24"/>
        <v>5.2902839541412323E-12</v>
      </c>
      <c r="O92" s="116">
        <f>Amnt_Deposited!B87</f>
        <v>2073</v>
      </c>
      <c r="P92" s="119">
        <f>Amnt_Deposited!C87</f>
        <v>0</v>
      </c>
      <c r="Q92" s="319">
        <f>MCF!R91</f>
        <v>0.8</v>
      </c>
      <c r="R92" s="87">
        <f t="shared" si="23"/>
        <v>0</v>
      </c>
      <c r="S92" s="87">
        <f t="shared" si="25"/>
        <v>0</v>
      </c>
      <c r="T92" s="87">
        <f t="shared" si="26"/>
        <v>0</v>
      </c>
      <c r="U92" s="87">
        <f t="shared" si="27"/>
        <v>1.0794823839446911E-11</v>
      </c>
      <c r="V92" s="87">
        <f t="shared" si="28"/>
        <v>5.3091609709267528E-12</v>
      </c>
      <c r="W92" s="120">
        <f t="shared" si="29"/>
        <v>3.5394406472845018E-12</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1.0815388289837642E-11</v>
      </c>
      <c r="J93" s="87">
        <f t="shared" si="22"/>
        <v>5.319275075522333E-12</v>
      </c>
      <c r="K93" s="120">
        <f t="shared" si="24"/>
        <v>3.546183383681555E-12</v>
      </c>
      <c r="O93" s="116">
        <f>Amnt_Deposited!B88</f>
        <v>2074</v>
      </c>
      <c r="P93" s="119">
        <f>Amnt_Deposited!C88</f>
        <v>0</v>
      </c>
      <c r="Q93" s="319">
        <f>MCF!R92</f>
        <v>0.8</v>
      </c>
      <c r="R93" s="87">
        <f t="shared" si="23"/>
        <v>0</v>
      </c>
      <c r="S93" s="87">
        <f t="shared" si="25"/>
        <v>0</v>
      </c>
      <c r="T93" s="87">
        <f t="shared" si="26"/>
        <v>0</v>
      </c>
      <c r="U93" s="87">
        <f t="shared" si="27"/>
        <v>7.2359868130046702E-12</v>
      </c>
      <c r="V93" s="87">
        <f t="shared" si="28"/>
        <v>3.5588370264422404E-12</v>
      </c>
      <c r="W93" s="120">
        <f t="shared" si="29"/>
        <v>2.3725580176281601E-12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7.2497715763372827E-12</v>
      </c>
      <c r="J94" s="87">
        <f t="shared" si="22"/>
        <v>3.5656167135003591E-12</v>
      </c>
      <c r="K94" s="120">
        <f t="shared" si="24"/>
        <v>2.3770778090002394E-12</v>
      </c>
      <c r="O94" s="116">
        <f>Amnt_Deposited!B89</f>
        <v>2075</v>
      </c>
      <c r="P94" s="119">
        <f>Amnt_Deposited!C89</f>
        <v>0</v>
      </c>
      <c r="Q94" s="319">
        <f>MCF!R93</f>
        <v>0.8</v>
      </c>
      <c r="R94" s="87">
        <f t="shared" si="23"/>
        <v>0</v>
      </c>
      <c r="S94" s="87">
        <f t="shared" si="25"/>
        <v>0</v>
      </c>
      <c r="T94" s="87">
        <f t="shared" si="26"/>
        <v>0</v>
      </c>
      <c r="U94" s="87">
        <f t="shared" si="27"/>
        <v>4.85042701360657E-12</v>
      </c>
      <c r="V94" s="87">
        <f t="shared" si="28"/>
        <v>2.3855597993981006E-12</v>
      </c>
      <c r="W94" s="120">
        <f t="shared" si="29"/>
        <v>1.5903731995987336E-12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4.8596672167982765E-12</v>
      </c>
      <c r="J95" s="87">
        <f t="shared" si="22"/>
        <v>2.3901043595390058E-12</v>
      </c>
      <c r="K95" s="120">
        <f t="shared" si="24"/>
        <v>1.5934029063593372E-12</v>
      </c>
      <c r="O95" s="116">
        <f>Amnt_Deposited!B90</f>
        <v>2076</v>
      </c>
      <c r="P95" s="119">
        <f>Amnt_Deposited!C90</f>
        <v>0</v>
      </c>
      <c r="Q95" s="319">
        <f>MCF!R94</f>
        <v>0.8</v>
      </c>
      <c r="R95" s="87">
        <f t="shared" si="23"/>
        <v>0</v>
      </c>
      <c r="S95" s="87">
        <f t="shared" si="25"/>
        <v>0</v>
      </c>
      <c r="T95" s="87">
        <f t="shared" si="26"/>
        <v>0</v>
      </c>
      <c r="U95" s="87">
        <f t="shared" si="27"/>
        <v>3.2513384590532645E-12</v>
      </c>
      <c r="V95" s="87">
        <f t="shared" si="28"/>
        <v>1.5990885545533053E-12</v>
      </c>
      <c r="W95" s="120">
        <f t="shared" si="29"/>
        <v>1.0660590363688701E-12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3.257532352482108E-12</v>
      </c>
      <c r="J96" s="87">
        <f t="shared" si="22"/>
        <v>1.6021348643161685E-12</v>
      </c>
      <c r="K96" s="120">
        <f t="shared" si="24"/>
        <v>1.0680899095441122E-12</v>
      </c>
      <c r="O96" s="116">
        <f>Amnt_Deposited!B91</f>
        <v>2077</v>
      </c>
      <c r="P96" s="119">
        <f>Amnt_Deposited!C91</f>
        <v>0</v>
      </c>
      <c r="Q96" s="319">
        <f>MCF!R95</f>
        <v>0.8</v>
      </c>
      <c r="R96" s="87">
        <f t="shared" si="23"/>
        <v>0</v>
      </c>
      <c r="S96" s="87">
        <f t="shared" si="25"/>
        <v>0</v>
      </c>
      <c r="T96" s="87">
        <f t="shared" si="26"/>
        <v>0</v>
      </c>
      <c r="U96" s="87">
        <f t="shared" si="27"/>
        <v>2.1794373455500288E-12</v>
      </c>
      <c r="V96" s="87">
        <f t="shared" si="28"/>
        <v>1.0719011135032355E-12</v>
      </c>
      <c r="W96" s="120">
        <f t="shared" si="29"/>
        <v>7.1460074233549028E-13</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2.1835892364783911E-12</v>
      </c>
      <c r="J97" s="87">
        <f t="shared" si="22"/>
        <v>1.0739431160037169E-12</v>
      </c>
      <c r="K97" s="120">
        <f t="shared" si="24"/>
        <v>7.1596207733581123E-13</v>
      </c>
      <c r="O97" s="116">
        <f>Amnt_Deposited!B92</f>
        <v>2078</v>
      </c>
      <c r="P97" s="119">
        <f>Amnt_Deposited!C92</f>
        <v>0</v>
      </c>
      <c r="Q97" s="319">
        <f>MCF!R96</f>
        <v>0.8</v>
      </c>
      <c r="R97" s="87">
        <f t="shared" si="23"/>
        <v>0</v>
      </c>
      <c r="S97" s="87">
        <f t="shared" si="25"/>
        <v>0</v>
      </c>
      <c r="T97" s="87">
        <f t="shared" si="26"/>
        <v>0</v>
      </c>
      <c r="U97" s="87">
        <f t="shared" si="27"/>
        <v>1.4609205418008869E-12</v>
      </c>
      <c r="V97" s="87">
        <f t="shared" si="28"/>
        <v>7.1851680374914193E-13</v>
      </c>
      <c r="W97" s="120">
        <f t="shared" si="29"/>
        <v>4.7901120249942788E-13</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1.4637036375191217E-12</v>
      </c>
      <c r="J98" s="87">
        <f t="shared" si="22"/>
        <v>7.1988559895926942E-13</v>
      </c>
      <c r="K98" s="120">
        <f t="shared" si="24"/>
        <v>4.7992373263951295E-13</v>
      </c>
      <c r="O98" s="116">
        <f>Amnt_Deposited!B93</f>
        <v>2079</v>
      </c>
      <c r="P98" s="119">
        <f>Amnt_Deposited!C93</f>
        <v>0</v>
      </c>
      <c r="Q98" s="319">
        <f>MCF!R97</f>
        <v>0.8</v>
      </c>
      <c r="R98" s="87">
        <f t="shared" si="23"/>
        <v>0</v>
      </c>
      <c r="S98" s="87">
        <f t="shared" si="25"/>
        <v>0</v>
      </c>
      <c r="T98" s="87">
        <f t="shared" si="26"/>
        <v>0</v>
      </c>
      <c r="U98" s="87">
        <f t="shared" si="27"/>
        <v>9.7928432483438164E-13</v>
      </c>
      <c r="V98" s="87">
        <f t="shared" si="28"/>
        <v>4.8163621696650529E-13</v>
      </c>
      <c r="W98" s="120">
        <f t="shared" si="29"/>
        <v>3.2109081131100351E-13</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9.8114988968435039E-13</v>
      </c>
      <c r="J99" s="88">
        <f t="shared" si="22"/>
        <v>4.8255374783477128E-13</v>
      </c>
      <c r="K99" s="122">
        <f t="shared" si="24"/>
        <v>3.2170249855651416E-13</v>
      </c>
      <c r="O99" s="117">
        <f>Amnt_Deposited!B94</f>
        <v>2080</v>
      </c>
      <c r="P99" s="121">
        <f>Amnt_Deposited!C94</f>
        <v>0</v>
      </c>
      <c r="Q99" s="320">
        <f>MCF!R98</f>
        <v>0.8</v>
      </c>
      <c r="R99" s="88">
        <f t="shared" si="23"/>
        <v>0</v>
      </c>
      <c r="S99" s="88">
        <f>R99*$W$12</f>
        <v>0</v>
      </c>
      <c r="T99" s="88">
        <f>R99*(1-$W$12)</f>
        <v>0</v>
      </c>
      <c r="U99" s="88">
        <f>S99+U98*$W$10</f>
        <v>6.5643391370496264E-13</v>
      </c>
      <c r="V99" s="88">
        <f>U98*(1-$W$10)+T99</f>
        <v>3.2285041112941895E-13</v>
      </c>
      <c r="W99" s="122">
        <f t="shared" si="29"/>
        <v>2.1523360741961263E-13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Dry_Matter_Content!D6</f>
        <v>0.44</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Dry_Matter_Content!D7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Amnt_Deposited!D15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0.885144685722</v>
      </c>
      <c r="D21" s="453">
        <f>Dry_Matter_Content!D8</f>
        <v>0.44</v>
      </c>
      <c r="E21" s="319">
        <f>MCF!R20</f>
        <v>0.8</v>
      </c>
      <c r="F21" s="87">
        <f t="shared" si="0"/>
        <v>6.8545604462311685E-2</v>
      </c>
      <c r="G21" s="87">
        <f t="shared" si="1"/>
        <v>6.8545604462311685E-2</v>
      </c>
      <c r="H21" s="87">
        <f t="shared" si="2"/>
        <v>0</v>
      </c>
      <c r="I21" s="87">
        <f t="shared" si="3"/>
        <v>6.8545604462311685E-2</v>
      </c>
      <c r="J21" s="87">
        <f t="shared" si="4"/>
        <v>0</v>
      </c>
      <c r="K21" s="120">
        <f t="shared" ref="K21:K84" si="6">J21*CH4_fraction*conv</f>
        <v>0</v>
      </c>
      <c r="O21" s="116">
        <f>Amnt_Deposited!B16</f>
        <v>2002</v>
      </c>
      <c r="P21" s="119">
        <f>Amnt_Deposited!D16</f>
        <v>0.885144685722</v>
      </c>
      <c r="Q21" s="319">
        <f>MCF!R20</f>
        <v>0.8</v>
      </c>
      <c r="R21" s="87">
        <f t="shared" si="5"/>
        <v>0.14162314971552001</v>
      </c>
      <c r="S21" s="87">
        <f t="shared" ref="S21:S84" si="7">R21*$W$12</f>
        <v>0.14162314971552001</v>
      </c>
      <c r="T21" s="87">
        <f t="shared" ref="T21:T84" si="8">R21*(1-$W$12)</f>
        <v>0</v>
      </c>
      <c r="U21" s="87">
        <f t="shared" ref="U21:U84" si="9">S21+U20*$W$10</f>
        <v>0.14162314971552001</v>
      </c>
      <c r="V21" s="87">
        <f t="shared" ref="V21:V84" si="10">U20*(1-$W$10)+T21</f>
        <v>0</v>
      </c>
      <c r="W21" s="120">
        <f t="shared" ref="W21:W84" si="11">V21*CH4_fraction*conv</f>
        <v>0</v>
      </c>
    </row>
    <row r="22" spans="2:23">
      <c r="B22" s="116">
        <f>Amnt_Deposited!B17</f>
        <v>2003</v>
      </c>
      <c r="C22" s="119">
        <f>Amnt_Deposited!D17</f>
        <v>0.90032180838600007</v>
      </c>
      <c r="D22" s="453">
        <f>Dry_Matter_Content!D9</f>
        <v>0.44</v>
      </c>
      <c r="E22" s="319">
        <f>MCF!R21</f>
        <v>0.8</v>
      </c>
      <c r="F22" s="87">
        <f t="shared" si="0"/>
        <v>6.9720920841411849E-2</v>
      </c>
      <c r="G22" s="87">
        <f t="shared" si="1"/>
        <v>6.9720920841411849E-2</v>
      </c>
      <c r="H22" s="87">
        <f t="shared" si="2"/>
        <v>0</v>
      </c>
      <c r="I22" s="87">
        <f t="shared" si="3"/>
        <v>0.13363241882378885</v>
      </c>
      <c r="J22" s="87">
        <f t="shared" si="4"/>
        <v>4.6341064799346795E-3</v>
      </c>
      <c r="K22" s="120">
        <f t="shared" si="6"/>
        <v>3.0894043199564528E-3</v>
      </c>
      <c r="N22" s="290"/>
      <c r="O22" s="116">
        <f>Amnt_Deposited!B17</f>
        <v>2003</v>
      </c>
      <c r="P22" s="119">
        <f>Amnt_Deposited!D17</f>
        <v>0.90032180838600007</v>
      </c>
      <c r="Q22" s="319">
        <f>MCF!R21</f>
        <v>0.8</v>
      </c>
      <c r="R22" s="87">
        <f t="shared" si="5"/>
        <v>0.14405148934176001</v>
      </c>
      <c r="S22" s="87">
        <f t="shared" si="7"/>
        <v>0.14405148934176001</v>
      </c>
      <c r="T22" s="87">
        <f t="shared" si="8"/>
        <v>0</v>
      </c>
      <c r="U22" s="87">
        <f t="shared" si="9"/>
        <v>0.27610003889212575</v>
      </c>
      <c r="V22" s="87">
        <f t="shared" si="10"/>
        <v>9.5746001651542956E-3</v>
      </c>
      <c r="W22" s="120">
        <f t="shared" si="11"/>
        <v>6.3830667767695304E-3</v>
      </c>
    </row>
    <row r="23" spans="2:23">
      <c r="B23" s="116">
        <f>Amnt_Deposited!B18</f>
        <v>2004</v>
      </c>
      <c r="C23" s="119">
        <f>Amnt_Deposited!D18</f>
        <v>0.93644272662600003</v>
      </c>
      <c r="D23" s="453">
        <f>Dry_Matter_Content!D10</f>
        <v>0.44</v>
      </c>
      <c r="E23" s="319">
        <f>MCF!R22</f>
        <v>0.8</v>
      </c>
      <c r="F23" s="87">
        <f t="shared" si="0"/>
        <v>7.2518124749917437E-2</v>
      </c>
      <c r="G23" s="87">
        <f t="shared" si="1"/>
        <v>7.2518124749917437E-2</v>
      </c>
      <c r="H23" s="87">
        <f t="shared" si="2"/>
        <v>0</v>
      </c>
      <c r="I23" s="87">
        <f t="shared" si="3"/>
        <v>0.19711616620030148</v>
      </c>
      <c r="J23" s="87">
        <f t="shared" si="4"/>
        <v>9.0343773734048172E-3</v>
      </c>
      <c r="K23" s="120">
        <f t="shared" si="6"/>
        <v>6.0229182489365445E-3</v>
      </c>
      <c r="N23" s="290"/>
      <c r="O23" s="116">
        <f>Amnt_Deposited!B18</f>
        <v>2004</v>
      </c>
      <c r="P23" s="119">
        <f>Amnt_Deposited!D18</f>
        <v>0.93644272662600003</v>
      </c>
      <c r="Q23" s="319">
        <f>MCF!R22</f>
        <v>0.8</v>
      </c>
      <c r="R23" s="87">
        <f t="shared" si="5"/>
        <v>0.14983083626016</v>
      </c>
      <c r="S23" s="87">
        <f t="shared" si="7"/>
        <v>0.14983083626016</v>
      </c>
      <c r="T23" s="87">
        <f t="shared" si="8"/>
        <v>0</v>
      </c>
      <c r="U23" s="87">
        <f t="shared" si="9"/>
        <v>0.40726480619896999</v>
      </c>
      <c r="V23" s="87">
        <f t="shared" si="10"/>
        <v>1.866606895331574E-2</v>
      </c>
      <c r="W23" s="120">
        <f t="shared" si="11"/>
        <v>1.244404596887716E-2</v>
      </c>
    </row>
    <row r="24" spans="2:23">
      <c r="B24" s="116">
        <f>Amnt_Deposited!B19</f>
        <v>2005</v>
      </c>
      <c r="C24" s="119">
        <f>Amnt_Deposited!D19</f>
        <v>0.97010805612600015</v>
      </c>
      <c r="D24" s="453">
        <f>Dry_Matter_Content!D11</f>
        <v>0.44</v>
      </c>
      <c r="E24" s="319">
        <f>MCF!R23</f>
        <v>0.8</v>
      </c>
      <c r="F24" s="87">
        <f t="shared" si="0"/>
        <v>7.5125167866397446E-2</v>
      </c>
      <c r="G24" s="87">
        <f t="shared" si="1"/>
        <v>7.5125167866397446E-2</v>
      </c>
      <c r="H24" s="87">
        <f t="shared" si="2"/>
        <v>0</v>
      </c>
      <c r="I24" s="87">
        <f t="shared" si="3"/>
        <v>0.2589150630351123</v>
      </c>
      <c r="J24" s="87">
        <f t="shared" si="4"/>
        <v>1.3326271031586614E-2</v>
      </c>
      <c r="K24" s="120">
        <f t="shared" si="6"/>
        <v>8.8841806877244089E-3</v>
      </c>
      <c r="N24" s="290"/>
      <c r="O24" s="116">
        <f>Amnt_Deposited!B19</f>
        <v>2005</v>
      </c>
      <c r="P24" s="119">
        <f>Amnt_Deposited!D19</f>
        <v>0.97010805612600015</v>
      </c>
      <c r="Q24" s="319">
        <f>MCF!R23</f>
        <v>0.8</v>
      </c>
      <c r="R24" s="87">
        <f t="shared" si="5"/>
        <v>0.15521728898016005</v>
      </c>
      <c r="S24" s="87">
        <f t="shared" si="7"/>
        <v>0.15521728898016005</v>
      </c>
      <c r="T24" s="87">
        <f t="shared" si="8"/>
        <v>0</v>
      </c>
      <c r="U24" s="87">
        <f t="shared" si="9"/>
        <v>0.5349484773452734</v>
      </c>
      <c r="V24" s="87">
        <f t="shared" si="10"/>
        <v>2.753361783385664E-2</v>
      </c>
      <c r="W24" s="120">
        <f t="shared" si="11"/>
        <v>1.8355745222571093E-2</v>
      </c>
    </row>
    <row r="25" spans="2:23">
      <c r="B25" s="116">
        <f>Amnt_Deposited!B20</f>
        <v>2006</v>
      </c>
      <c r="C25" s="119">
        <f>Amnt_Deposited!D20</f>
        <v>0.98070669397800003</v>
      </c>
      <c r="D25" s="453">
        <f>Dry_Matter_Content!D12</f>
        <v>0.44</v>
      </c>
      <c r="E25" s="319">
        <f>MCF!R24</f>
        <v>0.8</v>
      </c>
      <c r="F25" s="87">
        <f t="shared" si="0"/>
        <v>7.5945926381656328E-2</v>
      </c>
      <c r="G25" s="87">
        <f t="shared" si="1"/>
        <v>7.5945926381656328E-2</v>
      </c>
      <c r="H25" s="87">
        <f t="shared" si="2"/>
        <v>0</v>
      </c>
      <c r="I25" s="87">
        <f t="shared" si="3"/>
        <v>0.31735673103615408</v>
      </c>
      <c r="J25" s="87">
        <f t="shared" si="4"/>
        <v>1.7504258380614559E-2</v>
      </c>
      <c r="K25" s="120">
        <f t="shared" si="6"/>
        <v>1.1669505587076372E-2</v>
      </c>
      <c r="N25" s="290"/>
      <c r="O25" s="116">
        <f>Amnt_Deposited!B20</f>
        <v>2006</v>
      </c>
      <c r="P25" s="119">
        <f>Amnt_Deposited!D20</f>
        <v>0.98070669397800003</v>
      </c>
      <c r="Q25" s="319">
        <f>MCF!R24</f>
        <v>0.8</v>
      </c>
      <c r="R25" s="87">
        <f t="shared" si="5"/>
        <v>0.15691307103648003</v>
      </c>
      <c r="S25" s="87">
        <f t="shared" si="7"/>
        <v>0.15691307103648003</v>
      </c>
      <c r="T25" s="87">
        <f t="shared" si="8"/>
        <v>0</v>
      </c>
      <c r="U25" s="87">
        <f t="shared" si="9"/>
        <v>0.65569572528131015</v>
      </c>
      <c r="V25" s="87">
        <f t="shared" si="10"/>
        <v>3.6165823100443306E-2</v>
      </c>
      <c r="W25" s="120">
        <f t="shared" si="11"/>
        <v>2.4110548733628868E-2</v>
      </c>
    </row>
    <row r="26" spans="2:23">
      <c r="B26" s="116">
        <f>Amnt_Deposited!B21</f>
        <v>2007</v>
      </c>
      <c r="C26" s="119">
        <f>Amnt_Deposited!D21</f>
        <v>0.99099640292399993</v>
      </c>
      <c r="D26" s="453">
        <f>Dry_Matter_Content!D13</f>
        <v>0.44</v>
      </c>
      <c r="E26" s="319">
        <f>MCF!R25</f>
        <v>0.8</v>
      </c>
      <c r="F26" s="87">
        <f t="shared" si="0"/>
        <v>7.6742761442434554E-2</v>
      </c>
      <c r="G26" s="87">
        <f t="shared" si="1"/>
        <v>7.6742761442434554E-2</v>
      </c>
      <c r="H26" s="87">
        <f t="shared" si="2"/>
        <v>0</v>
      </c>
      <c r="I26" s="87">
        <f t="shared" si="3"/>
        <v>0.37264421616609888</v>
      </c>
      <c r="J26" s="87">
        <f t="shared" si="4"/>
        <v>2.1455276312489769E-2</v>
      </c>
      <c r="K26" s="120">
        <f t="shared" si="6"/>
        <v>1.4303517541659845E-2</v>
      </c>
      <c r="N26" s="290"/>
      <c r="O26" s="116">
        <f>Amnt_Deposited!B21</f>
        <v>2007</v>
      </c>
      <c r="P26" s="119">
        <f>Amnt_Deposited!D21</f>
        <v>0.99099640292399993</v>
      </c>
      <c r="Q26" s="319">
        <f>MCF!R25</f>
        <v>0.8</v>
      </c>
      <c r="R26" s="87">
        <f t="shared" si="5"/>
        <v>0.15855942446783999</v>
      </c>
      <c r="S26" s="87">
        <f t="shared" si="7"/>
        <v>0.15855942446783999</v>
      </c>
      <c r="T26" s="87">
        <f t="shared" si="8"/>
        <v>0</v>
      </c>
      <c r="U26" s="87">
        <f t="shared" si="9"/>
        <v>0.76992606645888206</v>
      </c>
      <c r="V26" s="87">
        <f t="shared" si="10"/>
        <v>4.432908329026812E-2</v>
      </c>
      <c r="W26" s="120">
        <f t="shared" si="11"/>
        <v>2.9552722193512078E-2</v>
      </c>
    </row>
    <row r="27" spans="2:23">
      <c r="B27" s="116">
        <f>Amnt_Deposited!B22</f>
        <v>2008</v>
      </c>
      <c r="C27" s="119">
        <f>Amnt_Deposited!D22</f>
        <v>1.0008821279160001</v>
      </c>
      <c r="D27" s="453">
        <f>Dry_Matter_Content!D14</f>
        <v>0.44</v>
      </c>
      <c r="E27" s="319">
        <f>MCF!R26</f>
        <v>0.8</v>
      </c>
      <c r="F27" s="87">
        <f t="shared" si="0"/>
        <v>7.7508311985815051E-2</v>
      </c>
      <c r="G27" s="87">
        <f t="shared" si="1"/>
        <v>7.7508311985815051E-2</v>
      </c>
      <c r="H27" s="87">
        <f t="shared" si="2"/>
        <v>0</v>
      </c>
      <c r="I27" s="87">
        <f t="shared" si="3"/>
        <v>0.4249594761627819</v>
      </c>
      <c r="J27" s="87">
        <f t="shared" si="4"/>
        <v>2.5193051989132024E-2</v>
      </c>
      <c r="K27" s="120">
        <f t="shared" si="6"/>
        <v>1.6795367992754683E-2</v>
      </c>
      <c r="N27" s="290"/>
      <c r="O27" s="116">
        <f>Amnt_Deposited!B22</f>
        <v>2008</v>
      </c>
      <c r="P27" s="119">
        <f>Amnt_Deposited!D22</f>
        <v>1.0008821279160001</v>
      </c>
      <c r="Q27" s="319">
        <f>MCF!R26</f>
        <v>0.8</v>
      </c>
      <c r="R27" s="87">
        <f t="shared" si="5"/>
        <v>0.16014114046656003</v>
      </c>
      <c r="S27" s="87">
        <f t="shared" si="7"/>
        <v>0.16014114046656003</v>
      </c>
      <c r="T27" s="87">
        <f t="shared" si="8"/>
        <v>0</v>
      </c>
      <c r="U27" s="87">
        <f t="shared" si="9"/>
        <v>0.87801544661731812</v>
      </c>
      <c r="V27" s="87">
        <f t="shared" si="10"/>
        <v>5.2051760308124022E-2</v>
      </c>
      <c r="W27" s="120">
        <f t="shared" si="11"/>
        <v>3.4701173538749346E-2</v>
      </c>
    </row>
    <row r="28" spans="2:23">
      <c r="B28" s="116">
        <f>Amnt_Deposited!B23</f>
        <v>2009</v>
      </c>
      <c r="C28" s="119">
        <f>Amnt_Deposited!D23</f>
        <v>1.0102133651280001</v>
      </c>
      <c r="D28" s="453">
        <f>Dry_Matter_Content!D15</f>
        <v>0.44</v>
      </c>
      <c r="E28" s="319">
        <f>MCF!R27</f>
        <v>0.8</v>
      </c>
      <c r="F28" s="87">
        <f t="shared" si="0"/>
        <v>7.8230922995512334E-2</v>
      </c>
      <c r="G28" s="87">
        <f t="shared" si="1"/>
        <v>7.8230922995512334E-2</v>
      </c>
      <c r="H28" s="87">
        <f t="shared" si="2"/>
        <v>0</v>
      </c>
      <c r="I28" s="87">
        <f t="shared" si="3"/>
        <v>0.47446051228015929</v>
      </c>
      <c r="J28" s="87">
        <f t="shared" si="4"/>
        <v>2.8729886878134915E-2</v>
      </c>
      <c r="K28" s="120">
        <f t="shared" si="6"/>
        <v>1.9153257918756609E-2</v>
      </c>
      <c r="N28" s="290"/>
      <c r="O28" s="116">
        <f>Amnt_Deposited!B23</f>
        <v>2009</v>
      </c>
      <c r="P28" s="119">
        <f>Amnt_Deposited!D23</f>
        <v>1.0102133651280001</v>
      </c>
      <c r="Q28" s="319">
        <f>MCF!R27</f>
        <v>0.8</v>
      </c>
      <c r="R28" s="87">
        <f t="shared" si="5"/>
        <v>0.16163413842048002</v>
      </c>
      <c r="S28" s="87">
        <f t="shared" si="7"/>
        <v>0.16163413842048002</v>
      </c>
      <c r="T28" s="87">
        <f t="shared" si="8"/>
        <v>0</v>
      </c>
      <c r="U28" s="87">
        <f t="shared" si="9"/>
        <v>0.98029031462842853</v>
      </c>
      <c r="V28" s="87">
        <f t="shared" si="10"/>
        <v>5.9359270409369669E-2</v>
      </c>
      <c r="W28" s="120">
        <f t="shared" si="11"/>
        <v>3.9572846939579777E-2</v>
      </c>
    </row>
    <row r="29" spans="2:23">
      <c r="B29" s="116">
        <f>Amnt_Deposited!B24</f>
        <v>2010</v>
      </c>
      <c r="C29" s="119">
        <f>Amnt_Deposited!D24</f>
        <v>1.132121464188</v>
      </c>
      <c r="D29" s="453">
        <f>Dry_Matter_Content!D16</f>
        <v>0.44</v>
      </c>
      <c r="E29" s="319">
        <f>MCF!R28</f>
        <v>0.8</v>
      </c>
      <c r="F29" s="87">
        <f t="shared" si="0"/>
        <v>8.7671486186718717E-2</v>
      </c>
      <c r="G29" s="87">
        <f t="shared" si="1"/>
        <v>8.7671486186718717E-2</v>
      </c>
      <c r="H29" s="87">
        <f t="shared" si="2"/>
        <v>0</v>
      </c>
      <c r="I29" s="87">
        <f t="shared" si="3"/>
        <v>0.53005553562614949</v>
      </c>
      <c r="J29" s="87">
        <f t="shared" si="4"/>
        <v>3.2076462840728487E-2</v>
      </c>
      <c r="K29" s="120">
        <f t="shared" si="6"/>
        <v>2.1384308560485656E-2</v>
      </c>
      <c r="O29" s="116">
        <f>Amnt_Deposited!B24</f>
        <v>2010</v>
      </c>
      <c r="P29" s="119">
        <f>Amnt_Deposited!D24</f>
        <v>1.132121464188</v>
      </c>
      <c r="Q29" s="319">
        <f>MCF!R28</f>
        <v>0.8</v>
      </c>
      <c r="R29" s="87">
        <f t="shared" si="5"/>
        <v>0.18113943427008003</v>
      </c>
      <c r="S29" s="87">
        <f t="shared" si="7"/>
        <v>0.18113943427008003</v>
      </c>
      <c r="T29" s="87">
        <f t="shared" si="8"/>
        <v>0</v>
      </c>
      <c r="U29" s="87">
        <f t="shared" si="9"/>
        <v>1.0951560653432844</v>
      </c>
      <c r="V29" s="87">
        <f t="shared" si="10"/>
        <v>6.6273683555224172E-2</v>
      </c>
      <c r="W29" s="120">
        <f t="shared" si="11"/>
        <v>4.4182455703482781E-2</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0.494220505624759</v>
      </c>
      <c r="J30" s="87">
        <f t="shared" si="4"/>
        <v>3.5835030001390517E-2</v>
      </c>
      <c r="K30" s="120">
        <f t="shared" si="6"/>
        <v>2.389002000092701E-2</v>
      </c>
      <c r="O30" s="116">
        <f>Amnt_Deposited!B25</f>
        <v>2011</v>
      </c>
      <c r="P30" s="119">
        <f>Amnt_Deposited!D25</f>
        <v>0</v>
      </c>
      <c r="Q30" s="319">
        <f>MCF!R29</f>
        <v>0.8</v>
      </c>
      <c r="R30" s="87">
        <f t="shared" si="5"/>
        <v>0</v>
      </c>
      <c r="S30" s="87">
        <f t="shared" si="7"/>
        <v>0</v>
      </c>
      <c r="T30" s="87">
        <f t="shared" si="8"/>
        <v>0</v>
      </c>
      <c r="U30" s="87">
        <f t="shared" si="9"/>
        <v>1.0211167471585931</v>
      </c>
      <c r="V30" s="87">
        <f t="shared" si="10"/>
        <v>7.4039318184691158E-2</v>
      </c>
      <c r="W30" s="120">
        <f t="shared" si="11"/>
        <v>4.935954545646077E-2</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0.46080814511531826</v>
      </c>
      <c r="J31" s="87">
        <f t="shared" si="4"/>
        <v>3.3412360509440762E-2</v>
      </c>
      <c r="K31" s="120">
        <f t="shared" si="6"/>
        <v>2.227490700629384E-2</v>
      </c>
      <c r="O31" s="116">
        <f>Amnt_Deposited!B26</f>
        <v>2012</v>
      </c>
      <c r="P31" s="119">
        <f>Amnt_Deposited!D26</f>
        <v>0</v>
      </c>
      <c r="Q31" s="319">
        <f>MCF!R30</f>
        <v>0.8</v>
      </c>
      <c r="R31" s="87">
        <f t="shared" si="5"/>
        <v>0</v>
      </c>
      <c r="S31" s="87">
        <f t="shared" si="7"/>
        <v>0</v>
      </c>
      <c r="T31" s="87">
        <f t="shared" si="8"/>
        <v>0</v>
      </c>
      <c r="U31" s="87">
        <f t="shared" si="9"/>
        <v>0.95208294445313701</v>
      </c>
      <c r="V31" s="87">
        <f t="shared" si="10"/>
        <v>6.9033802705456129E-2</v>
      </c>
      <c r="W31" s="120">
        <f t="shared" si="11"/>
        <v>4.6022535136970751E-2</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0.42965466666784613</v>
      </c>
      <c r="J32" s="87">
        <f t="shared" si="4"/>
        <v>3.1153478447472127E-2</v>
      </c>
      <c r="K32" s="120">
        <f t="shared" si="6"/>
        <v>2.0768985631648085E-2</v>
      </c>
      <c r="O32" s="116">
        <f>Amnt_Deposited!B27</f>
        <v>2013</v>
      </c>
      <c r="P32" s="119">
        <f>Amnt_Deposited!D27</f>
        <v>0</v>
      </c>
      <c r="Q32" s="319">
        <f>MCF!R31</f>
        <v>0.8</v>
      </c>
      <c r="R32" s="87">
        <f t="shared" si="5"/>
        <v>0</v>
      </c>
      <c r="S32" s="87">
        <f t="shared" si="7"/>
        <v>0</v>
      </c>
      <c r="T32" s="87">
        <f t="shared" si="8"/>
        <v>0</v>
      </c>
      <c r="U32" s="87">
        <f t="shared" si="9"/>
        <v>0.88771625344596317</v>
      </c>
      <c r="V32" s="87">
        <f t="shared" si="10"/>
        <v>6.4366691007173821E-2</v>
      </c>
      <c r="W32" s="120">
        <f t="shared" si="11"/>
        <v>4.2911127338115876E-2</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0.40060735589484997</v>
      </c>
      <c r="J33" s="87">
        <f t="shared" si="4"/>
        <v>2.904731077299617E-2</v>
      </c>
      <c r="K33" s="120">
        <f t="shared" si="6"/>
        <v>1.9364873848664112E-2</v>
      </c>
      <c r="O33" s="116">
        <f>Amnt_Deposited!B28</f>
        <v>2014</v>
      </c>
      <c r="P33" s="119">
        <f>Amnt_Deposited!D28</f>
        <v>0</v>
      </c>
      <c r="Q33" s="319">
        <f>MCF!R32</f>
        <v>0.8</v>
      </c>
      <c r="R33" s="87">
        <f t="shared" si="5"/>
        <v>0</v>
      </c>
      <c r="S33" s="87">
        <f t="shared" si="7"/>
        <v>0</v>
      </c>
      <c r="T33" s="87">
        <f t="shared" si="8"/>
        <v>0</v>
      </c>
      <c r="U33" s="87">
        <f t="shared" si="9"/>
        <v>0.82770114854307852</v>
      </c>
      <c r="V33" s="87">
        <f t="shared" si="10"/>
        <v>6.0015104902884656E-2</v>
      </c>
      <c r="W33" s="120">
        <f t="shared" si="11"/>
        <v>4.0010069935256437E-2</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0.37352382284522084</v>
      </c>
      <c r="J34" s="87">
        <f t="shared" si="4"/>
        <v>2.7083533049629103E-2</v>
      </c>
      <c r="K34" s="120">
        <f t="shared" si="6"/>
        <v>1.8055688699752735E-2</v>
      </c>
      <c r="O34" s="116">
        <f>Amnt_Deposited!B29</f>
        <v>2015</v>
      </c>
      <c r="P34" s="119">
        <f>Amnt_Deposited!D29</f>
        <v>0</v>
      </c>
      <c r="Q34" s="319">
        <f>MCF!R33</f>
        <v>0.8</v>
      </c>
      <c r="R34" s="87">
        <f t="shared" si="5"/>
        <v>0</v>
      </c>
      <c r="S34" s="87">
        <f t="shared" si="7"/>
        <v>0</v>
      </c>
      <c r="T34" s="87">
        <f t="shared" si="8"/>
        <v>0</v>
      </c>
      <c r="U34" s="87">
        <f t="shared" si="9"/>
        <v>0.77174343563062164</v>
      </c>
      <c r="V34" s="87">
        <f t="shared" si="10"/>
        <v>5.5957712912456825E-2</v>
      </c>
      <c r="W34" s="120">
        <f t="shared" si="11"/>
        <v>3.7305141941637879E-2</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0.34827130400852818</v>
      </c>
      <c r="J35" s="87">
        <f t="shared" si="4"/>
        <v>2.5252518836692672E-2</v>
      </c>
      <c r="K35" s="120">
        <f t="shared" si="6"/>
        <v>1.6835012557795112E-2</v>
      </c>
      <c r="O35" s="116">
        <f>Amnt_Deposited!B30</f>
        <v>2016</v>
      </c>
      <c r="P35" s="119">
        <f>Amnt_Deposited!D30</f>
        <v>0</v>
      </c>
      <c r="Q35" s="319">
        <f>MCF!R34</f>
        <v>0.8</v>
      </c>
      <c r="R35" s="87">
        <f t="shared" si="5"/>
        <v>0</v>
      </c>
      <c r="S35" s="87">
        <f t="shared" si="7"/>
        <v>0</v>
      </c>
      <c r="T35" s="87">
        <f t="shared" si="8"/>
        <v>0</v>
      </c>
      <c r="U35" s="87">
        <f t="shared" si="9"/>
        <v>0.71956880993497563</v>
      </c>
      <c r="V35" s="87">
        <f t="shared" si="10"/>
        <v>5.2174625695646022E-2</v>
      </c>
      <c r="W35" s="120">
        <f t="shared" si="11"/>
        <v>3.4783083797097346E-2</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0.3247260115081374</v>
      </c>
      <c r="J36" s="87">
        <f t="shared" si="4"/>
        <v>2.3545292500390794E-2</v>
      </c>
      <c r="K36" s="120">
        <f t="shared" si="6"/>
        <v>1.5696861666927193E-2</v>
      </c>
      <c r="O36" s="116">
        <f>Amnt_Deposited!B31</f>
        <v>2017</v>
      </c>
      <c r="P36" s="119">
        <f>Amnt_Deposited!D31</f>
        <v>0</v>
      </c>
      <c r="Q36" s="319">
        <f>MCF!R35</f>
        <v>0.8</v>
      </c>
      <c r="R36" s="87">
        <f t="shared" si="5"/>
        <v>0</v>
      </c>
      <c r="S36" s="87">
        <f t="shared" si="7"/>
        <v>0</v>
      </c>
      <c r="T36" s="87">
        <f t="shared" si="8"/>
        <v>0</v>
      </c>
      <c r="U36" s="87">
        <f t="shared" si="9"/>
        <v>0.6709215113804492</v>
      </c>
      <c r="V36" s="87">
        <f t="shared" si="10"/>
        <v>4.8647298554526437E-2</v>
      </c>
      <c r="W36" s="120">
        <f t="shared" si="11"/>
        <v>3.2431532369684289E-2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0.30277252629289514</v>
      </c>
      <c r="J37" s="87">
        <f t="shared" si="4"/>
        <v>2.1953485215242249E-2</v>
      </c>
      <c r="K37" s="120">
        <f t="shared" si="6"/>
        <v>1.4635656810161499E-2</v>
      </c>
      <c r="O37" s="116">
        <f>Amnt_Deposited!B32</f>
        <v>2018</v>
      </c>
      <c r="P37" s="119">
        <f>Amnt_Deposited!D32</f>
        <v>0</v>
      </c>
      <c r="Q37" s="319">
        <f>MCF!R36</f>
        <v>0.8</v>
      </c>
      <c r="R37" s="87">
        <f t="shared" si="5"/>
        <v>0</v>
      </c>
      <c r="S37" s="87">
        <f t="shared" si="7"/>
        <v>0</v>
      </c>
      <c r="T37" s="87">
        <f t="shared" si="8"/>
        <v>0</v>
      </c>
      <c r="U37" s="87">
        <f t="shared" si="9"/>
        <v>0.62556307085308915</v>
      </c>
      <c r="V37" s="87">
        <f t="shared" si="10"/>
        <v>4.5358440527360024E-2</v>
      </c>
      <c r="W37" s="120">
        <f t="shared" si="11"/>
        <v>3.0238960351573349E-2</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0.28230323235280663</v>
      </c>
      <c r="J38" s="87">
        <f t="shared" si="4"/>
        <v>2.0469293940088479E-2</v>
      </c>
      <c r="K38" s="120">
        <f t="shared" si="6"/>
        <v>1.3646195960058985E-2</v>
      </c>
      <c r="O38" s="116">
        <f>Amnt_Deposited!B33</f>
        <v>2019</v>
      </c>
      <c r="P38" s="119">
        <f>Amnt_Deposited!D33</f>
        <v>0</v>
      </c>
      <c r="Q38" s="319">
        <f>MCF!R37</f>
        <v>0.8</v>
      </c>
      <c r="R38" s="87">
        <f t="shared" si="5"/>
        <v>0</v>
      </c>
      <c r="S38" s="87">
        <f t="shared" si="7"/>
        <v>0</v>
      </c>
      <c r="T38" s="87">
        <f t="shared" si="8"/>
        <v>0</v>
      </c>
      <c r="U38" s="87">
        <f t="shared" si="9"/>
        <v>0.58327114122480717</v>
      </c>
      <c r="V38" s="87">
        <f t="shared" si="10"/>
        <v>4.2291929628281988E-2</v>
      </c>
      <c r="W38" s="120">
        <f t="shared" si="11"/>
        <v>2.819461975218799E-2</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0.26321778918522987</v>
      </c>
      <c r="J39" s="87">
        <f t="shared" si="4"/>
        <v>1.9085443167576776E-2</v>
      </c>
      <c r="K39" s="120">
        <f t="shared" si="6"/>
        <v>1.2723628778384517E-2</v>
      </c>
      <c r="O39" s="116">
        <f>Amnt_Deposited!B34</f>
        <v>2020</v>
      </c>
      <c r="P39" s="119">
        <f>Amnt_Deposited!D34</f>
        <v>0</v>
      </c>
      <c r="Q39" s="319">
        <f>MCF!R38</f>
        <v>0.8</v>
      </c>
      <c r="R39" s="87">
        <f t="shared" si="5"/>
        <v>0</v>
      </c>
      <c r="S39" s="87">
        <f t="shared" si="7"/>
        <v>0</v>
      </c>
      <c r="T39" s="87">
        <f t="shared" si="8"/>
        <v>0</v>
      </c>
      <c r="U39" s="87">
        <f t="shared" si="9"/>
        <v>0.54383840740749978</v>
      </c>
      <c r="V39" s="87">
        <f t="shared" si="10"/>
        <v>3.9432733817307393E-2</v>
      </c>
      <c r="W39" s="120">
        <f t="shared" si="11"/>
        <v>2.6288489211538261E-2</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0.24542263992561508</v>
      </c>
      <c r="J40" s="87">
        <f t="shared" si="4"/>
        <v>1.7795149259614791E-2</v>
      </c>
      <c r="K40" s="120">
        <f t="shared" si="6"/>
        <v>1.1863432839743194E-2</v>
      </c>
      <c r="O40" s="116">
        <f>Amnt_Deposited!B35</f>
        <v>2021</v>
      </c>
      <c r="P40" s="119">
        <f>Amnt_Deposited!D35</f>
        <v>0</v>
      </c>
      <c r="Q40" s="319">
        <f>MCF!R39</f>
        <v>0.8</v>
      </c>
      <c r="R40" s="87">
        <f t="shared" si="5"/>
        <v>0</v>
      </c>
      <c r="S40" s="87">
        <f t="shared" si="7"/>
        <v>0</v>
      </c>
      <c r="T40" s="87">
        <f t="shared" si="8"/>
        <v>0</v>
      </c>
      <c r="U40" s="87">
        <f t="shared" si="9"/>
        <v>0.50707157009424608</v>
      </c>
      <c r="V40" s="87">
        <f t="shared" si="10"/>
        <v>3.6766837313253704E-2</v>
      </c>
      <c r="W40" s="120">
        <f t="shared" si="11"/>
        <v>2.4511224875502467E-2</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0.22883055273164635</v>
      </c>
      <c r="J41" s="87">
        <f t="shared" si="4"/>
        <v>1.6592087193968742E-2</v>
      </c>
      <c r="K41" s="120">
        <f t="shared" si="6"/>
        <v>1.1061391462645828E-2</v>
      </c>
      <c r="O41" s="116">
        <f>Amnt_Deposited!B36</f>
        <v>2022</v>
      </c>
      <c r="P41" s="119">
        <f>Amnt_Deposited!D36</f>
        <v>0</v>
      </c>
      <c r="Q41" s="319">
        <f>MCF!R40</f>
        <v>0.8</v>
      </c>
      <c r="R41" s="87">
        <f t="shared" si="5"/>
        <v>0</v>
      </c>
      <c r="S41" s="87">
        <f t="shared" si="7"/>
        <v>0</v>
      </c>
      <c r="T41" s="87">
        <f t="shared" si="8"/>
        <v>0</v>
      </c>
      <c r="U41" s="87">
        <f t="shared" si="9"/>
        <v>0.47279039820588092</v>
      </c>
      <c r="V41" s="87">
        <f t="shared" si="10"/>
        <v>3.4281171888365172E-2</v>
      </c>
      <c r="W41" s="120">
        <f t="shared" si="11"/>
        <v>2.2854114592243447E-2</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0.21336019317264926</v>
      </c>
      <c r="J42" s="87">
        <f t="shared" si="4"/>
        <v>1.5470359558997082E-2</v>
      </c>
      <c r="K42" s="120">
        <f t="shared" si="6"/>
        <v>1.0313573039331388E-2</v>
      </c>
      <c r="O42" s="116">
        <f>Amnt_Deposited!B37</f>
        <v>2023</v>
      </c>
      <c r="P42" s="119">
        <f>Amnt_Deposited!D37</f>
        <v>0</v>
      </c>
      <c r="Q42" s="319">
        <f>MCF!R41</f>
        <v>0.8</v>
      </c>
      <c r="R42" s="87">
        <f t="shared" si="5"/>
        <v>0</v>
      </c>
      <c r="S42" s="87">
        <f t="shared" si="7"/>
        <v>0</v>
      </c>
      <c r="T42" s="87">
        <f t="shared" si="8"/>
        <v>0</v>
      </c>
      <c r="U42" s="87">
        <f t="shared" si="9"/>
        <v>0.44082684539803568</v>
      </c>
      <c r="V42" s="87">
        <f t="shared" si="10"/>
        <v>3.1963552807845214E-2</v>
      </c>
      <c r="W42" s="120">
        <f t="shared" si="11"/>
        <v>2.1309035205230142E-2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0.19893572552811747</v>
      </c>
      <c r="J43" s="87">
        <f t="shared" si="4"/>
        <v>1.4424467644531791E-2</v>
      </c>
      <c r="K43" s="120">
        <f t="shared" si="6"/>
        <v>9.6163117630211938E-3</v>
      </c>
      <c r="O43" s="116">
        <f>Amnt_Deposited!B38</f>
        <v>2024</v>
      </c>
      <c r="P43" s="119">
        <f>Amnt_Deposited!D38</f>
        <v>0</v>
      </c>
      <c r="Q43" s="319">
        <f>MCF!R42</f>
        <v>0.8</v>
      </c>
      <c r="R43" s="87">
        <f t="shared" si="5"/>
        <v>0</v>
      </c>
      <c r="S43" s="87">
        <f t="shared" si="7"/>
        <v>0</v>
      </c>
      <c r="T43" s="87">
        <f t="shared" si="8"/>
        <v>0</v>
      </c>
      <c r="U43" s="87">
        <f t="shared" si="9"/>
        <v>0.41102422629776336</v>
      </c>
      <c r="V43" s="87">
        <f t="shared" si="10"/>
        <v>2.9802619100272296E-2</v>
      </c>
      <c r="W43" s="120">
        <f t="shared" si="11"/>
        <v>1.9868412733514862E-2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0.18548644104092271</v>
      </c>
      <c r="J44" s="87">
        <f t="shared" si="4"/>
        <v>1.3449284487194754E-2</v>
      </c>
      <c r="K44" s="120">
        <f t="shared" si="6"/>
        <v>8.9661896581298348E-3</v>
      </c>
      <c r="O44" s="116">
        <f>Amnt_Deposited!B39</f>
        <v>2025</v>
      </c>
      <c r="P44" s="119">
        <f>Amnt_Deposited!D39</f>
        <v>0</v>
      </c>
      <c r="Q44" s="319">
        <f>MCF!R43</f>
        <v>0.8</v>
      </c>
      <c r="R44" s="87">
        <f t="shared" si="5"/>
        <v>0</v>
      </c>
      <c r="S44" s="87">
        <f t="shared" si="7"/>
        <v>0</v>
      </c>
      <c r="T44" s="87">
        <f t="shared" si="8"/>
        <v>0</v>
      </c>
      <c r="U44" s="87">
        <f t="shared" si="9"/>
        <v>0.38323644843165849</v>
      </c>
      <c r="V44" s="87">
        <f t="shared" si="10"/>
        <v>2.7787777866104861E-2</v>
      </c>
      <c r="W44" s="120">
        <f t="shared" si="11"/>
        <v>1.8525185244069906E-2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0.17294641130290539</v>
      </c>
      <c r="J45" s="87">
        <f t="shared" si="4"/>
        <v>1.2540029738017329E-2</v>
      </c>
      <c r="K45" s="120">
        <f t="shared" si="6"/>
        <v>8.360019825344886E-3</v>
      </c>
      <c r="O45" s="116">
        <f>Amnt_Deposited!B40</f>
        <v>2026</v>
      </c>
      <c r="P45" s="119">
        <f>Amnt_Deposited!D40</f>
        <v>0</v>
      </c>
      <c r="Q45" s="319">
        <f>MCF!R44</f>
        <v>0.8</v>
      </c>
      <c r="R45" s="87">
        <f t="shared" si="5"/>
        <v>0</v>
      </c>
      <c r="S45" s="87">
        <f t="shared" si="7"/>
        <v>0</v>
      </c>
      <c r="T45" s="87">
        <f t="shared" si="8"/>
        <v>0</v>
      </c>
      <c r="U45" s="87">
        <f t="shared" si="9"/>
        <v>0.35732729608038305</v>
      </c>
      <c r="V45" s="87">
        <f t="shared" si="10"/>
        <v>2.5909152351275472E-2</v>
      </c>
      <c r="W45" s="120">
        <f t="shared" si="11"/>
        <v>1.7272768234183646E-2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0.16125416507374121</v>
      </c>
      <c r="J46" s="87">
        <f t="shared" si="4"/>
        <v>1.1692246229164165E-2</v>
      </c>
      <c r="K46" s="120">
        <f t="shared" si="6"/>
        <v>7.7948308194427766E-3</v>
      </c>
      <c r="O46" s="116">
        <f>Amnt_Deposited!B41</f>
        <v>2027</v>
      </c>
      <c r="P46" s="119">
        <f>Amnt_Deposited!D41</f>
        <v>0</v>
      </c>
      <c r="Q46" s="319">
        <f>MCF!R45</f>
        <v>0.8</v>
      </c>
      <c r="R46" s="87">
        <f t="shared" si="5"/>
        <v>0</v>
      </c>
      <c r="S46" s="87">
        <f t="shared" si="7"/>
        <v>0</v>
      </c>
      <c r="T46" s="87">
        <f t="shared" si="8"/>
        <v>0</v>
      </c>
      <c r="U46" s="87">
        <f t="shared" si="9"/>
        <v>0.33316976254905212</v>
      </c>
      <c r="V46" s="87">
        <f t="shared" si="10"/>
        <v>2.4157533531330919E-2</v>
      </c>
      <c r="W46" s="120">
        <f t="shared" si="11"/>
        <v>1.6105022354220611E-2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0.15035238694884992</v>
      </c>
      <c r="J47" s="87">
        <f t="shared" si="4"/>
        <v>1.0901778124891294E-2</v>
      </c>
      <c r="K47" s="120">
        <f t="shared" si="6"/>
        <v>7.2678520832608626E-3</v>
      </c>
      <c r="O47" s="116">
        <f>Amnt_Deposited!B42</f>
        <v>2028</v>
      </c>
      <c r="P47" s="119">
        <f>Amnt_Deposited!D42</f>
        <v>0</v>
      </c>
      <c r="Q47" s="319">
        <f>MCF!R46</f>
        <v>0.8</v>
      </c>
      <c r="R47" s="87">
        <f t="shared" si="5"/>
        <v>0</v>
      </c>
      <c r="S47" s="87">
        <f t="shared" si="7"/>
        <v>0</v>
      </c>
      <c r="T47" s="87">
        <f t="shared" si="8"/>
        <v>0</v>
      </c>
      <c r="U47" s="87">
        <f t="shared" si="9"/>
        <v>0.31064542758026847</v>
      </c>
      <c r="V47" s="87">
        <f t="shared" si="10"/>
        <v>2.2524334968783668E-2</v>
      </c>
      <c r="W47" s="120">
        <f t="shared" si="11"/>
        <v>1.5016223312522444E-2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0.14018763639921542</v>
      </c>
      <c r="J48" s="87">
        <f t="shared" si="4"/>
        <v>1.01647505496345E-2</v>
      </c>
      <c r="K48" s="120">
        <f t="shared" si="6"/>
        <v>6.7765003664229991E-3</v>
      </c>
      <c r="O48" s="116">
        <f>Amnt_Deposited!B43</f>
        <v>2029</v>
      </c>
      <c r="P48" s="119">
        <f>Amnt_Deposited!D43</f>
        <v>0</v>
      </c>
      <c r="Q48" s="319">
        <f>MCF!R47</f>
        <v>0.8</v>
      </c>
      <c r="R48" s="87">
        <f t="shared" si="5"/>
        <v>0</v>
      </c>
      <c r="S48" s="87">
        <f t="shared" si="7"/>
        <v>0</v>
      </c>
      <c r="T48" s="87">
        <f t="shared" si="8"/>
        <v>0</v>
      </c>
      <c r="U48" s="87">
        <f t="shared" si="9"/>
        <v>0.28964387685788312</v>
      </c>
      <c r="V48" s="87">
        <f t="shared" si="10"/>
        <v>2.1001550722385333E-2</v>
      </c>
      <c r="W48" s="120">
        <f t="shared" si="11"/>
        <v>1.4001033814923555E-2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0.13071008580585061</v>
      </c>
      <c r="J49" s="87">
        <f t="shared" si="4"/>
        <v>9.4775505933647978E-3</v>
      </c>
      <c r="K49" s="120">
        <f t="shared" si="6"/>
        <v>6.3183670622431985E-3</v>
      </c>
      <c r="O49" s="116">
        <f>Amnt_Deposited!B44</f>
        <v>2030</v>
      </c>
      <c r="P49" s="119">
        <f>Amnt_Deposited!D44</f>
        <v>0</v>
      </c>
      <c r="Q49" s="319">
        <f>MCF!R48</f>
        <v>0.8</v>
      </c>
      <c r="R49" s="87">
        <f t="shared" si="5"/>
        <v>0</v>
      </c>
      <c r="S49" s="87">
        <f t="shared" si="7"/>
        <v>0</v>
      </c>
      <c r="T49" s="87">
        <f t="shared" si="8"/>
        <v>0</v>
      </c>
      <c r="U49" s="87">
        <f t="shared" si="9"/>
        <v>0.27006216075588974</v>
      </c>
      <c r="V49" s="87">
        <f t="shared" si="10"/>
        <v>1.9581716101993388E-2</v>
      </c>
      <c r="W49" s="120">
        <f t="shared" si="11"/>
        <v>1.3054477401328925E-2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0.12187327620475132</v>
      </c>
      <c r="J50" s="87">
        <f t="shared" si="4"/>
        <v>8.8368096010992912E-3</v>
      </c>
      <c r="K50" s="120">
        <f t="shared" si="6"/>
        <v>5.8912064007328605E-3</v>
      </c>
      <c r="O50" s="116">
        <f>Amnt_Deposited!B45</f>
        <v>2031</v>
      </c>
      <c r="P50" s="119">
        <f>Amnt_Deposited!D45</f>
        <v>0</v>
      </c>
      <c r="Q50" s="319">
        <f>MCF!R49</f>
        <v>0.8</v>
      </c>
      <c r="R50" s="87">
        <f t="shared" si="5"/>
        <v>0</v>
      </c>
      <c r="S50" s="87">
        <f t="shared" si="7"/>
        <v>0</v>
      </c>
      <c r="T50" s="87">
        <f t="shared" si="8"/>
        <v>0</v>
      </c>
      <c r="U50" s="87">
        <f t="shared" si="9"/>
        <v>0.25180428967923829</v>
      </c>
      <c r="V50" s="87">
        <f t="shared" si="10"/>
        <v>1.825787107665143E-2</v>
      </c>
      <c r="W50" s="120">
        <f t="shared" si="11"/>
        <v>1.2171914051100952E-2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0.1136338895450008</v>
      </c>
      <c r="J51" s="87">
        <f t="shared" si="4"/>
        <v>8.2393866597505264E-3</v>
      </c>
      <c r="K51" s="120">
        <f t="shared" si="6"/>
        <v>5.492924439833684E-3</v>
      </c>
      <c r="O51" s="116">
        <f>Amnt_Deposited!B46</f>
        <v>2032</v>
      </c>
      <c r="P51" s="119">
        <f>Amnt_Deposited!D46</f>
        <v>0</v>
      </c>
      <c r="Q51" s="319">
        <f>MCF!R50</f>
        <v>0.8</v>
      </c>
      <c r="R51" s="87">
        <f t="shared" ref="R51:R82" si="13">P51*$W$6*DOCF*Q51</f>
        <v>0</v>
      </c>
      <c r="S51" s="87">
        <f t="shared" si="7"/>
        <v>0</v>
      </c>
      <c r="T51" s="87">
        <f t="shared" si="8"/>
        <v>0</v>
      </c>
      <c r="U51" s="87">
        <f t="shared" si="9"/>
        <v>0.23478076352272895</v>
      </c>
      <c r="V51" s="87">
        <f t="shared" si="10"/>
        <v>1.7023526156509355E-2</v>
      </c>
      <c r="W51" s="120">
        <f t="shared" si="11"/>
        <v>1.1349017437672903E-2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0.10595153634363388</v>
      </c>
      <c r="J52" s="87">
        <f t="shared" si="4"/>
        <v>7.6823532013669052E-3</v>
      </c>
      <c r="K52" s="120">
        <f t="shared" si="6"/>
        <v>5.1215688009112696E-3</v>
      </c>
      <c r="O52" s="116">
        <f>Amnt_Deposited!B47</f>
        <v>2033</v>
      </c>
      <c r="P52" s="119">
        <f>Amnt_Deposited!D47</f>
        <v>0</v>
      </c>
      <c r="Q52" s="319">
        <f>MCF!R51</f>
        <v>0.8</v>
      </c>
      <c r="R52" s="87">
        <f t="shared" si="13"/>
        <v>0</v>
      </c>
      <c r="S52" s="87">
        <f t="shared" si="7"/>
        <v>0</v>
      </c>
      <c r="T52" s="87">
        <f t="shared" si="8"/>
        <v>0</v>
      </c>
      <c r="U52" s="87">
        <f t="shared" si="9"/>
        <v>0.21890813294139236</v>
      </c>
      <c r="V52" s="87">
        <f t="shared" si="10"/>
        <v>1.5872630581336582E-2</v>
      </c>
      <c r="W52" s="120">
        <f t="shared" si="11"/>
        <v>1.0581753720891054E-2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9.8788557696344703E-2</v>
      </c>
      <c r="J53" s="87">
        <f t="shared" si="4"/>
        <v>7.1629786472891793E-3</v>
      </c>
      <c r="K53" s="120">
        <f t="shared" si="6"/>
        <v>4.7753190981927856E-3</v>
      </c>
      <c r="O53" s="116">
        <f>Amnt_Deposited!B48</f>
        <v>2034</v>
      </c>
      <c r="P53" s="119">
        <f>Amnt_Deposited!D48</f>
        <v>0</v>
      </c>
      <c r="Q53" s="319">
        <f>MCF!R52</f>
        <v>0.8</v>
      </c>
      <c r="R53" s="87">
        <f t="shared" si="13"/>
        <v>0</v>
      </c>
      <c r="S53" s="87">
        <f t="shared" si="7"/>
        <v>0</v>
      </c>
      <c r="T53" s="87">
        <f t="shared" si="8"/>
        <v>0</v>
      </c>
      <c r="U53" s="87">
        <f t="shared" si="9"/>
        <v>0.20410859028170397</v>
      </c>
      <c r="V53" s="87">
        <f t="shared" si="10"/>
        <v>1.479954265968839E-2</v>
      </c>
      <c r="W53" s="120">
        <f t="shared" si="11"/>
        <v>9.8663617731255919E-3</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9.2109840673494009E-2</v>
      </c>
      <c r="J54" s="87">
        <f t="shared" si="4"/>
        <v>6.6787170228506994E-3</v>
      </c>
      <c r="K54" s="120">
        <f t="shared" si="6"/>
        <v>4.4524780152337996E-3</v>
      </c>
      <c r="O54" s="116">
        <f>Amnt_Deposited!B49</f>
        <v>2035</v>
      </c>
      <c r="P54" s="119">
        <f>Amnt_Deposited!D49</f>
        <v>0</v>
      </c>
      <c r="Q54" s="319">
        <f>MCF!R53</f>
        <v>0.8</v>
      </c>
      <c r="R54" s="87">
        <f t="shared" si="13"/>
        <v>0</v>
      </c>
      <c r="S54" s="87">
        <f t="shared" si="7"/>
        <v>0</v>
      </c>
      <c r="T54" s="87">
        <f t="shared" si="8"/>
        <v>0</v>
      </c>
      <c r="U54" s="87">
        <f t="shared" si="9"/>
        <v>0.19030958816837606</v>
      </c>
      <c r="V54" s="87">
        <f t="shared" si="10"/>
        <v>1.3799002113327895E-2</v>
      </c>
      <c r="W54" s="120">
        <f t="shared" si="11"/>
        <v>9.1993347422185956E-3</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8.5882646196487361E-2</v>
      </c>
      <c r="J55" s="87">
        <f t="shared" si="4"/>
        <v>6.227194477006647E-3</v>
      </c>
      <c r="K55" s="120">
        <f t="shared" si="6"/>
        <v>4.151462984671098E-3</v>
      </c>
      <c r="O55" s="116">
        <f>Amnt_Deposited!B50</f>
        <v>2036</v>
      </c>
      <c r="P55" s="119">
        <f>Amnt_Deposited!D50</f>
        <v>0</v>
      </c>
      <c r="Q55" s="319">
        <f>MCF!R54</f>
        <v>0.8</v>
      </c>
      <c r="R55" s="87">
        <f t="shared" si="13"/>
        <v>0</v>
      </c>
      <c r="S55" s="87">
        <f t="shared" si="7"/>
        <v>0</v>
      </c>
      <c r="T55" s="87">
        <f t="shared" si="8"/>
        <v>0</v>
      </c>
      <c r="U55" s="87">
        <f t="shared" si="9"/>
        <v>0.17744348387704001</v>
      </c>
      <c r="V55" s="87">
        <f t="shared" si="10"/>
        <v>1.2866104291336047E-2</v>
      </c>
      <c r="W55" s="120">
        <f t="shared" si="11"/>
        <v>8.5774028608906969E-3</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8.0076448550773907E-2</v>
      </c>
      <c r="J56" s="87">
        <f t="shared" si="4"/>
        <v>5.8061976457134514E-3</v>
      </c>
      <c r="K56" s="120">
        <f t="shared" si="6"/>
        <v>3.8707984304756343E-3</v>
      </c>
      <c r="O56" s="116">
        <f>Amnt_Deposited!B51</f>
        <v>2037</v>
      </c>
      <c r="P56" s="119">
        <f>Amnt_Deposited!D51</f>
        <v>0</v>
      </c>
      <c r="Q56" s="319">
        <f>MCF!R55</f>
        <v>0.8</v>
      </c>
      <c r="R56" s="87">
        <f t="shared" si="13"/>
        <v>0</v>
      </c>
      <c r="S56" s="87">
        <f t="shared" si="7"/>
        <v>0</v>
      </c>
      <c r="T56" s="87">
        <f t="shared" si="8"/>
        <v>0</v>
      </c>
      <c r="U56" s="87">
        <f t="shared" si="9"/>
        <v>0.16544720774953287</v>
      </c>
      <c r="V56" s="87">
        <f t="shared" si="10"/>
        <v>1.199627612750713E-2</v>
      </c>
      <c r="W56" s="120">
        <f t="shared" si="11"/>
        <v>7.9975174183380855E-3</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7.4662785748758217E-2</v>
      </c>
      <c r="J57" s="87">
        <f t="shared" si="4"/>
        <v>5.4136628020156879E-3</v>
      </c>
      <c r="K57" s="120">
        <f t="shared" si="6"/>
        <v>3.6091085346771253E-3</v>
      </c>
      <c r="O57" s="116">
        <f>Amnt_Deposited!B52</f>
        <v>2038</v>
      </c>
      <c r="P57" s="119">
        <f>Amnt_Deposited!D52</f>
        <v>0</v>
      </c>
      <c r="Q57" s="319">
        <f>MCF!R56</f>
        <v>0.8</v>
      </c>
      <c r="R57" s="87">
        <f t="shared" si="13"/>
        <v>0</v>
      </c>
      <c r="S57" s="87">
        <f t="shared" si="7"/>
        <v>0</v>
      </c>
      <c r="T57" s="87">
        <f t="shared" si="8"/>
        <v>0</v>
      </c>
      <c r="U57" s="87">
        <f t="shared" si="9"/>
        <v>0.15426195402635995</v>
      </c>
      <c r="V57" s="87">
        <f t="shared" si="10"/>
        <v>1.118525372317291E-2</v>
      </c>
      <c r="W57" s="120">
        <f t="shared" si="11"/>
        <v>7.4568358154486064E-3</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6.9615120009104067E-2</v>
      </c>
      <c r="J58" s="87">
        <f t="shared" si="4"/>
        <v>5.0476657396541467E-3</v>
      </c>
      <c r="K58" s="120">
        <f t="shared" si="6"/>
        <v>3.3651104931027645E-3</v>
      </c>
      <c r="O58" s="116">
        <f>Amnt_Deposited!B53</f>
        <v>2039</v>
      </c>
      <c r="P58" s="119">
        <f>Amnt_Deposited!D53</f>
        <v>0</v>
      </c>
      <c r="Q58" s="319">
        <f>MCF!R57</f>
        <v>0.8</v>
      </c>
      <c r="R58" s="87">
        <f t="shared" si="13"/>
        <v>0</v>
      </c>
      <c r="S58" s="87">
        <f t="shared" si="7"/>
        <v>0</v>
      </c>
      <c r="T58" s="87">
        <f t="shared" si="8"/>
        <v>0</v>
      </c>
      <c r="U58" s="87">
        <f t="shared" si="9"/>
        <v>0.14383289258079354</v>
      </c>
      <c r="V58" s="87">
        <f t="shared" si="10"/>
        <v>1.0429061445566419E-2</v>
      </c>
      <c r="W58" s="120">
        <f t="shared" si="11"/>
        <v>6.9527076303776119E-3</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6.4908707668499557E-2</v>
      </c>
      <c r="J59" s="87">
        <f t="shared" si="4"/>
        <v>4.7064123406045134E-3</v>
      </c>
      <c r="K59" s="120">
        <f t="shared" si="6"/>
        <v>3.1376082270696756E-3</v>
      </c>
      <c r="O59" s="116">
        <f>Amnt_Deposited!B54</f>
        <v>2040</v>
      </c>
      <c r="P59" s="119">
        <f>Amnt_Deposited!D54</f>
        <v>0</v>
      </c>
      <c r="Q59" s="319">
        <f>MCF!R58</f>
        <v>0.8</v>
      </c>
      <c r="R59" s="87">
        <f t="shared" si="13"/>
        <v>0</v>
      </c>
      <c r="S59" s="87">
        <f t="shared" si="7"/>
        <v>0</v>
      </c>
      <c r="T59" s="87">
        <f t="shared" si="8"/>
        <v>0</v>
      </c>
      <c r="U59" s="87">
        <f t="shared" si="9"/>
        <v>0.13410890014152801</v>
      </c>
      <c r="V59" s="87">
        <f t="shared" si="10"/>
        <v>9.723992439265524E-3</v>
      </c>
      <c r="W59" s="120">
        <f t="shared" si="11"/>
        <v>6.4826616261770154E-3</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6.0520477888190823E-2</v>
      </c>
      <c r="J60" s="87">
        <f t="shared" si="4"/>
        <v>4.3882297803087373E-3</v>
      </c>
      <c r="K60" s="120">
        <f t="shared" si="6"/>
        <v>2.9254865202058247E-3</v>
      </c>
      <c r="O60" s="116">
        <f>Amnt_Deposited!B55</f>
        <v>2041</v>
      </c>
      <c r="P60" s="119">
        <f>Amnt_Deposited!D55</f>
        <v>0</v>
      </c>
      <c r="Q60" s="319">
        <f>MCF!R59</f>
        <v>0.8</v>
      </c>
      <c r="R60" s="87">
        <f t="shared" si="13"/>
        <v>0</v>
      </c>
      <c r="S60" s="87">
        <f t="shared" si="7"/>
        <v>0</v>
      </c>
      <c r="T60" s="87">
        <f t="shared" si="8"/>
        <v>0</v>
      </c>
      <c r="U60" s="87">
        <f t="shared" si="9"/>
        <v>0.12504230968634467</v>
      </c>
      <c r="V60" s="87">
        <f t="shared" si="10"/>
        <v>9.0665904551833418E-3</v>
      </c>
      <c r="W60" s="120">
        <f t="shared" si="11"/>
        <v>6.0443936367888945E-3</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5.6428919560703721E-2</v>
      </c>
      <c r="J61" s="87">
        <f t="shared" si="4"/>
        <v>4.0915583274871038E-3</v>
      </c>
      <c r="K61" s="120">
        <f t="shared" si="6"/>
        <v>2.727705551658069E-3</v>
      </c>
      <c r="O61" s="116">
        <f>Amnt_Deposited!B56</f>
        <v>2042</v>
      </c>
      <c r="P61" s="119">
        <f>Amnt_Deposited!D56</f>
        <v>0</v>
      </c>
      <c r="Q61" s="319">
        <f>MCF!R60</f>
        <v>0.8</v>
      </c>
      <c r="R61" s="87">
        <f t="shared" si="13"/>
        <v>0</v>
      </c>
      <c r="S61" s="87">
        <f t="shared" si="7"/>
        <v>0</v>
      </c>
      <c r="T61" s="87">
        <f t="shared" si="8"/>
        <v>0</v>
      </c>
      <c r="U61" s="87">
        <f t="shared" si="9"/>
        <v>0.11658867677831346</v>
      </c>
      <c r="V61" s="87">
        <f t="shared" si="10"/>
        <v>8.4536329080312066E-3</v>
      </c>
      <c r="W61" s="120">
        <f t="shared" si="11"/>
        <v>5.6357552720208044E-3</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5.261397586237003E-2</v>
      </c>
      <c r="J62" s="87">
        <f t="shared" si="4"/>
        <v>3.8149436983336941E-3</v>
      </c>
      <c r="K62" s="120">
        <f t="shared" si="6"/>
        <v>2.5432957988891294E-3</v>
      </c>
      <c r="O62" s="116">
        <f>Amnt_Deposited!B57</f>
        <v>2043</v>
      </c>
      <c r="P62" s="119">
        <f>Amnt_Deposited!D57</f>
        <v>0</v>
      </c>
      <c r="Q62" s="319">
        <f>MCF!R61</f>
        <v>0.8</v>
      </c>
      <c r="R62" s="87">
        <f t="shared" si="13"/>
        <v>0</v>
      </c>
      <c r="S62" s="87">
        <f t="shared" si="7"/>
        <v>0</v>
      </c>
      <c r="T62" s="87">
        <f t="shared" si="8"/>
        <v>0</v>
      </c>
      <c r="U62" s="87">
        <f t="shared" si="9"/>
        <v>0.10870656169911161</v>
      </c>
      <c r="V62" s="87">
        <f t="shared" si="10"/>
        <v>7.8821150792018468E-3</v>
      </c>
      <c r="W62" s="120">
        <f t="shared" si="11"/>
        <v>5.2547433861345645E-3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4.9056945934754549E-2</v>
      </c>
      <c r="J63" s="87">
        <f t="shared" si="4"/>
        <v>3.5570299276154785E-3</v>
      </c>
      <c r="K63" s="120">
        <f t="shared" si="6"/>
        <v>2.3713532850769855E-3</v>
      </c>
      <c r="O63" s="116">
        <f>Amnt_Deposited!B58</f>
        <v>2044</v>
      </c>
      <c r="P63" s="119">
        <f>Amnt_Deposited!D58</f>
        <v>0</v>
      </c>
      <c r="Q63" s="319">
        <f>MCF!R62</f>
        <v>0.8</v>
      </c>
      <c r="R63" s="87">
        <f t="shared" si="13"/>
        <v>0</v>
      </c>
      <c r="S63" s="87">
        <f t="shared" si="7"/>
        <v>0</v>
      </c>
      <c r="T63" s="87">
        <f t="shared" si="8"/>
        <v>0</v>
      </c>
      <c r="U63" s="87">
        <f t="shared" si="9"/>
        <v>0.10135732631147633</v>
      </c>
      <c r="V63" s="87">
        <f t="shared" si="10"/>
        <v>7.349235387635285E-3</v>
      </c>
      <c r="W63" s="120">
        <f t="shared" si="11"/>
        <v>4.8994902584235233E-3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4.5740393213025372E-2</v>
      </c>
      <c r="J64" s="87">
        <f t="shared" si="4"/>
        <v>3.3165527217291746E-3</v>
      </c>
      <c r="K64" s="120">
        <f t="shared" si="6"/>
        <v>2.2110351478194495E-3</v>
      </c>
      <c r="O64" s="116">
        <f>Amnt_Deposited!B59</f>
        <v>2045</v>
      </c>
      <c r="P64" s="119">
        <f>Amnt_Deposited!D59</f>
        <v>0</v>
      </c>
      <c r="Q64" s="319">
        <f>MCF!R63</f>
        <v>0.8</v>
      </c>
      <c r="R64" s="87">
        <f t="shared" si="13"/>
        <v>0</v>
      </c>
      <c r="S64" s="87">
        <f t="shared" si="7"/>
        <v>0</v>
      </c>
      <c r="T64" s="87">
        <f t="shared" si="8"/>
        <v>0</v>
      </c>
      <c r="U64" s="87">
        <f t="shared" si="9"/>
        <v>9.4504944655011094E-2</v>
      </c>
      <c r="V64" s="87">
        <f t="shared" si="10"/>
        <v>6.8523816564652366E-3</v>
      </c>
      <c r="W64" s="120">
        <f t="shared" si="11"/>
        <v>4.5682544376434908E-3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4.2648059951892837E-2</v>
      </c>
      <c r="J65" s="87">
        <f t="shared" si="4"/>
        <v>3.0923332611325345E-3</v>
      </c>
      <c r="K65" s="120">
        <f t="shared" si="6"/>
        <v>2.0615555074216894E-3</v>
      </c>
      <c r="O65" s="116">
        <f>Amnt_Deposited!B60</f>
        <v>2046</v>
      </c>
      <c r="P65" s="119">
        <f>Amnt_Deposited!D60</f>
        <v>0</v>
      </c>
      <c r="Q65" s="319">
        <f>MCF!R64</f>
        <v>0.8</v>
      </c>
      <c r="R65" s="87">
        <f t="shared" si="13"/>
        <v>0</v>
      </c>
      <c r="S65" s="87">
        <f t="shared" si="7"/>
        <v>0</v>
      </c>
      <c r="T65" s="87">
        <f t="shared" si="8"/>
        <v>0</v>
      </c>
      <c r="U65" s="87">
        <f t="shared" si="9"/>
        <v>8.8115826346886028E-2</v>
      </c>
      <c r="V65" s="87">
        <f t="shared" si="10"/>
        <v>6.3891183081250715E-3</v>
      </c>
      <c r="W65" s="120">
        <f t="shared" si="11"/>
        <v>4.2594122054167138E-3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3.9764787530123254E-2</v>
      </c>
      <c r="J66" s="87">
        <f t="shared" si="4"/>
        <v>2.883272421769582E-3</v>
      </c>
      <c r="K66" s="120">
        <f t="shared" si="6"/>
        <v>1.9221816145130546E-3</v>
      </c>
      <c r="O66" s="116">
        <f>Amnt_Deposited!B61</f>
        <v>2047</v>
      </c>
      <c r="P66" s="119">
        <f>Amnt_Deposited!D61</f>
        <v>0</v>
      </c>
      <c r="Q66" s="319">
        <f>MCF!R65</f>
        <v>0.8</v>
      </c>
      <c r="R66" s="87">
        <f t="shared" si="13"/>
        <v>0</v>
      </c>
      <c r="S66" s="87">
        <f t="shared" si="7"/>
        <v>0</v>
      </c>
      <c r="T66" s="87">
        <f t="shared" si="8"/>
        <v>0</v>
      </c>
      <c r="U66" s="87">
        <f t="shared" si="9"/>
        <v>8.2158651921742265E-2</v>
      </c>
      <c r="V66" s="87">
        <f t="shared" si="10"/>
        <v>5.9571744251437648E-3</v>
      </c>
      <c r="W66" s="120">
        <f t="shared" si="11"/>
        <v>3.9714496167625093E-3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3.7076442142960041E-2</v>
      </c>
      <c r="J67" s="87">
        <f t="shared" si="4"/>
        <v>2.6883453871632151E-3</v>
      </c>
      <c r="K67" s="120">
        <f t="shared" si="6"/>
        <v>1.7922302581088101E-3</v>
      </c>
      <c r="O67" s="116">
        <f>Amnt_Deposited!B62</f>
        <v>2048</v>
      </c>
      <c r="P67" s="119">
        <f>Amnt_Deposited!D62</f>
        <v>0</v>
      </c>
      <c r="Q67" s="319">
        <f>MCF!R66</f>
        <v>0.8</v>
      </c>
      <c r="R67" s="87">
        <f t="shared" si="13"/>
        <v>0</v>
      </c>
      <c r="S67" s="87">
        <f t="shared" si="7"/>
        <v>0</v>
      </c>
      <c r="T67" s="87">
        <f t="shared" si="8"/>
        <v>0</v>
      </c>
      <c r="U67" s="87">
        <f t="shared" si="9"/>
        <v>7.660421930363645E-2</v>
      </c>
      <c r="V67" s="87">
        <f t="shared" si="10"/>
        <v>5.5544326181058163E-3</v>
      </c>
      <c r="W67" s="120">
        <f t="shared" si="11"/>
        <v>3.7029550787372107E-3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3.4569845518196397E-2</v>
      </c>
      <c r="J68" s="87">
        <f t="shared" si="4"/>
        <v>2.5065966247636456E-3</v>
      </c>
      <c r="K68" s="120">
        <f t="shared" si="6"/>
        <v>1.6710644165090971E-3</v>
      </c>
      <c r="O68" s="116">
        <f>Amnt_Deposited!B63</f>
        <v>2049</v>
      </c>
      <c r="P68" s="119">
        <f>Amnt_Deposited!D63</f>
        <v>0</v>
      </c>
      <c r="Q68" s="319">
        <f>MCF!R67</f>
        <v>0.8</v>
      </c>
      <c r="R68" s="87">
        <f t="shared" si="13"/>
        <v>0</v>
      </c>
      <c r="S68" s="87">
        <f t="shared" si="7"/>
        <v>0</v>
      </c>
      <c r="T68" s="87">
        <f t="shared" si="8"/>
        <v>0</v>
      </c>
      <c r="U68" s="87">
        <f t="shared" si="9"/>
        <v>7.1425300657430565E-2</v>
      </c>
      <c r="V68" s="87">
        <f t="shared" si="10"/>
        <v>5.1789186462058798E-3</v>
      </c>
      <c r="W68" s="120">
        <f t="shared" si="11"/>
        <v>3.4526124308039197E-3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3.2232710316269668E-2</v>
      </c>
      <c r="J69" s="87">
        <f t="shared" si="4"/>
        <v>2.3371352019267324E-3</v>
      </c>
      <c r="K69" s="120">
        <f t="shared" si="6"/>
        <v>1.5580901346178215E-3</v>
      </c>
      <c r="O69" s="116">
        <f>Amnt_Deposited!B64</f>
        <v>2050</v>
      </c>
      <c r="P69" s="119">
        <f>Amnt_Deposited!D64</f>
        <v>0</v>
      </c>
      <c r="Q69" s="319">
        <f>MCF!R68</f>
        <v>0.8</v>
      </c>
      <c r="R69" s="87">
        <f t="shared" si="13"/>
        <v>0</v>
      </c>
      <c r="S69" s="87">
        <f t="shared" si="7"/>
        <v>0</v>
      </c>
      <c r="T69" s="87">
        <f t="shared" si="8"/>
        <v>0</v>
      </c>
      <c r="U69" s="87">
        <f t="shared" si="9"/>
        <v>6.6596508917912522E-2</v>
      </c>
      <c r="V69" s="87">
        <f t="shared" si="10"/>
        <v>4.8287917395180421E-3</v>
      </c>
      <c r="W69" s="120">
        <f t="shared" si="11"/>
        <v>3.2191944930120278E-3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3.0053579897708543E-2</v>
      </c>
      <c r="J70" s="87">
        <f t="shared" si="4"/>
        <v>2.1791304185611263E-3</v>
      </c>
      <c r="K70" s="120">
        <f t="shared" si="6"/>
        <v>1.4527536123740842E-3</v>
      </c>
      <c r="O70" s="116">
        <f>Amnt_Deposited!B65</f>
        <v>2051</v>
      </c>
      <c r="P70" s="119">
        <f>Amnt_Deposited!D65</f>
        <v>0</v>
      </c>
      <c r="Q70" s="319">
        <f>MCF!R69</f>
        <v>0.8</v>
      </c>
      <c r="R70" s="87">
        <f t="shared" si="13"/>
        <v>0</v>
      </c>
      <c r="S70" s="87">
        <f t="shared" si="7"/>
        <v>0</v>
      </c>
      <c r="T70" s="87">
        <f t="shared" si="8"/>
        <v>0</v>
      </c>
      <c r="U70" s="87">
        <f t="shared" si="9"/>
        <v>6.2094173342373007E-2</v>
      </c>
      <c r="V70" s="87">
        <f t="shared" si="10"/>
        <v>4.5023355755395159E-3</v>
      </c>
      <c r="W70" s="120">
        <f t="shared" si="11"/>
        <v>3.0015570503596771E-3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2.8021772162673087E-2</v>
      </c>
      <c r="J71" s="87">
        <f t="shared" si="4"/>
        <v>2.0318077350354566E-3</v>
      </c>
      <c r="K71" s="120">
        <f t="shared" si="6"/>
        <v>1.3545384900236377E-3</v>
      </c>
      <c r="O71" s="116">
        <f>Amnt_Deposited!B66</f>
        <v>2052</v>
      </c>
      <c r="P71" s="119">
        <f>Amnt_Deposited!D66</f>
        <v>0</v>
      </c>
      <c r="Q71" s="319">
        <f>MCF!R70</f>
        <v>0.8</v>
      </c>
      <c r="R71" s="87">
        <f t="shared" si="13"/>
        <v>0</v>
      </c>
      <c r="S71" s="87">
        <f t="shared" si="7"/>
        <v>0</v>
      </c>
      <c r="T71" s="87">
        <f t="shared" si="8"/>
        <v>0</v>
      </c>
      <c r="U71" s="87">
        <f t="shared" si="9"/>
        <v>5.7896223476597272E-2</v>
      </c>
      <c r="V71" s="87">
        <f t="shared" si="10"/>
        <v>4.1979498657757353E-3</v>
      </c>
      <c r="W71" s="120">
        <f t="shared" si="11"/>
        <v>2.7986332438504902E-3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2.6127327187288926E-2</v>
      </c>
      <c r="J72" s="87">
        <f t="shared" si="4"/>
        <v>1.894444975384162E-3</v>
      </c>
      <c r="K72" s="120">
        <f t="shared" si="6"/>
        <v>1.2629633169227747E-3</v>
      </c>
      <c r="O72" s="116">
        <f>Amnt_Deposited!B67</f>
        <v>2053</v>
      </c>
      <c r="P72" s="119">
        <f>Amnt_Deposited!D67</f>
        <v>0</v>
      </c>
      <c r="Q72" s="319">
        <f>MCF!R71</f>
        <v>0.8</v>
      </c>
      <c r="R72" s="87">
        <f t="shared" si="13"/>
        <v>0</v>
      </c>
      <c r="S72" s="87">
        <f t="shared" si="7"/>
        <v>0</v>
      </c>
      <c r="T72" s="87">
        <f t="shared" si="8"/>
        <v>0</v>
      </c>
      <c r="U72" s="87">
        <f t="shared" si="9"/>
        <v>5.3982080965472974E-2</v>
      </c>
      <c r="V72" s="87">
        <f t="shared" si="10"/>
        <v>3.9141425111243007E-3</v>
      </c>
      <c r="W72" s="120">
        <f t="shared" si="11"/>
        <v>2.6094283407495336E-3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2.4360958400088856E-2</v>
      </c>
      <c r="J73" s="87">
        <f t="shared" si="4"/>
        <v>1.7663687872000692E-3</v>
      </c>
      <c r="K73" s="120">
        <f t="shared" si="6"/>
        <v>1.1775791914667127E-3</v>
      </c>
      <c r="O73" s="116">
        <f>Amnt_Deposited!B68</f>
        <v>2054</v>
      </c>
      <c r="P73" s="119">
        <f>Amnt_Deposited!D68</f>
        <v>0</v>
      </c>
      <c r="Q73" s="319">
        <f>MCF!R72</f>
        <v>0.8</v>
      </c>
      <c r="R73" s="87">
        <f t="shared" si="13"/>
        <v>0</v>
      </c>
      <c r="S73" s="87">
        <f t="shared" si="7"/>
        <v>0</v>
      </c>
      <c r="T73" s="87">
        <f t="shared" si="8"/>
        <v>0</v>
      </c>
      <c r="U73" s="87">
        <f t="shared" si="9"/>
        <v>5.0332558677869524E-2</v>
      </c>
      <c r="V73" s="87">
        <f t="shared" si="10"/>
        <v>3.6495222876034477E-3</v>
      </c>
      <c r="W73" s="120">
        <f t="shared" si="11"/>
        <v>2.4330148584022983E-3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2.2714007059228748E-2</v>
      </c>
      <c r="J74" s="87">
        <f t="shared" si="4"/>
        <v>1.6469513408601095E-3</v>
      </c>
      <c r="K74" s="120">
        <f t="shared" si="6"/>
        <v>1.0979675605734063E-3</v>
      </c>
      <c r="O74" s="116">
        <f>Amnt_Deposited!B69</f>
        <v>2055</v>
      </c>
      <c r="P74" s="119">
        <f>Amnt_Deposited!D69</f>
        <v>0</v>
      </c>
      <c r="Q74" s="319">
        <f>MCF!R73</f>
        <v>0.8</v>
      </c>
      <c r="R74" s="87">
        <f t="shared" si="13"/>
        <v>0</v>
      </c>
      <c r="S74" s="87">
        <f t="shared" si="7"/>
        <v>0</v>
      </c>
      <c r="T74" s="87">
        <f t="shared" si="8"/>
        <v>0</v>
      </c>
      <c r="U74" s="87">
        <f t="shared" si="9"/>
        <v>4.6929766651299054E-2</v>
      </c>
      <c r="V74" s="87">
        <f t="shared" si="10"/>
        <v>3.4027920265704732E-3</v>
      </c>
      <c r="W74" s="120">
        <f t="shared" si="11"/>
        <v>2.2685280177136488E-3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2.1178399807324968E-2</v>
      </c>
      <c r="J75" s="87">
        <f t="shared" si="4"/>
        <v>1.5356072519037811E-3</v>
      </c>
      <c r="K75" s="120">
        <f t="shared" si="6"/>
        <v>1.023738167935854E-3</v>
      </c>
      <c r="O75" s="116">
        <f>Amnt_Deposited!B70</f>
        <v>2056</v>
      </c>
      <c r="P75" s="119">
        <f>Amnt_Deposited!D70</f>
        <v>0</v>
      </c>
      <c r="Q75" s="319">
        <f>MCF!R74</f>
        <v>0.8</v>
      </c>
      <c r="R75" s="87">
        <f t="shared" si="13"/>
        <v>0</v>
      </c>
      <c r="S75" s="87">
        <f t="shared" si="7"/>
        <v>0</v>
      </c>
      <c r="T75" s="87">
        <f t="shared" si="8"/>
        <v>0</v>
      </c>
      <c r="U75" s="87">
        <f t="shared" si="9"/>
        <v>4.3757024395299507E-2</v>
      </c>
      <c r="V75" s="87">
        <f t="shared" si="10"/>
        <v>3.1727422559995467E-3</v>
      </c>
      <c r="W75" s="120">
        <f t="shared" si="11"/>
        <v>2.1151615039996978E-3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1.9746609095847127E-2</v>
      </c>
      <c r="J76" s="87">
        <f t="shared" si="4"/>
        <v>1.4317907114778422E-3</v>
      </c>
      <c r="K76" s="120">
        <f t="shared" si="6"/>
        <v>9.5452714098522809E-4</v>
      </c>
      <c r="O76" s="116">
        <f>Amnt_Deposited!B71</f>
        <v>2057</v>
      </c>
      <c r="P76" s="119">
        <f>Amnt_Deposited!D71</f>
        <v>0</v>
      </c>
      <c r="Q76" s="319">
        <f>MCF!R75</f>
        <v>0.8</v>
      </c>
      <c r="R76" s="87">
        <f t="shared" si="13"/>
        <v>0</v>
      </c>
      <c r="S76" s="87">
        <f t="shared" si="7"/>
        <v>0</v>
      </c>
      <c r="T76" s="87">
        <f t="shared" si="8"/>
        <v>0</v>
      </c>
      <c r="U76" s="87">
        <f t="shared" si="9"/>
        <v>4.0798779123651076E-2</v>
      </c>
      <c r="V76" s="87">
        <f t="shared" si="10"/>
        <v>2.9582452716484333E-3</v>
      </c>
      <c r="W76" s="120">
        <f t="shared" si="11"/>
        <v>1.9721635144322887E-3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1.8411616285066445E-2</v>
      </c>
      <c r="J77" s="87">
        <f t="shared" si="4"/>
        <v>1.3349928107806808E-3</v>
      </c>
      <c r="K77" s="120">
        <f t="shared" si="6"/>
        <v>8.8999520718712052E-4</v>
      </c>
      <c r="O77" s="116">
        <f>Amnt_Deposited!B72</f>
        <v>2058</v>
      </c>
      <c r="P77" s="119">
        <f>Amnt_Deposited!D72</f>
        <v>0</v>
      </c>
      <c r="Q77" s="319">
        <f>MCF!R76</f>
        <v>0.8</v>
      </c>
      <c r="R77" s="87">
        <f t="shared" si="13"/>
        <v>0</v>
      </c>
      <c r="S77" s="87">
        <f t="shared" si="7"/>
        <v>0</v>
      </c>
      <c r="T77" s="87">
        <f t="shared" si="8"/>
        <v>0</v>
      </c>
      <c r="U77" s="87">
        <f t="shared" si="9"/>
        <v>3.8040529514600081E-2</v>
      </c>
      <c r="V77" s="87">
        <f t="shared" si="10"/>
        <v>2.7582496090509923E-3</v>
      </c>
      <c r="W77" s="120">
        <f t="shared" si="11"/>
        <v>1.8388330727006615E-3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1.7166877238675667E-2</v>
      </c>
      <c r="J78" s="87">
        <f t="shared" si="4"/>
        <v>1.2447390463907776E-3</v>
      </c>
      <c r="K78" s="120">
        <f t="shared" si="6"/>
        <v>8.2982603092718505E-4</v>
      </c>
      <c r="O78" s="116">
        <f>Amnt_Deposited!B73</f>
        <v>2059</v>
      </c>
      <c r="P78" s="119">
        <f>Amnt_Deposited!D73</f>
        <v>0</v>
      </c>
      <c r="Q78" s="319">
        <f>MCF!R77</f>
        <v>0.8</v>
      </c>
      <c r="R78" s="87">
        <f t="shared" si="13"/>
        <v>0</v>
      </c>
      <c r="S78" s="87">
        <f t="shared" si="7"/>
        <v>0</v>
      </c>
      <c r="T78" s="87">
        <f t="shared" si="8"/>
        <v>0</v>
      </c>
      <c r="U78" s="87">
        <f t="shared" si="9"/>
        <v>3.546875462536294E-2</v>
      </c>
      <c r="V78" s="87">
        <f t="shared" si="10"/>
        <v>2.5717748892371433E-3</v>
      </c>
      <c r="W78" s="120">
        <f t="shared" si="11"/>
        <v>1.7145165928247621E-3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1.6006290244425282E-2</v>
      </c>
      <c r="J79" s="87">
        <f t="shared" si="4"/>
        <v>1.1605869942503846E-3</v>
      </c>
      <c r="K79" s="120">
        <f t="shared" si="6"/>
        <v>7.7372466283358971E-4</v>
      </c>
      <c r="O79" s="116">
        <f>Amnt_Deposited!B74</f>
        <v>2060</v>
      </c>
      <c r="P79" s="119">
        <f>Amnt_Deposited!D74</f>
        <v>0</v>
      </c>
      <c r="Q79" s="319">
        <f>MCF!R78</f>
        <v>0.8</v>
      </c>
      <c r="R79" s="87">
        <f t="shared" si="13"/>
        <v>0</v>
      </c>
      <c r="S79" s="87">
        <f t="shared" si="7"/>
        <v>0</v>
      </c>
      <c r="T79" s="87">
        <f t="shared" si="8"/>
        <v>0</v>
      </c>
      <c r="U79" s="87">
        <f t="shared" si="9"/>
        <v>3.3070847612448925E-2</v>
      </c>
      <c r="V79" s="87">
        <f t="shared" si="10"/>
        <v>2.397907012914017E-3</v>
      </c>
      <c r="W79" s="120">
        <f t="shared" si="11"/>
        <v>1.5986046752760113E-3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1.4924166103523004E-2</v>
      </c>
      <c r="J80" s="87">
        <f t="shared" si="4"/>
        <v>1.0821241409022788E-3</v>
      </c>
      <c r="K80" s="120">
        <f t="shared" si="6"/>
        <v>7.2141609393485252E-4</v>
      </c>
      <c r="O80" s="116">
        <f>Amnt_Deposited!B75</f>
        <v>2061</v>
      </c>
      <c r="P80" s="119">
        <f>Amnt_Deposited!D75</f>
        <v>0</v>
      </c>
      <c r="Q80" s="319">
        <f>MCF!R79</f>
        <v>0.8</v>
      </c>
      <c r="R80" s="87">
        <f t="shared" si="13"/>
        <v>0</v>
      </c>
      <c r="S80" s="87">
        <f t="shared" si="7"/>
        <v>0</v>
      </c>
      <c r="T80" s="87">
        <f t="shared" si="8"/>
        <v>0</v>
      </c>
      <c r="U80" s="87">
        <f t="shared" si="9"/>
        <v>3.0835053932898763E-2</v>
      </c>
      <c r="V80" s="87">
        <f t="shared" si="10"/>
        <v>2.2357936795501625E-3</v>
      </c>
      <c r="W80" s="120">
        <f t="shared" si="11"/>
        <v>1.4905291197001083E-3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1.3915200242174686E-2</v>
      </c>
      <c r="J81" s="87">
        <f t="shared" si="4"/>
        <v>1.0089658613483183E-3</v>
      </c>
      <c r="K81" s="120">
        <f t="shared" si="6"/>
        <v>6.7264390756554551E-4</v>
      </c>
      <c r="O81" s="116">
        <f>Amnt_Deposited!B76</f>
        <v>2062</v>
      </c>
      <c r="P81" s="119">
        <f>Amnt_Deposited!D76</f>
        <v>0</v>
      </c>
      <c r="Q81" s="319">
        <f>MCF!R80</f>
        <v>0.8</v>
      </c>
      <c r="R81" s="87">
        <f t="shared" si="13"/>
        <v>0</v>
      </c>
      <c r="S81" s="87">
        <f t="shared" si="7"/>
        <v>0</v>
      </c>
      <c r="T81" s="87">
        <f t="shared" si="8"/>
        <v>0</v>
      </c>
      <c r="U81" s="87">
        <f t="shared" si="9"/>
        <v>2.8750413723501411E-2</v>
      </c>
      <c r="V81" s="87">
        <f t="shared" si="10"/>
        <v>2.0846402093973519E-3</v>
      </c>
      <c r="W81" s="120">
        <f t="shared" si="11"/>
        <v>1.3897601395982345E-3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1.2974446708557432E-2</v>
      </c>
      <c r="J82" s="87">
        <f t="shared" si="4"/>
        <v>9.4075353361725402E-4</v>
      </c>
      <c r="K82" s="120">
        <f t="shared" si="6"/>
        <v>6.2716902241150268E-4</v>
      </c>
      <c r="O82" s="116">
        <f>Amnt_Deposited!B77</f>
        <v>2063</v>
      </c>
      <c r="P82" s="119">
        <f>Amnt_Deposited!D77</f>
        <v>0</v>
      </c>
      <c r="Q82" s="319">
        <f>MCF!R81</f>
        <v>0.8</v>
      </c>
      <c r="R82" s="87">
        <f t="shared" si="13"/>
        <v>0</v>
      </c>
      <c r="S82" s="87">
        <f t="shared" si="7"/>
        <v>0</v>
      </c>
      <c r="T82" s="87">
        <f t="shared" si="8"/>
        <v>0</v>
      </c>
      <c r="U82" s="87">
        <f t="shared" si="9"/>
        <v>2.6806708075531878E-2</v>
      </c>
      <c r="V82" s="87">
        <f t="shared" si="10"/>
        <v>1.9437056479695326E-3</v>
      </c>
      <c r="W82" s="120">
        <f t="shared" si="11"/>
        <v>1.2958037653130216E-3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1.2097293927758022E-2</v>
      </c>
      <c r="J83" s="87">
        <f t="shared" ref="J83:J99" si="18">I82*(1-$K$10)+H83</f>
        <v>8.7715278079941044E-4</v>
      </c>
      <c r="K83" s="120">
        <f t="shared" si="6"/>
        <v>5.8476852053294026E-4</v>
      </c>
      <c r="O83" s="116">
        <f>Amnt_Deposited!B78</f>
        <v>2064</v>
      </c>
      <c r="P83" s="119">
        <f>Amnt_Deposited!D78</f>
        <v>0</v>
      </c>
      <c r="Q83" s="319">
        <f>MCF!R82</f>
        <v>0.8</v>
      </c>
      <c r="R83" s="87">
        <f t="shared" ref="R83:R99" si="19">P83*$W$6*DOCF*Q83</f>
        <v>0</v>
      </c>
      <c r="S83" s="87">
        <f t="shared" si="7"/>
        <v>0</v>
      </c>
      <c r="T83" s="87">
        <f t="shared" si="8"/>
        <v>0</v>
      </c>
      <c r="U83" s="87">
        <f t="shared" si="9"/>
        <v>2.49944089416488E-2</v>
      </c>
      <c r="V83" s="87">
        <f t="shared" si="10"/>
        <v>1.812299133883079E-3</v>
      </c>
      <c r="W83" s="120">
        <f t="shared" si="11"/>
        <v>1.2081994225887193E-3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1.1279442095827335E-2</v>
      </c>
      <c r="J84" s="87">
        <f t="shared" si="18"/>
        <v>8.1785183193068718E-4</v>
      </c>
      <c r="K84" s="120">
        <f t="shared" si="6"/>
        <v>5.4523455462045808E-4</v>
      </c>
      <c r="O84" s="116">
        <f>Amnt_Deposited!B79</f>
        <v>2065</v>
      </c>
      <c r="P84" s="119">
        <f>Amnt_Deposited!D79</f>
        <v>0</v>
      </c>
      <c r="Q84" s="319">
        <f>MCF!R83</f>
        <v>0.8</v>
      </c>
      <c r="R84" s="87">
        <f t="shared" si="19"/>
        <v>0</v>
      </c>
      <c r="S84" s="87">
        <f t="shared" si="7"/>
        <v>0</v>
      </c>
      <c r="T84" s="87">
        <f t="shared" si="8"/>
        <v>0</v>
      </c>
      <c r="U84" s="87">
        <f t="shared" si="9"/>
        <v>2.3304632429395313E-2</v>
      </c>
      <c r="V84" s="87">
        <f t="shared" si="10"/>
        <v>1.6897765122534855E-3</v>
      </c>
      <c r="W84" s="120">
        <f t="shared" si="11"/>
        <v>1.126517674835657E-3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1.0516882102136403E-2</v>
      </c>
      <c r="J85" s="87">
        <f t="shared" si="18"/>
        <v>7.6255999369093108E-4</v>
      </c>
      <c r="K85" s="120">
        <f t="shared" ref="K85:K99" si="20">J85*CH4_fraction*conv</f>
        <v>5.0837332912728739E-4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2.1729095252347935E-2</v>
      </c>
      <c r="V85" s="87">
        <f t="shared" ref="V85:V98" si="24">U84*(1-$W$10)+T85</f>
        <v>1.5755371770473777E-3</v>
      </c>
      <c r="W85" s="120">
        <f t="shared" ref="W85:W99" si="25">V85*CH4_fraction*conv</f>
        <v>1.0503581180315851E-3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9.8058758767114607E-3</v>
      </c>
      <c r="J86" s="87">
        <f t="shared" si="18"/>
        <v>7.1100622542494296E-4</v>
      </c>
      <c r="K86" s="120">
        <f t="shared" si="20"/>
        <v>4.7400415028329529E-4</v>
      </c>
      <c r="O86" s="116">
        <f>Amnt_Deposited!B81</f>
        <v>2067</v>
      </c>
      <c r="P86" s="119">
        <f>Amnt_Deposited!D81</f>
        <v>0</v>
      </c>
      <c r="Q86" s="319">
        <f>MCF!R85</f>
        <v>0.8</v>
      </c>
      <c r="R86" s="87">
        <f t="shared" si="19"/>
        <v>0</v>
      </c>
      <c r="S86" s="87">
        <f t="shared" si="21"/>
        <v>0</v>
      </c>
      <c r="T86" s="87">
        <f t="shared" si="22"/>
        <v>0</v>
      </c>
      <c r="U86" s="87">
        <f t="shared" si="23"/>
        <v>2.0260074125436896E-2</v>
      </c>
      <c r="V86" s="87">
        <f t="shared" si="24"/>
        <v>1.4690211269110388E-3</v>
      </c>
      <c r="W86" s="120">
        <f t="shared" si="25"/>
        <v>9.7934741794069246E-4</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9.1429380662105889E-3</v>
      </c>
      <c r="J87" s="87">
        <f t="shared" si="18"/>
        <v>6.6293781050087242E-4</v>
      </c>
      <c r="K87" s="120">
        <f t="shared" si="20"/>
        <v>4.4195854033391493E-4</v>
      </c>
      <c r="O87" s="116">
        <f>Amnt_Deposited!B82</f>
        <v>2068</v>
      </c>
      <c r="P87" s="119">
        <f>Amnt_Deposited!D82</f>
        <v>0</v>
      </c>
      <c r="Q87" s="319">
        <f>MCF!R86</f>
        <v>0.8</v>
      </c>
      <c r="R87" s="87">
        <f t="shared" si="19"/>
        <v>0</v>
      </c>
      <c r="S87" s="87">
        <f t="shared" si="21"/>
        <v>0</v>
      </c>
      <c r="T87" s="87">
        <f t="shared" si="22"/>
        <v>0</v>
      </c>
      <c r="U87" s="87">
        <f t="shared" si="23"/>
        <v>1.8890367905393772E-2</v>
      </c>
      <c r="V87" s="87">
        <f t="shared" si="24"/>
        <v>1.3697062200431244E-3</v>
      </c>
      <c r="W87" s="120">
        <f t="shared" si="25"/>
        <v>9.1313748002874956E-4</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8.524818948717594E-3</v>
      </c>
      <c r="J88" s="87">
        <f t="shared" si="18"/>
        <v>6.1811911749299405E-4</v>
      </c>
      <c r="K88" s="120">
        <f t="shared" si="20"/>
        <v>4.1207941166199603E-4</v>
      </c>
      <c r="O88" s="116">
        <f>Amnt_Deposited!B83</f>
        <v>2069</v>
      </c>
      <c r="P88" s="119">
        <f>Amnt_Deposited!D83</f>
        <v>0</v>
      </c>
      <c r="Q88" s="319">
        <f>MCF!R87</f>
        <v>0.8</v>
      </c>
      <c r="R88" s="87">
        <f t="shared" si="19"/>
        <v>0</v>
      </c>
      <c r="S88" s="87">
        <f t="shared" si="21"/>
        <v>0</v>
      </c>
      <c r="T88" s="87">
        <f t="shared" si="22"/>
        <v>0</v>
      </c>
      <c r="U88" s="87">
        <f t="shared" si="23"/>
        <v>1.7613262290738826E-2</v>
      </c>
      <c r="V88" s="87">
        <f t="shared" si="24"/>
        <v>1.277105614654946E-3</v>
      </c>
      <c r="W88" s="120">
        <f t="shared" si="25"/>
        <v>8.5140374310329735E-4</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7.9484885036014072E-3</v>
      </c>
      <c r="J89" s="87">
        <f t="shared" si="18"/>
        <v>5.7633044511618632E-4</v>
      </c>
      <c r="K89" s="120">
        <f t="shared" si="20"/>
        <v>3.8422029674412418E-4</v>
      </c>
      <c r="O89" s="116">
        <f>Amnt_Deposited!B84</f>
        <v>2070</v>
      </c>
      <c r="P89" s="119">
        <f>Amnt_Deposited!D84</f>
        <v>0</v>
      </c>
      <c r="Q89" s="319">
        <f>MCF!R88</f>
        <v>0.8</v>
      </c>
      <c r="R89" s="87">
        <f t="shared" si="19"/>
        <v>0</v>
      </c>
      <c r="S89" s="87">
        <f t="shared" si="21"/>
        <v>0</v>
      </c>
      <c r="T89" s="87">
        <f t="shared" si="22"/>
        <v>0</v>
      </c>
      <c r="U89" s="87">
        <f t="shared" si="23"/>
        <v>1.6422496908267366E-2</v>
      </c>
      <c r="V89" s="87">
        <f t="shared" si="24"/>
        <v>1.1907653824714591E-3</v>
      </c>
      <c r="W89" s="120">
        <f t="shared" si="25"/>
        <v>7.9384358831430604E-4</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7.4111215583514307E-3</v>
      </c>
      <c r="J90" s="87">
        <f t="shared" si="18"/>
        <v>5.3736694524997644E-4</v>
      </c>
      <c r="K90" s="120">
        <f t="shared" si="20"/>
        <v>3.5824463016665092E-4</v>
      </c>
      <c r="O90" s="116">
        <f>Amnt_Deposited!B85</f>
        <v>2071</v>
      </c>
      <c r="P90" s="119">
        <f>Amnt_Deposited!D85</f>
        <v>0</v>
      </c>
      <c r="Q90" s="319">
        <f>MCF!R89</f>
        <v>0.8</v>
      </c>
      <c r="R90" s="87">
        <f t="shared" si="19"/>
        <v>0</v>
      </c>
      <c r="S90" s="87">
        <f t="shared" si="21"/>
        <v>0</v>
      </c>
      <c r="T90" s="87">
        <f t="shared" si="22"/>
        <v>0</v>
      </c>
      <c r="U90" s="87">
        <f t="shared" si="23"/>
        <v>1.5312234624693034E-2</v>
      </c>
      <c r="V90" s="87">
        <f t="shared" si="24"/>
        <v>1.1102622835743312E-3</v>
      </c>
      <c r="W90" s="120">
        <f t="shared" si="25"/>
        <v>7.4017485571622077E-4</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6.9100839395786146E-3</v>
      </c>
      <c r="J91" s="87">
        <f t="shared" si="18"/>
        <v>5.0103761877281616E-4</v>
      </c>
      <c r="K91" s="120">
        <f t="shared" si="20"/>
        <v>3.3402507918187742E-4</v>
      </c>
      <c r="O91" s="116">
        <f>Amnt_Deposited!B86</f>
        <v>2072</v>
      </c>
      <c r="P91" s="119">
        <f>Amnt_Deposited!D86</f>
        <v>0</v>
      </c>
      <c r="Q91" s="319">
        <f>MCF!R90</f>
        <v>0.8</v>
      </c>
      <c r="R91" s="87">
        <f t="shared" si="19"/>
        <v>0</v>
      </c>
      <c r="S91" s="87">
        <f t="shared" si="21"/>
        <v>0</v>
      </c>
      <c r="T91" s="87">
        <f t="shared" si="22"/>
        <v>0</v>
      </c>
      <c r="U91" s="87">
        <f t="shared" si="23"/>
        <v>1.4277032933013663E-2</v>
      </c>
      <c r="V91" s="87">
        <f t="shared" si="24"/>
        <v>1.0352016916793719E-3</v>
      </c>
      <c r="W91" s="120">
        <f t="shared" si="25"/>
        <v>6.9013446111958123E-4</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6.4429195602944481E-3</v>
      </c>
      <c r="J92" s="87">
        <f t="shared" si="18"/>
        <v>4.6716437928416625E-4</v>
      </c>
      <c r="K92" s="120">
        <f t="shared" si="20"/>
        <v>3.1144291952277746E-4</v>
      </c>
      <c r="O92" s="116">
        <f>Amnt_Deposited!B87</f>
        <v>2073</v>
      </c>
      <c r="P92" s="119">
        <f>Amnt_Deposited!D87</f>
        <v>0</v>
      </c>
      <c r="Q92" s="319">
        <f>MCF!R91</f>
        <v>0.8</v>
      </c>
      <c r="R92" s="87">
        <f t="shared" si="19"/>
        <v>0</v>
      </c>
      <c r="S92" s="87">
        <f t="shared" si="21"/>
        <v>0</v>
      </c>
      <c r="T92" s="87">
        <f t="shared" si="22"/>
        <v>0</v>
      </c>
      <c r="U92" s="87">
        <f t="shared" si="23"/>
        <v>1.3311817273335634E-2</v>
      </c>
      <c r="V92" s="87">
        <f t="shared" si="24"/>
        <v>9.6521565967802928E-4</v>
      </c>
      <c r="W92" s="120">
        <f t="shared" si="25"/>
        <v>6.4347710645201945E-4</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6.0073383801696927E-3</v>
      </c>
      <c r="J93" s="87">
        <f t="shared" si="18"/>
        <v>4.35581180124755E-4</v>
      </c>
      <c r="K93" s="120">
        <f t="shared" si="20"/>
        <v>2.9038745341650331E-4</v>
      </c>
      <c r="O93" s="116">
        <f>Amnt_Deposited!B88</f>
        <v>2074</v>
      </c>
      <c r="P93" s="119">
        <f>Amnt_Deposited!D88</f>
        <v>0</v>
      </c>
      <c r="Q93" s="319">
        <f>MCF!R92</f>
        <v>0.8</v>
      </c>
      <c r="R93" s="87">
        <f t="shared" si="19"/>
        <v>0</v>
      </c>
      <c r="S93" s="87">
        <f t="shared" si="21"/>
        <v>0</v>
      </c>
      <c r="T93" s="87">
        <f t="shared" si="22"/>
        <v>0</v>
      </c>
      <c r="U93" s="87">
        <f t="shared" si="23"/>
        <v>1.2411856157375396E-2</v>
      </c>
      <c r="V93" s="87">
        <f t="shared" si="24"/>
        <v>8.9996111596023741E-4</v>
      </c>
      <c r="W93" s="120">
        <f t="shared" si="25"/>
        <v>5.9997407730682487E-4</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5.6012051797540317E-3</v>
      </c>
      <c r="J94" s="87">
        <f t="shared" si="18"/>
        <v>4.0613320041566121E-4</v>
      </c>
      <c r="K94" s="120">
        <f t="shared" si="20"/>
        <v>2.7075546694377414E-4</v>
      </c>
      <c r="O94" s="116">
        <f>Amnt_Deposited!B89</f>
        <v>2075</v>
      </c>
      <c r="P94" s="119">
        <f>Amnt_Deposited!D89</f>
        <v>0</v>
      </c>
      <c r="Q94" s="319">
        <f>MCF!R93</f>
        <v>0.8</v>
      </c>
      <c r="R94" s="87">
        <f t="shared" si="19"/>
        <v>0</v>
      </c>
      <c r="S94" s="87">
        <f t="shared" si="21"/>
        <v>0</v>
      </c>
      <c r="T94" s="87">
        <f t="shared" si="22"/>
        <v>0</v>
      </c>
      <c r="U94" s="87">
        <f t="shared" si="23"/>
        <v>1.157273797469841E-2</v>
      </c>
      <c r="V94" s="87">
        <f t="shared" si="24"/>
        <v>8.3911818267698587E-4</v>
      </c>
      <c r="W94" s="120">
        <f t="shared" si="25"/>
        <v>5.5941212178465725E-4</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5.2225290936278451E-3</v>
      </c>
      <c r="J95" s="87">
        <f t="shared" si="18"/>
        <v>3.7867608612618641E-4</v>
      </c>
      <c r="K95" s="120">
        <f t="shared" si="20"/>
        <v>2.5245072408412424E-4</v>
      </c>
      <c r="O95" s="116">
        <f>Amnt_Deposited!B90</f>
        <v>2076</v>
      </c>
      <c r="P95" s="119">
        <f>Amnt_Deposited!D90</f>
        <v>0</v>
      </c>
      <c r="Q95" s="319">
        <f>MCF!R94</f>
        <v>0.8</v>
      </c>
      <c r="R95" s="87">
        <f t="shared" si="19"/>
        <v>0</v>
      </c>
      <c r="S95" s="87">
        <f t="shared" si="21"/>
        <v>0</v>
      </c>
      <c r="T95" s="87">
        <f t="shared" si="22"/>
        <v>0</v>
      </c>
      <c r="U95" s="87">
        <f t="shared" si="23"/>
        <v>1.0790349366999678E-2</v>
      </c>
      <c r="V95" s="87">
        <f t="shared" si="24"/>
        <v>7.8238860769873212E-4</v>
      </c>
      <c r="W95" s="120">
        <f t="shared" si="25"/>
        <v>5.2159240513248808E-4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4.8694538511776164E-3</v>
      </c>
      <c r="J96" s="87">
        <f t="shared" si="18"/>
        <v>3.5307524245022884E-4</v>
      </c>
      <c r="K96" s="120">
        <f t="shared" si="20"/>
        <v>2.3538349496681922E-4</v>
      </c>
      <c r="O96" s="116">
        <f>Amnt_Deposited!B91</f>
        <v>2077</v>
      </c>
      <c r="P96" s="119">
        <f>Amnt_Deposited!D91</f>
        <v>0</v>
      </c>
      <c r="Q96" s="319">
        <f>MCF!R95</f>
        <v>0.8</v>
      </c>
      <c r="R96" s="87">
        <f t="shared" si="19"/>
        <v>0</v>
      </c>
      <c r="S96" s="87">
        <f t="shared" si="21"/>
        <v>0</v>
      </c>
      <c r="T96" s="87">
        <f t="shared" si="22"/>
        <v>0</v>
      </c>
      <c r="U96" s="87">
        <f t="shared" si="23"/>
        <v>1.0060855064416561E-2</v>
      </c>
      <c r="V96" s="87">
        <f t="shared" si="24"/>
        <v>7.2949430258311733E-4</v>
      </c>
      <c r="W96" s="120">
        <f t="shared" si="25"/>
        <v>4.8632953505541152E-4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4.5402486771552288E-3</v>
      </c>
      <c r="J97" s="87">
        <f t="shared" si="18"/>
        <v>3.292051740223877E-4</v>
      </c>
      <c r="K97" s="120">
        <f t="shared" si="20"/>
        <v>2.1947011601492514E-4</v>
      </c>
      <c r="O97" s="116">
        <f>Amnt_Deposited!B92</f>
        <v>2078</v>
      </c>
      <c r="P97" s="119">
        <f>Amnt_Deposited!D92</f>
        <v>0</v>
      </c>
      <c r="Q97" s="319">
        <f>MCF!R96</f>
        <v>0.8</v>
      </c>
      <c r="R97" s="87">
        <f t="shared" si="19"/>
        <v>0</v>
      </c>
      <c r="S97" s="87">
        <f t="shared" si="21"/>
        <v>0</v>
      </c>
      <c r="T97" s="87">
        <f t="shared" si="22"/>
        <v>0</v>
      </c>
      <c r="U97" s="87">
        <f t="shared" si="23"/>
        <v>9.3806790850314622E-3</v>
      </c>
      <c r="V97" s="87">
        <f t="shared" si="24"/>
        <v>6.801759793850984E-4</v>
      </c>
      <c r="W97" s="120">
        <f t="shared" si="25"/>
        <v>4.5345065292339893E-4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4.2332998074156919E-3</v>
      </c>
      <c r="J98" s="87">
        <f t="shared" si="18"/>
        <v>3.069488697395365E-4</v>
      </c>
      <c r="K98" s="120">
        <f t="shared" si="20"/>
        <v>2.0463257982635766E-4</v>
      </c>
      <c r="O98" s="116">
        <f>Amnt_Deposited!B93</f>
        <v>2079</v>
      </c>
      <c r="P98" s="119">
        <f>Amnt_Deposited!D93</f>
        <v>0</v>
      </c>
      <c r="Q98" s="319">
        <f>MCF!R97</f>
        <v>0.8</v>
      </c>
      <c r="R98" s="87">
        <f t="shared" si="19"/>
        <v>0</v>
      </c>
      <c r="S98" s="87">
        <f t="shared" si="21"/>
        <v>0</v>
      </c>
      <c r="T98" s="87">
        <f t="shared" si="22"/>
        <v>0</v>
      </c>
      <c r="U98" s="87">
        <f t="shared" si="23"/>
        <v>8.746487205404321E-3</v>
      </c>
      <c r="V98" s="87">
        <f t="shared" si="24"/>
        <v>6.341918796271414E-4</v>
      </c>
      <c r="W98" s="120">
        <f t="shared" si="25"/>
        <v>4.2279458641809425E-4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3.9471025782434324E-3</v>
      </c>
      <c r="J99" s="88">
        <f t="shared" si="18"/>
        <v>2.8619722917225975E-4</v>
      </c>
      <c r="K99" s="122">
        <f t="shared" si="20"/>
        <v>1.9079815278150649E-4</v>
      </c>
      <c r="O99" s="117">
        <f>Amnt_Deposited!B94</f>
        <v>2080</v>
      </c>
      <c r="P99" s="121">
        <f>Amnt_Deposited!D94</f>
        <v>0</v>
      </c>
      <c r="Q99" s="320">
        <f>MCF!R98</f>
        <v>0.8</v>
      </c>
      <c r="R99" s="88">
        <f t="shared" si="19"/>
        <v>0</v>
      </c>
      <c r="S99" s="88">
        <f>R99*$W$12</f>
        <v>0</v>
      </c>
      <c r="T99" s="88">
        <f>R99*(1-$W$12)</f>
        <v>0</v>
      </c>
      <c r="U99" s="88">
        <f>S99+U98*$W$10</f>
        <v>8.1551706162054372E-3</v>
      </c>
      <c r="V99" s="88">
        <f>U98*(1-$W$10)+T99</f>
        <v>5.9131658919888374E-4</v>
      </c>
      <c r="W99" s="122">
        <f t="shared" si="25"/>
        <v>3.9421105946592247E-4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Dry_Matter_Content!E6</f>
        <v>0.44</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Dry_Matter_Content!E7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0.885144685722</v>
      </c>
      <c r="D21" s="453">
        <f>Dry_Matter_Content!E8</f>
        <v>0.44</v>
      </c>
      <c r="E21" s="319">
        <f>MCF!R20</f>
        <v>0.8</v>
      </c>
      <c r="F21" s="87">
        <f t="shared" si="0"/>
        <v>9.3471278812243208E-2</v>
      </c>
      <c r="G21" s="87">
        <f t="shared" si="1"/>
        <v>9.3471278812243208E-2</v>
      </c>
      <c r="H21" s="87">
        <f t="shared" si="2"/>
        <v>0</v>
      </c>
      <c r="I21" s="87">
        <f t="shared" si="3"/>
        <v>9.3471278812243208E-2</v>
      </c>
      <c r="J21" s="87">
        <f t="shared" si="4"/>
        <v>0</v>
      </c>
      <c r="K21" s="120">
        <f t="shared" ref="K21:K84" si="6">J21*CH4_fraction*conv</f>
        <v>0</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0.90032180838600007</v>
      </c>
      <c r="D22" s="453">
        <f>Dry_Matter_Content!E9</f>
        <v>0.44</v>
      </c>
      <c r="E22" s="319">
        <f>MCF!R21</f>
        <v>0.8</v>
      </c>
      <c r="F22" s="87">
        <f t="shared" si="0"/>
        <v>9.5073982965561604E-2</v>
      </c>
      <c r="G22" s="87">
        <f t="shared" si="1"/>
        <v>9.5073982965561604E-2</v>
      </c>
      <c r="H22" s="87">
        <f t="shared" si="2"/>
        <v>0</v>
      </c>
      <c r="I22" s="87">
        <f t="shared" si="3"/>
        <v>0.17393241226172224</v>
      </c>
      <c r="J22" s="87">
        <f t="shared" si="4"/>
        <v>1.4612849516082596E-2</v>
      </c>
      <c r="K22" s="120">
        <f t="shared" si="6"/>
        <v>9.7418996773883972E-3</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0.93644272662600003</v>
      </c>
      <c r="D23" s="453">
        <f>Dry_Matter_Content!E10</f>
        <v>0.44</v>
      </c>
      <c r="E23" s="319">
        <f>MCF!R22</f>
        <v>0.8</v>
      </c>
      <c r="F23" s="87">
        <f t="shared" si="0"/>
        <v>9.8888351931705601E-2</v>
      </c>
      <c r="G23" s="87">
        <f t="shared" si="1"/>
        <v>9.8888351931705601E-2</v>
      </c>
      <c r="H23" s="87">
        <f t="shared" si="2"/>
        <v>0</v>
      </c>
      <c r="I23" s="87">
        <f t="shared" si="3"/>
        <v>0.24562900862265807</v>
      </c>
      <c r="J23" s="87">
        <f t="shared" si="4"/>
        <v>2.7191755570769745E-2</v>
      </c>
      <c r="K23" s="120">
        <f t="shared" si="6"/>
        <v>1.812783704717983E-2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0.97010805612600015</v>
      </c>
      <c r="D24" s="453">
        <f>Dry_Matter_Content!E11</f>
        <v>0.44</v>
      </c>
      <c r="E24" s="319">
        <f>MCF!R23</f>
        <v>0.8</v>
      </c>
      <c r="F24" s="87">
        <f t="shared" si="0"/>
        <v>0.10244341072690562</v>
      </c>
      <c r="G24" s="87">
        <f t="shared" si="1"/>
        <v>0.10244341072690562</v>
      </c>
      <c r="H24" s="87">
        <f t="shared" si="2"/>
        <v>0</v>
      </c>
      <c r="I24" s="87">
        <f t="shared" si="3"/>
        <v>0.30967196323729201</v>
      </c>
      <c r="J24" s="87">
        <f t="shared" si="4"/>
        <v>3.8400456112271698E-2</v>
      </c>
      <c r="K24" s="120">
        <f t="shared" si="6"/>
        <v>2.5600304074847799E-2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0.98070669397800003</v>
      </c>
      <c r="D25" s="453">
        <f>Dry_Matter_Content!E12</f>
        <v>0.44</v>
      </c>
      <c r="E25" s="319">
        <f>MCF!R24</f>
        <v>0.8</v>
      </c>
      <c r="F25" s="87">
        <f t="shared" si="0"/>
        <v>0.1035626268840768</v>
      </c>
      <c r="G25" s="87">
        <f t="shared" si="1"/>
        <v>0.1035626268840768</v>
      </c>
      <c r="H25" s="87">
        <f t="shared" si="2"/>
        <v>0</v>
      </c>
      <c r="I25" s="87">
        <f t="shared" si="3"/>
        <v>0.36482196695370883</v>
      </c>
      <c r="J25" s="87">
        <f t="shared" si="4"/>
        <v>4.8412623167659971E-2</v>
      </c>
      <c r="K25" s="120">
        <f t="shared" si="6"/>
        <v>3.2275082111773309E-2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0.99099640292399993</v>
      </c>
      <c r="D26" s="453">
        <f>Dry_Matter_Content!E13</f>
        <v>0.44</v>
      </c>
      <c r="E26" s="319">
        <f>MCF!R25</f>
        <v>0.8</v>
      </c>
      <c r="F26" s="87">
        <f t="shared" si="0"/>
        <v>0.10464922014877438</v>
      </c>
      <c r="G26" s="87">
        <f t="shared" si="1"/>
        <v>0.10464922014877438</v>
      </c>
      <c r="H26" s="87">
        <f t="shared" si="2"/>
        <v>0</v>
      </c>
      <c r="I26" s="87">
        <f t="shared" si="3"/>
        <v>0.4124366779891071</v>
      </c>
      <c r="J26" s="87">
        <f t="shared" si="4"/>
        <v>5.7034509113376111E-2</v>
      </c>
      <c r="K26" s="120">
        <f t="shared" si="6"/>
        <v>3.8023006075584072E-2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1.0008821279160001</v>
      </c>
      <c r="D27" s="453">
        <f>Dry_Matter_Content!E14</f>
        <v>0.44</v>
      </c>
      <c r="E27" s="319">
        <f>MCF!R26</f>
        <v>0.8</v>
      </c>
      <c r="F27" s="87">
        <f t="shared" si="0"/>
        <v>0.10569315270792962</v>
      </c>
      <c r="G27" s="87">
        <f t="shared" si="1"/>
        <v>0.10569315270792962</v>
      </c>
      <c r="H27" s="87">
        <f t="shared" si="2"/>
        <v>0</v>
      </c>
      <c r="I27" s="87">
        <f t="shared" si="3"/>
        <v>0.45365146700123143</v>
      </c>
      <c r="J27" s="87">
        <f t="shared" si="4"/>
        <v>6.4478363695805299E-2</v>
      </c>
      <c r="K27" s="120">
        <f t="shared" si="6"/>
        <v>4.298557579720353E-2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1.0102133651280001</v>
      </c>
      <c r="D28" s="453">
        <f>Dry_Matter_Content!E15</f>
        <v>0.44</v>
      </c>
      <c r="E28" s="319">
        <f>MCF!R27</f>
        <v>0.8</v>
      </c>
      <c r="F28" s="87">
        <f t="shared" si="0"/>
        <v>0.10667853135751681</v>
      </c>
      <c r="G28" s="87">
        <f t="shared" si="1"/>
        <v>0.10667853135751681</v>
      </c>
      <c r="H28" s="87">
        <f t="shared" si="2"/>
        <v>0</v>
      </c>
      <c r="I28" s="87">
        <f t="shared" si="3"/>
        <v>0.48940831306379112</v>
      </c>
      <c r="J28" s="87">
        <f t="shared" si="4"/>
        <v>7.0921685294957099E-2</v>
      </c>
      <c r="K28" s="120">
        <f t="shared" si="6"/>
        <v>4.7281123529971394E-2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1.132121464188</v>
      </c>
      <c r="D29" s="453">
        <f>Dry_Matter_Content!E16</f>
        <v>0.44</v>
      </c>
      <c r="E29" s="319">
        <f>MCF!R28</f>
        <v>0.8</v>
      </c>
      <c r="F29" s="87">
        <f t="shared" si="0"/>
        <v>0.1195520266182528</v>
      </c>
      <c r="G29" s="87">
        <f t="shared" si="1"/>
        <v>0.1195520266182528</v>
      </c>
      <c r="H29" s="87">
        <f t="shared" si="2"/>
        <v>0</v>
      </c>
      <c r="I29" s="87">
        <f t="shared" si="3"/>
        <v>0.53244860129996163</v>
      </c>
      <c r="J29" s="87">
        <f t="shared" si="4"/>
        <v>7.6511738382082251E-2</v>
      </c>
      <c r="K29" s="120">
        <f t="shared" si="6"/>
        <v>5.1007825588054834E-2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0.44920815156273314</v>
      </c>
      <c r="J30" s="87">
        <f t="shared" si="4"/>
        <v>8.3240449737228467E-2</v>
      </c>
      <c r="K30" s="120">
        <f t="shared" si="6"/>
        <v>5.5493633158152311E-2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0.37898111280177377</v>
      </c>
      <c r="J31" s="87">
        <f t="shared" si="4"/>
        <v>7.0227038760959357E-2</v>
      </c>
      <c r="K31" s="120">
        <f t="shared" si="6"/>
        <v>4.6818025840639571E-2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0.31973303102540185</v>
      </c>
      <c r="J32" s="87">
        <f t="shared" si="4"/>
        <v>5.9248081776371898E-2</v>
      </c>
      <c r="K32" s="120">
        <f t="shared" si="6"/>
        <v>3.949872118424793E-2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0.2697475089798515</v>
      </c>
      <c r="J33" s="87">
        <f t="shared" si="4"/>
        <v>4.9985522045550339E-2</v>
      </c>
      <c r="K33" s="120">
        <f t="shared" si="6"/>
        <v>3.3323681363700224E-2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0.22757648269081779</v>
      </c>
      <c r="J34" s="87">
        <f t="shared" si="4"/>
        <v>4.2171026289033721E-2</v>
      </c>
      <c r="K34" s="120">
        <f t="shared" si="6"/>
        <v>2.8114017526022481E-2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0.19199827153099888</v>
      </c>
      <c r="J35" s="87">
        <f t="shared" si="4"/>
        <v>3.5578211159818907E-2</v>
      </c>
      <c r="K35" s="120">
        <f t="shared" si="6"/>
        <v>2.371880743987927E-2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0.16198218653802285</v>
      </c>
      <c r="J36" s="87">
        <f t="shared" si="4"/>
        <v>3.0016084992976033E-2</v>
      </c>
      <c r="K36" s="120">
        <f t="shared" si="6"/>
        <v>2.0010723328650688E-2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0.13665867169748225</v>
      </c>
      <c r="J37" s="87">
        <f t="shared" si="4"/>
        <v>2.532351484054059E-2</v>
      </c>
      <c r="K37" s="120">
        <f t="shared" si="6"/>
        <v>1.6882343227027058E-2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0.11529411319396177</v>
      </c>
      <c r="J38" s="87">
        <f t="shared" si="4"/>
        <v>2.1364558503520474E-2</v>
      </c>
      <c r="K38" s="120">
        <f t="shared" si="6"/>
        <v>1.4243039002346983E-2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9.7269586862426455E-2</v>
      </c>
      <c r="J39" s="87">
        <f t="shared" si="4"/>
        <v>1.8024526331535309E-2</v>
      </c>
      <c r="K39" s="120">
        <f t="shared" si="6"/>
        <v>1.2016350887690205E-2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8.2062928160695034E-2</v>
      </c>
      <c r="J40" s="87">
        <f t="shared" si="4"/>
        <v>1.5206658701731426E-2</v>
      </c>
      <c r="K40" s="120">
        <f t="shared" si="6"/>
        <v>1.013777246782095E-2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6.9233605236054985E-2</v>
      </c>
      <c r="J41" s="87">
        <f t="shared" si="4"/>
        <v>1.2829322924640047E-2</v>
      </c>
      <c r="K41" s="120">
        <f t="shared" si="6"/>
        <v>8.5528819497600311E-3</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5.840995686378276E-2</v>
      </c>
      <c r="J42" s="87">
        <f t="shared" si="4"/>
        <v>1.0823648372272225E-2</v>
      </c>
      <c r="K42" s="120">
        <f t="shared" si="6"/>
        <v>7.2157655815148162E-3</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4.9278425544885963E-2</v>
      </c>
      <c r="J43" s="87">
        <f t="shared" si="4"/>
        <v>9.1315313188967944E-3</v>
      </c>
      <c r="K43" s="120">
        <f t="shared" si="6"/>
        <v>6.0876875459311957E-3</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4.1574473849484768E-2</v>
      </c>
      <c r="J44" s="87">
        <f t="shared" si="4"/>
        <v>7.7039516954011972E-3</v>
      </c>
      <c r="K44" s="120">
        <f t="shared" si="6"/>
        <v>5.1359677969341315E-3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3.5074920855316716E-2</v>
      </c>
      <c r="J45" s="87">
        <f t="shared" si="4"/>
        <v>6.4995529941680504E-3</v>
      </c>
      <c r="K45" s="120">
        <f t="shared" si="6"/>
        <v>4.3330353294453667E-3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2.959147667053345E-2</v>
      </c>
      <c r="J46" s="87">
        <f t="shared" si="4"/>
        <v>5.4834441847832647E-3</v>
      </c>
      <c r="K46" s="120">
        <f t="shared" si="6"/>
        <v>3.6556294565221765E-3</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2.4965287738061771E-2</v>
      </c>
      <c r="J47" s="87">
        <f t="shared" si="4"/>
        <v>4.6261889324716796E-3</v>
      </c>
      <c r="K47" s="120">
        <f t="shared" si="6"/>
        <v>3.0841259549811194E-3</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2.106233490080783E-2</v>
      </c>
      <c r="J48" s="87">
        <f t="shared" si="4"/>
        <v>3.9029528372539401E-3</v>
      </c>
      <c r="K48" s="120">
        <f t="shared" si="6"/>
        <v>2.6019685581692934E-3</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1.776955091118165E-2</v>
      </c>
      <c r="J49" s="87">
        <f t="shared" si="4"/>
        <v>3.2927839896261806E-3</v>
      </c>
      <c r="K49" s="120">
        <f t="shared" si="6"/>
        <v>2.1951893264174536E-3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1.499154491048217E-2</v>
      </c>
      <c r="J50" s="87">
        <f t="shared" si="4"/>
        <v>2.7780060006994804E-3</v>
      </c>
      <c r="K50" s="120">
        <f t="shared" si="6"/>
        <v>1.8520040004663201E-3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1.2647838987398389E-2</v>
      </c>
      <c r="J51" s="87">
        <f t="shared" si="4"/>
        <v>2.3437059230837806E-3</v>
      </c>
      <c r="K51" s="120">
        <f t="shared" si="6"/>
        <v>1.5624706153891869E-3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1.0670536759644052E-2</v>
      </c>
      <c r="J52" s="87">
        <f t="shared" si="4"/>
        <v>1.9773022277543356E-3</v>
      </c>
      <c r="K52" s="120">
        <f t="shared" si="6"/>
        <v>1.3182014851695571E-3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9.0023564383100701E-3</v>
      </c>
      <c r="J53" s="87">
        <f t="shared" si="4"/>
        <v>1.6681803213339824E-3</v>
      </c>
      <c r="K53" s="120">
        <f t="shared" si="6"/>
        <v>1.1121202142226549E-3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7.5949713934621394E-3</v>
      </c>
      <c r="J54" s="87">
        <f t="shared" si="4"/>
        <v>1.4073850448479309E-3</v>
      </c>
      <c r="K54" s="120">
        <f t="shared" si="6"/>
        <v>9.3825669656528716E-4</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6.407610147720017E-3</v>
      </c>
      <c r="J55" s="87">
        <f t="shared" si="4"/>
        <v>1.1873612457421229E-3</v>
      </c>
      <c r="K55" s="120">
        <f t="shared" si="6"/>
        <v>7.9157416382808193E-4</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5.4058752400973353E-3</v>
      </c>
      <c r="J56" s="87">
        <f t="shared" si="4"/>
        <v>1.0017349076226817E-3</v>
      </c>
      <c r="K56" s="120">
        <f t="shared" si="6"/>
        <v>6.6782327174845437E-4</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4.5607467429796501E-3</v>
      </c>
      <c r="J57" s="87">
        <f t="shared" si="4"/>
        <v>8.4512849711768524E-4</v>
      </c>
      <c r="K57" s="120">
        <f t="shared" si="6"/>
        <v>5.6341899807845679E-4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3.8477415644584808E-3</v>
      </c>
      <c r="J58" s="87">
        <f t="shared" si="4"/>
        <v>7.1300517852116926E-4</v>
      </c>
      <c r="K58" s="120">
        <f t="shared" si="6"/>
        <v>4.7533678568077947E-4</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3.2462041812891468E-3</v>
      </c>
      <c r="J59" s="87">
        <f t="shared" si="4"/>
        <v>6.0153738316933412E-4</v>
      </c>
      <c r="K59" s="120">
        <f t="shared" si="6"/>
        <v>4.010249221128894E-4</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2.7387082552417221E-3</v>
      </c>
      <c r="J60" s="87">
        <f t="shared" si="4"/>
        <v>5.0749592604742489E-4</v>
      </c>
      <c r="K60" s="120">
        <f t="shared" si="6"/>
        <v>3.3833061736494993E-4</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2.3105517978695097E-3</v>
      </c>
      <c r="J61" s="87">
        <f t="shared" si="4"/>
        <v>4.281564573722126E-4</v>
      </c>
      <c r="K61" s="120">
        <f t="shared" si="6"/>
        <v>2.8543763824814171E-4</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1.9493312587860246E-3</v>
      </c>
      <c r="J62" s="87">
        <f t="shared" si="4"/>
        <v>3.6122053908348514E-4</v>
      </c>
      <c r="K62" s="120">
        <f t="shared" si="6"/>
        <v>2.4081369272232342E-4</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1.6445821989293093E-3</v>
      </c>
      <c r="J63" s="87">
        <f t="shared" si="4"/>
        <v>3.0474905985671539E-4</v>
      </c>
      <c r="K63" s="120">
        <f t="shared" si="6"/>
        <v>2.0316603990447693E-4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1.3874761392373733E-3</v>
      </c>
      <c r="J64" s="87">
        <f t="shared" si="4"/>
        <v>2.5710605969193613E-4</v>
      </c>
      <c r="K64" s="120">
        <f t="shared" si="6"/>
        <v>1.7140403979462409E-4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1.1705648025415571E-3</v>
      </c>
      <c r="J65" s="87">
        <f t="shared" si="4"/>
        <v>2.1691133669581622E-4</v>
      </c>
      <c r="K65" s="120">
        <f t="shared" si="6"/>
        <v>1.4460755779721081E-4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9.8756433945040487E-4</v>
      </c>
      <c r="J66" s="87">
        <f t="shared" si="4"/>
        <v>1.8300046309115223E-4</v>
      </c>
      <c r="K66" s="120">
        <f t="shared" si="6"/>
        <v>1.2200030872743482E-4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8.3317328731955464E-4</v>
      </c>
      <c r="J67" s="87">
        <f t="shared" si="4"/>
        <v>1.5439105213085023E-4</v>
      </c>
      <c r="K67" s="120">
        <f t="shared" si="6"/>
        <v>1.0292736808723349E-4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7.0291898863945814E-4</v>
      </c>
      <c r="J68" s="87">
        <f t="shared" si="4"/>
        <v>1.3025429868009647E-4</v>
      </c>
      <c r="K68" s="120">
        <f t="shared" si="6"/>
        <v>8.6836199120064316E-5</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5.9302801963262398E-4</v>
      </c>
      <c r="J69" s="87">
        <f t="shared" si="4"/>
        <v>1.0989096900683417E-4</v>
      </c>
      <c r="K69" s="120">
        <f t="shared" si="6"/>
        <v>7.3260646004556109E-5</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5.0031687541987439E-4</v>
      </c>
      <c r="J70" s="87">
        <f t="shared" si="4"/>
        <v>9.2711144212749639E-5</v>
      </c>
      <c r="K70" s="120">
        <f t="shared" si="6"/>
        <v>6.1807429475166422E-5</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4.220997449411841E-4</v>
      </c>
      <c r="J71" s="87">
        <f t="shared" si="4"/>
        <v>7.8217130478690312E-5</v>
      </c>
      <c r="K71" s="120">
        <f t="shared" si="6"/>
        <v>5.2144753652460203E-5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3.5611070390118444E-4</v>
      </c>
      <c r="J72" s="87">
        <f t="shared" si="4"/>
        <v>6.5989041039999681E-5</v>
      </c>
      <c r="K72" s="120">
        <f t="shared" si="6"/>
        <v>4.3992694026666454E-5</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3.0043807169480188E-4</v>
      </c>
      <c r="J73" s="87">
        <f t="shared" si="4"/>
        <v>5.5672632206382566E-5</v>
      </c>
      <c r="K73" s="120">
        <f t="shared" si="6"/>
        <v>3.7115088137588373E-5</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2.5346903065496623E-4</v>
      </c>
      <c r="J74" s="87">
        <f t="shared" si="4"/>
        <v>4.6969041039835671E-5</v>
      </c>
      <c r="K74" s="120">
        <f t="shared" si="6"/>
        <v>3.1312694026557112E-5</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2.1384290326038525E-4</v>
      </c>
      <c r="J75" s="87">
        <f t="shared" si="4"/>
        <v>3.9626127394580985E-5</v>
      </c>
      <c r="K75" s="120">
        <f t="shared" si="6"/>
        <v>2.6417418263053988E-5</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1.8041173375961115E-4</v>
      </c>
      <c r="J76" s="87">
        <f t="shared" si="4"/>
        <v>3.3431169500774106E-5</v>
      </c>
      <c r="K76" s="120">
        <f t="shared" si="6"/>
        <v>2.2287446333849402E-5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1.5220703227413794E-4</v>
      </c>
      <c r="J77" s="87">
        <f t="shared" si="4"/>
        <v>2.8204701485473204E-5</v>
      </c>
      <c r="K77" s="120">
        <f t="shared" si="6"/>
        <v>1.8803134323648802E-5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1.2841171796824043E-4</v>
      </c>
      <c r="J78" s="87">
        <f t="shared" si="4"/>
        <v>2.37953143058975E-5</v>
      </c>
      <c r="K78" s="120">
        <f t="shared" si="6"/>
        <v>1.5863542870598332E-5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1.0833644848850211E-4</v>
      </c>
      <c r="J79" s="87">
        <f t="shared" si="4"/>
        <v>2.0075269479738319E-5</v>
      </c>
      <c r="K79" s="120">
        <f t="shared" si="6"/>
        <v>1.3383512986492212E-5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9.1399649944755713E-5</v>
      </c>
      <c r="J80" s="87">
        <f t="shared" si="4"/>
        <v>1.6936798543746409E-5</v>
      </c>
      <c r="K80" s="120">
        <f t="shared" si="6"/>
        <v>1.1291199029164271E-5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7.7110668907615996E-5</v>
      </c>
      <c r="J81" s="87">
        <f t="shared" si="4"/>
        <v>1.4288981037139713E-5</v>
      </c>
      <c r="K81" s="120">
        <f t="shared" si="6"/>
        <v>9.5259873580931406E-6</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6.5055558341568312E-5</v>
      </c>
      <c r="J82" s="87">
        <f t="shared" si="4"/>
        <v>1.205511056604768E-5</v>
      </c>
      <c r="K82" s="120">
        <f t="shared" si="6"/>
        <v>8.0367403773651194E-6</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5.4885085696814568E-5</v>
      </c>
      <c r="J83" s="87">
        <f t="shared" ref="J83:J99" si="16">I82*(1-$K$10)+H83</f>
        <v>1.0170472644753741E-5</v>
      </c>
      <c r="K83" s="120">
        <f t="shared" si="6"/>
        <v>6.7803150965024936E-6</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4.6304615758279864E-5</v>
      </c>
      <c r="J84" s="87">
        <f t="shared" si="16"/>
        <v>8.5804699385347034E-6</v>
      </c>
      <c r="K84" s="120">
        <f t="shared" si="6"/>
        <v>5.7203132923564683E-6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3.9065575161275201E-5</v>
      </c>
      <c r="J85" s="87">
        <f t="shared" si="16"/>
        <v>7.239040597004664E-6</v>
      </c>
      <c r="K85" s="120">
        <f t="shared" ref="K85:K99" si="18">J85*CH4_fraction*conv</f>
        <v>4.826027064669776E-6</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3.2958251303669482E-5</v>
      </c>
      <c r="J86" s="87">
        <f t="shared" si="16"/>
        <v>6.1073238576057162E-6</v>
      </c>
      <c r="K86" s="120">
        <f t="shared" si="18"/>
        <v>4.0715492384038102E-6</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2.7805717041447836E-5</v>
      </c>
      <c r="J87" s="87">
        <f t="shared" si="16"/>
        <v>5.1525342622216442E-6</v>
      </c>
      <c r="K87" s="120">
        <f t="shared" si="18"/>
        <v>3.435022841481096E-6</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2.3458705168104029E-5</v>
      </c>
      <c r="J88" s="87">
        <f t="shared" si="16"/>
        <v>4.3470118733438067E-6</v>
      </c>
      <c r="K88" s="120">
        <f t="shared" si="18"/>
        <v>2.8980079155625375E-6</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1.9791284193237124E-5</v>
      </c>
      <c r="J89" s="87">
        <f t="shared" si="16"/>
        <v>3.6674209748669046E-6</v>
      </c>
      <c r="K89" s="120">
        <f t="shared" si="18"/>
        <v>2.4449473165779363E-6</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1.6697210149094306E-5</v>
      </c>
      <c r="J90" s="87">
        <f t="shared" si="16"/>
        <v>3.0940740441428178E-6</v>
      </c>
      <c r="K90" s="120">
        <f t="shared" si="18"/>
        <v>2.0627160294285451E-6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1.4086848738106924E-5</v>
      </c>
      <c r="J91" s="87">
        <f t="shared" si="16"/>
        <v>2.6103614109873817E-6</v>
      </c>
      <c r="K91" s="120">
        <f t="shared" si="18"/>
        <v>1.7402409406582544E-6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1.1884578657055978E-5</v>
      </c>
      <c r="J92" s="87">
        <f t="shared" si="16"/>
        <v>2.2022700810509468E-6</v>
      </c>
      <c r="K92" s="120">
        <f t="shared" si="18"/>
        <v>1.4681800540339644E-6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1.0026600873030428E-5</v>
      </c>
      <c r="J93" s="87">
        <f t="shared" si="16"/>
        <v>1.85797778402555E-6</v>
      </c>
      <c r="K93" s="120">
        <f t="shared" si="18"/>
        <v>1.2386518560170334E-6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8.4590903866303565E-6</v>
      </c>
      <c r="J94" s="87">
        <f t="shared" si="16"/>
        <v>1.5675104864000712E-6</v>
      </c>
      <c r="K94" s="120">
        <f t="shared" si="18"/>
        <v>1.0450069909333806E-6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7.1366369396087319E-6</v>
      </c>
      <c r="J95" s="87">
        <f t="shared" si="16"/>
        <v>1.3224534470216242E-6</v>
      </c>
      <c r="K95" s="120">
        <f t="shared" si="18"/>
        <v>8.8163563134774941E-7</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6.0209294947699782E-6</v>
      </c>
      <c r="J96" s="87">
        <f t="shared" si="16"/>
        <v>1.1157074448387541E-6</v>
      </c>
      <c r="K96" s="120">
        <f t="shared" si="18"/>
        <v>7.4380496322583601E-7</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5.0796463779448708E-6</v>
      </c>
      <c r="J97" s="87">
        <f t="shared" si="16"/>
        <v>9.4128311682510734E-7</v>
      </c>
      <c r="K97" s="120">
        <f t="shared" si="18"/>
        <v>6.2752207788340482E-7</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4.2855189298233442E-6</v>
      </c>
      <c r="J98" s="87">
        <f t="shared" si="16"/>
        <v>7.9412744812152655E-7</v>
      </c>
      <c r="K98" s="120">
        <f t="shared" si="18"/>
        <v>5.294182987476843E-7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3.6155415419497422E-6</v>
      </c>
      <c r="J99" s="88">
        <f t="shared" si="16"/>
        <v>6.699773878736019E-7</v>
      </c>
      <c r="K99" s="122">
        <f t="shared" si="18"/>
        <v>4.4665159191573457E-7</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451">
        <f>Dry_Matter_Content!H6</f>
        <v>0.73</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453">
        <f>Dry_Matter_Content!H7</f>
        <v>0.73</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Amnt_Deposited!H15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5.5795112485199992E-2</v>
      </c>
      <c r="D21" s="453">
        <f>Dry_Matter_Content!H8</f>
        <v>0.73</v>
      </c>
      <c r="E21" s="319">
        <f>MCF!R20</f>
        <v>0.8</v>
      </c>
      <c r="F21" s="87">
        <f t="shared" si="0"/>
        <v>4.8876518537035191E-3</v>
      </c>
      <c r="G21" s="87">
        <f t="shared" si="1"/>
        <v>4.8876518537035191E-3</v>
      </c>
      <c r="H21" s="87">
        <f t="shared" si="2"/>
        <v>0</v>
      </c>
      <c r="I21" s="87">
        <f t="shared" si="3"/>
        <v>4.8876518537035191E-3</v>
      </c>
      <c r="J21" s="87">
        <f t="shared" si="4"/>
        <v>0</v>
      </c>
      <c r="K21" s="120">
        <f t="shared" ref="K21:K84" si="6">J21*CH4_fraction*conv</f>
        <v>0</v>
      </c>
      <c r="O21" s="116">
        <f>Amnt_Deposited!B16</f>
        <v>2002</v>
      </c>
      <c r="P21" s="119">
        <f>Amnt_Deposited!H16</f>
        <v>5.5795112485199992E-2</v>
      </c>
      <c r="Q21" s="319">
        <f>MCF!R20</f>
        <v>0.8</v>
      </c>
      <c r="R21" s="87">
        <f t="shared" si="5"/>
        <v>5.3563307985791987E-3</v>
      </c>
      <c r="S21" s="87">
        <f t="shared" ref="S21:S84" si="7">R21*$W$12</f>
        <v>5.3563307985791987E-3</v>
      </c>
      <c r="T21" s="87">
        <f t="shared" ref="T21:T84" si="8">R21*(1-$W$12)</f>
        <v>0</v>
      </c>
      <c r="U21" s="87">
        <f t="shared" ref="U21:U84" si="9">S21+U20*$W$10</f>
        <v>5.3563307985791987E-3</v>
      </c>
      <c r="V21" s="87">
        <f t="shared" ref="V21:V84" si="10">U20*(1-$W$10)+T21</f>
        <v>0</v>
      </c>
      <c r="W21" s="120">
        <f t="shared" ref="W21:W84" si="11">V21*CH4_fraction*conv</f>
        <v>0</v>
      </c>
    </row>
    <row r="22" spans="2:23">
      <c r="B22" s="116">
        <f>Amnt_Deposited!B17</f>
        <v>2003</v>
      </c>
      <c r="C22" s="119">
        <f>Amnt_Deposited!H17</f>
        <v>5.6751802707599996E-2</v>
      </c>
      <c r="D22" s="453">
        <f>Dry_Matter_Content!H9</f>
        <v>0.73</v>
      </c>
      <c r="E22" s="319">
        <f>MCF!R21</f>
        <v>0.8</v>
      </c>
      <c r="F22" s="87">
        <f t="shared" si="0"/>
        <v>4.9714579171857599E-3</v>
      </c>
      <c r="G22" s="87">
        <f t="shared" si="1"/>
        <v>4.9714579171857599E-3</v>
      </c>
      <c r="H22" s="87">
        <f t="shared" si="2"/>
        <v>0</v>
      </c>
      <c r="I22" s="87">
        <f t="shared" si="3"/>
        <v>9.5286742994307727E-3</v>
      </c>
      <c r="J22" s="87">
        <f t="shared" si="4"/>
        <v>3.3043547145850588E-4</v>
      </c>
      <c r="K22" s="120">
        <f t="shared" si="6"/>
        <v>2.2029031430567057E-4</v>
      </c>
      <c r="N22" s="290"/>
      <c r="O22" s="116">
        <f>Amnt_Deposited!B17</f>
        <v>2003</v>
      </c>
      <c r="P22" s="119">
        <f>Amnt_Deposited!H17</f>
        <v>5.6751802707599996E-2</v>
      </c>
      <c r="Q22" s="319">
        <f>MCF!R21</f>
        <v>0.8</v>
      </c>
      <c r="R22" s="87">
        <f t="shared" si="5"/>
        <v>5.4481730599296001E-3</v>
      </c>
      <c r="S22" s="87">
        <f t="shared" si="7"/>
        <v>5.4481730599296001E-3</v>
      </c>
      <c r="T22" s="87">
        <f t="shared" si="8"/>
        <v>0</v>
      </c>
      <c r="U22" s="87">
        <f t="shared" si="9"/>
        <v>1.0442382793896737E-2</v>
      </c>
      <c r="V22" s="87">
        <f t="shared" si="10"/>
        <v>3.6212106461206122E-4</v>
      </c>
      <c r="W22" s="120">
        <f t="shared" si="11"/>
        <v>2.4141404307470747E-4</v>
      </c>
    </row>
    <row r="23" spans="2:23">
      <c r="B23" s="116">
        <f>Amnt_Deposited!B18</f>
        <v>2004</v>
      </c>
      <c r="C23" s="119">
        <f>Amnt_Deposited!H18</f>
        <v>5.9028685491599994E-2</v>
      </c>
      <c r="D23" s="453">
        <f>Dry_Matter_Content!H10</f>
        <v>0.73</v>
      </c>
      <c r="E23" s="319">
        <f>MCF!R22</f>
        <v>0.8</v>
      </c>
      <c r="F23" s="87">
        <f t="shared" si="0"/>
        <v>5.1709128490641599E-3</v>
      </c>
      <c r="G23" s="87">
        <f t="shared" si="1"/>
        <v>5.1709128490641599E-3</v>
      </c>
      <c r="H23" s="87">
        <f t="shared" si="2"/>
        <v>0</v>
      </c>
      <c r="I23" s="87">
        <f t="shared" si="3"/>
        <v>1.4055389877750055E-2</v>
      </c>
      <c r="J23" s="87">
        <f t="shared" si="4"/>
        <v>6.4419727074487899E-4</v>
      </c>
      <c r="K23" s="120">
        <f t="shared" si="6"/>
        <v>4.2946484716325264E-4</v>
      </c>
      <c r="N23" s="290"/>
      <c r="O23" s="116">
        <f>Amnt_Deposited!B18</f>
        <v>2004</v>
      </c>
      <c r="P23" s="119">
        <f>Amnt_Deposited!H18</f>
        <v>5.9028685491599994E-2</v>
      </c>
      <c r="Q23" s="319">
        <f>MCF!R22</f>
        <v>0.8</v>
      </c>
      <c r="R23" s="87">
        <f t="shared" si="5"/>
        <v>5.6667538071936002E-3</v>
      </c>
      <c r="S23" s="87">
        <f t="shared" si="7"/>
        <v>5.6667538071936002E-3</v>
      </c>
      <c r="T23" s="87">
        <f t="shared" si="8"/>
        <v>0</v>
      </c>
      <c r="U23" s="87">
        <f t="shared" si="9"/>
        <v>1.5403166989315127E-2</v>
      </c>
      <c r="V23" s="87">
        <f t="shared" si="10"/>
        <v>7.0596961177520979E-4</v>
      </c>
      <c r="W23" s="120">
        <f t="shared" si="11"/>
        <v>4.7064640785013986E-4</v>
      </c>
    </row>
    <row r="24" spans="2:23">
      <c r="B24" s="116">
        <f>Amnt_Deposited!B19</f>
        <v>2005</v>
      </c>
      <c r="C24" s="119">
        <f>Amnt_Deposited!H19</f>
        <v>6.1150780191600008E-2</v>
      </c>
      <c r="D24" s="453">
        <f>Dry_Matter_Content!H11</f>
        <v>0.73</v>
      </c>
      <c r="E24" s="319">
        <f>MCF!R23</f>
        <v>0.8</v>
      </c>
      <c r="F24" s="87">
        <f t="shared" si="0"/>
        <v>5.3568083447841607E-3</v>
      </c>
      <c r="G24" s="87">
        <f t="shared" si="1"/>
        <v>5.3568083447841607E-3</v>
      </c>
      <c r="H24" s="87">
        <f t="shared" si="2"/>
        <v>0</v>
      </c>
      <c r="I24" s="87">
        <f t="shared" si="3"/>
        <v>1.8461967003166935E-2</v>
      </c>
      <c r="J24" s="87">
        <f t="shared" si="4"/>
        <v>9.5023121936728188E-4</v>
      </c>
      <c r="K24" s="120">
        <f t="shared" si="6"/>
        <v>6.3348747957818789E-4</v>
      </c>
      <c r="N24" s="290"/>
      <c r="O24" s="116">
        <f>Amnt_Deposited!B19</f>
        <v>2005</v>
      </c>
      <c r="P24" s="119">
        <f>Amnt_Deposited!H19</f>
        <v>6.1150780191600008E-2</v>
      </c>
      <c r="Q24" s="319">
        <f>MCF!R23</f>
        <v>0.8</v>
      </c>
      <c r="R24" s="87">
        <f t="shared" si="5"/>
        <v>5.8704748983936005E-3</v>
      </c>
      <c r="S24" s="87">
        <f t="shared" si="7"/>
        <v>5.8704748983936005E-3</v>
      </c>
      <c r="T24" s="87">
        <f t="shared" si="8"/>
        <v>0</v>
      </c>
      <c r="U24" s="87">
        <f t="shared" si="9"/>
        <v>2.0232292606210338E-2</v>
      </c>
      <c r="V24" s="87">
        <f t="shared" si="10"/>
        <v>1.041349281498391E-3</v>
      </c>
      <c r="W24" s="120">
        <f t="shared" si="11"/>
        <v>6.9423285433226067E-4</v>
      </c>
    </row>
    <row r="25" spans="2:23">
      <c r="B25" s="116">
        <f>Amnt_Deposited!B20</f>
        <v>2006</v>
      </c>
      <c r="C25" s="119">
        <f>Amnt_Deposited!H20</f>
        <v>6.1818865534799997E-2</v>
      </c>
      <c r="D25" s="453">
        <f>Dry_Matter_Content!H12</f>
        <v>0.73</v>
      </c>
      <c r="E25" s="319">
        <f>MCF!R24</f>
        <v>0.8</v>
      </c>
      <c r="F25" s="87">
        <f t="shared" si="0"/>
        <v>5.4153326208484795E-3</v>
      </c>
      <c r="G25" s="87">
        <f t="shared" si="1"/>
        <v>5.4153326208484795E-3</v>
      </c>
      <c r="H25" s="87">
        <f t="shared" si="2"/>
        <v>0</v>
      </c>
      <c r="I25" s="87">
        <f t="shared" si="3"/>
        <v>2.2629156557908869E-2</v>
      </c>
      <c r="J25" s="87">
        <f t="shared" si="4"/>
        <v>1.2481430661065442E-3</v>
      </c>
      <c r="K25" s="120">
        <f t="shared" si="6"/>
        <v>8.3209537740436279E-4</v>
      </c>
      <c r="N25" s="290"/>
      <c r="O25" s="116">
        <f>Amnt_Deposited!B20</f>
        <v>2006</v>
      </c>
      <c r="P25" s="119">
        <f>Amnt_Deposited!H20</f>
        <v>6.1818865534799997E-2</v>
      </c>
      <c r="Q25" s="319">
        <f>MCF!R24</f>
        <v>0.8</v>
      </c>
      <c r="R25" s="87">
        <f t="shared" si="5"/>
        <v>5.9346110913407997E-3</v>
      </c>
      <c r="S25" s="87">
        <f t="shared" si="7"/>
        <v>5.9346110913407997E-3</v>
      </c>
      <c r="T25" s="87">
        <f t="shared" si="8"/>
        <v>0</v>
      </c>
      <c r="U25" s="87">
        <f t="shared" si="9"/>
        <v>2.479907567990013E-2</v>
      </c>
      <c r="V25" s="87">
        <f t="shared" si="10"/>
        <v>1.3678280176510074E-3</v>
      </c>
      <c r="W25" s="120">
        <f t="shared" si="11"/>
        <v>9.1188534510067154E-4</v>
      </c>
    </row>
    <row r="26" spans="2:23">
      <c r="B26" s="116">
        <f>Amnt_Deposited!B21</f>
        <v>2007</v>
      </c>
      <c r="C26" s="119">
        <f>Amnt_Deposited!H21</f>
        <v>6.2467477538399992E-2</v>
      </c>
      <c r="D26" s="453">
        <f>Dry_Matter_Content!H13</f>
        <v>0.73</v>
      </c>
      <c r="E26" s="319">
        <f>MCF!R25</f>
        <v>0.8</v>
      </c>
      <c r="F26" s="87">
        <f t="shared" si="0"/>
        <v>5.4721510323638388E-3</v>
      </c>
      <c r="G26" s="87">
        <f t="shared" si="1"/>
        <v>5.4721510323638388E-3</v>
      </c>
      <c r="H26" s="87">
        <f t="shared" si="2"/>
        <v>0</v>
      </c>
      <c r="I26" s="87">
        <f t="shared" si="3"/>
        <v>2.6571436756642228E-2</v>
      </c>
      <c r="J26" s="87">
        <f t="shared" si="4"/>
        <v>1.5298708336304787E-3</v>
      </c>
      <c r="K26" s="120">
        <f t="shared" si="6"/>
        <v>1.0199138890869858E-3</v>
      </c>
      <c r="N26" s="290"/>
      <c r="O26" s="116">
        <f>Amnt_Deposited!B21</f>
        <v>2007</v>
      </c>
      <c r="P26" s="119">
        <f>Amnt_Deposited!H21</f>
        <v>6.2467477538399992E-2</v>
      </c>
      <c r="Q26" s="319">
        <f>MCF!R25</f>
        <v>0.8</v>
      </c>
      <c r="R26" s="87">
        <f t="shared" si="5"/>
        <v>5.9968778436863997E-3</v>
      </c>
      <c r="S26" s="87">
        <f t="shared" si="7"/>
        <v>5.9968778436863997E-3</v>
      </c>
      <c r="T26" s="87">
        <f t="shared" si="8"/>
        <v>0</v>
      </c>
      <c r="U26" s="87">
        <f t="shared" si="9"/>
        <v>2.9119382747005183E-2</v>
      </c>
      <c r="V26" s="87">
        <f t="shared" si="10"/>
        <v>1.6765707765813464E-3</v>
      </c>
      <c r="W26" s="120">
        <f t="shared" si="11"/>
        <v>1.1177138510542308E-3</v>
      </c>
    </row>
    <row r="27" spans="2:23">
      <c r="B27" s="116">
        <f>Amnt_Deposited!B22</f>
        <v>2008</v>
      </c>
      <c r="C27" s="119">
        <f>Amnt_Deposited!H22</f>
        <v>6.3090624405599996E-2</v>
      </c>
      <c r="D27" s="453">
        <f>Dry_Matter_Content!H14</f>
        <v>0.73</v>
      </c>
      <c r="E27" s="319">
        <f>MCF!R26</f>
        <v>0.8</v>
      </c>
      <c r="F27" s="87">
        <f t="shared" si="0"/>
        <v>5.5267386979305604E-3</v>
      </c>
      <c r="G27" s="87">
        <f t="shared" si="1"/>
        <v>5.5267386979305604E-3</v>
      </c>
      <c r="H27" s="87">
        <f t="shared" si="2"/>
        <v>0</v>
      </c>
      <c r="I27" s="87">
        <f t="shared" si="3"/>
        <v>3.0301782115845527E-2</v>
      </c>
      <c r="J27" s="87">
        <f t="shared" si="4"/>
        <v>1.7963933387272603E-3</v>
      </c>
      <c r="K27" s="120">
        <f t="shared" si="6"/>
        <v>1.1975955591515069E-3</v>
      </c>
      <c r="N27" s="290"/>
      <c r="O27" s="116">
        <f>Amnt_Deposited!B22</f>
        <v>2008</v>
      </c>
      <c r="P27" s="119">
        <f>Amnt_Deposited!H22</f>
        <v>6.3090624405599996E-2</v>
      </c>
      <c r="Q27" s="319">
        <f>MCF!R26</f>
        <v>0.8</v>
      </c>
      <c r="R27" s="87">
        <f t="shared" si="5"/>
        <v>6.0566999429376E-3</v>
      </c>
      <c r="S27" s="87">
        <f t="shared" si="7"/>
        <v>6.0566999429376E-3</v>
      </c>
      <c r="T27" s="87">
        <f t="shared" si="8"/>
        <v>0</v>
      </c>
      <c r="U27" s="87">
        <f t="shared" si="9"/>
        <v>3.320743245572113E-2</v>
      </c>
      <c r="V27" s="87">
        <f t="shared" si="10"/>
        <v>1.9686502342216553E-3</v>
      </c>
      <c r="W27" s="120">
        <f t="shared" si="11"/>
        <v>1.3124334894811034E-3</v>
      </c>
    </row>
    <row r="28" spans="2:23">
      <c r="B28" s="116">
        <f>Amnt_Deposited!B23</f>
        <v>2009</v>
      </c>
      <c r="C28" s="119">
        <f>Amnt_Deposited!H23</f>
        <v>6.3678819124800001E-2</v>
      </c>
      <c r="D28" s="453">
        <f>Dry_Matter_Content!H15</f>
        <v>0.73</v>
      </c>
      <c r="E28" s="319">
        <f>MCF!R27</f>
        <v>0.8</v>
      </c>
      <c r="F28" s="87">
        <f t="shared" si="0"/>
        <v>5.5782645553324808E-3</v>
      </c>
      <c r="G28" s="87">
        <f t="shared" si="1"/>
        <v>5.5782645553324808E-3</v>
      </c>
      <c r="H28" s="87">
        <f t="shared" si="2"/>
        <v>0</v>
      </c>
      <c r="I28" s="87">
        <f t="shared" si="3"/>
        <v>3.383145893228344E-2</v>
      </c>
      <c r="J28" s="87">
        <f t="shared" si="4"/>
        <v>2.0485877388945685E-3</v>
      </c>
      <c r="K28" s="120">
        <f t="shared" si="6"/>
        <v>1.3657251592630456E-3</v>
      </c>
      <c r="N28" s="290"/>
      <c r="O28" s="116">
        <f>Amnt_Deposited!B23</f>
        <v>2009</v>
      </c>
      <c r="P28" s="119">
        <f>Amnt_Deposited!H23</f>
        <v>6.3678819124800001E-2</v>
      </c>
      <c r="Q28" s="319">
        <f>MCF!R27</f>
        <v>0.8</v>
      </c>
      <c r="R28" s="87">
        <f t="shared" si="5"/>
        <v>6.1131666359807999E-3</v>
      </c>
      <c r="S28" s="87">
        <f t="shared" si="7"/>
        <v>6.1131666359807999E-3</v>
      </c>
      <c r="T28" s="87">
        <f t="shared" si="8"/>
        <v>0</v>
      </c>
      <c r="U28" s="87">
        <f t="shared" si="9"/>
        <v>3.7075571432639391E-2</v>
      </c>
      <c r="V28" s="87">
        <f t="shared" si="10"/>
        <v>2.2450276590625412E-3</v>
      </c>
      <c r="W28" s="120">
        <f t="shared" si="11"/>
        <v>1.4966851060416941E-3</v>
      </c>
    </row>
    <row r="29" spans="2:23">
      <c r="B29" s="116">
        <f>Amnt_Deposited!B24</f>
        <v>2010</v>
      </c>
      <c r="C29" s="119">
        <f>Amnt_Deposited!H24</f>
        <v>7.1363298520799992E-2</v>
      </c>
      <c r="D29" s="453">
        <f>Dry_Matter_Content!H16</f>
        <v>0.73</v>
      </c>
      <c r="E29" s="319">
        <f>MCF!R28</f>
        <v>0.8</v>
      </c>
      <c r="F29" s="87">
        <f t="shared" si="0"/>
        <v>6.2514249504220798E-3</v>
      </c>
      <c r="G29" s="87">
        <f t="shared" si="1"/>
        <v>6.2514249504220798E-3</v>
      </c>
      <c r="H29" s="87">
        <f t="shared" si="2"/>
        <v>0</v>
      </c>
      <c r="I29" s="87">
        <f t="shared" si="3"/>
        <v>3.7795668177285052E-2</v>
      </c>
      <c r="J29" s="87">
        <f t="shared" si="4"/>
        <v>2.287215705420469E-3</v>
      </c>
      <c r="K29" s="120">
        <f t="shared" si="6"/>
        <v>1.5248104702803127E-3</v>
      </c>
      <c r="O29" s="116">
        <f>Amnt_Deposited!B24</f>
        <v>2010</v>
      </c>
      <c r="P29" s="119">
        <f>Amnt_Deposited!H24</f>
        <v>7.1363298520799992E-2</v>
      </c>
      <c r="Q29" s="319">
        <f>MCF!R28</f>
        <v>0.8</v>
      </c>
      <c r="R29" s="87">
        <f t="shared" si="5"/>
        <v>6.8508766579967991E-3</v>
      </c>
      <c r="S29" s="87">
        <f t="shared" si="7"/>
        <v>6.8508766579967991E-3</v>
      </c>
      <c r="T29" s="87">
        <f t="shared" si="8"/>
        <v>0</v>
      </c>
      <c r="U29" s="87">
        <f t="shared" si="9"/>
        <v>4.1419910331271292E-2</v>
      </c>
      <c r="V29" s="87">
        <f t="shared" si="10"/>
        <v>2.5065377593648979E-3</v>
      </c>
      <c r="W29" s="120">
        <f t="shared" si="11"/>
        <v>1.6710251729099318E-3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3.5240447427716502E-2</v>
      </c>
      <c r="J30" s="87">
        <f t="shared" si="4"/>
        <v>2.555220749568553E-3</v>
      </c>
      <c r="K30" s="120">
        <f t="shared" si="6"/>
        <v>1.7034804997123685E-3</v>
      </c>
      <c r="O30" s="116">
        <f>Amnt_Deposited!B25</f>
        <v>2011</v>
      </c>
      <c r="P30" s="119">
        <f>Amnt_Deposited!H25</f>
        <v>0</v>
      </c>
      <c r="Q30" s="319">
        <f>MCF!R29</f>
        <v>0.8</v>
      </c>
      <c r="R30" s="87">
        <f t="shared" si="5"/>
        <v>0</v>
      </c>
      <c r="S30" s="87">
        <f t="shared" si="7"/>
        <v>0</v>
      </c>
      <c r="T30" s="87">
        <f t="shared" si="8"/>
        <v>0</v>
      </c>
      <c r="U30" s="87">
        <f t="shared" si="9"/>
        <v>3.8619668413935888E-2</v>
      </c>
      <c r="V30" s="87">
        <f t="shared" si="10"/>
        <v>2.8002419173354005E-3</v>
      </c>
      <c r="W30" s="120">
        <f t="shared" si="11"/>
        <v>1.8668279448902669E-3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3.2857975392323338E-2</v>
      </c>
      <c r="J31" s="87">
        <f t="shared" si="4"/>
        <v>2.3824720353931637E-3</v>
      </c>
      <c r="K31" s="120">
        <f t="shared" si="6"/>
        <v>1.5883146902621091E-3</v>
      </c>
      <c r="O31" s="116">
        <f>Amnt_Deposited!B26</f>
        <v>2012</v>
      </c>
      <c r="P31" s="119">
        <f>Amnt_Deposited!H26</f>
        <v>0</v>
      </c>
      <c r="Q31" s="319">
        <f>MCF!R30</f>
        <v>0.8</v>
      </c>
      <c r="R31" s="87">
        <f t="shared" si="5"/>
        <v>0</v>
      </c>
      <c r="S31" s="87">
        <f t="shared" si="7"/>
        <v>0</v>
      </c>
      <c r="T31" s="87">
        <f t="shared" si="8"/>
        <v>0</v>
      </c>
      <c r="U31" s="87">
        <f t="shared" si="9"/>
        <v>3.6008740155970775E-2</v>
      </c>
      <c r="V31" s="87">
        <f t="shared" si="10"/>
        <v>2.6109282579651109E-3</v>
      </c>
      <c r="W31" s="120">
        <f t="shared" si="11"/>
        <v>1.7406188386434071E-3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3.0636573190424007E-2</v>
      </c>
      <c r="J32" s="87">
        <f t="shared" si="4"/>
        <v>2.2214022018993314E-3</v>
      </c>
      <c r="K32" s="120">
        <f t="shared" si="6"/>
        <v>1.4809348012662208E-3</v>
      </c>
      <c r="O32" s="116">
        <f>Amnt_Deposited!B27</f>
        <v>2013</v>
      </c>
      <c r="P32" s="119">
        <f>Amnt_Deposited!H27</f>
        <v>0</v>
      </c>
      <c r="Q32" s="319">
        <f>MCF!R31</f>
        <v>0.8</v>
      </c>
      <c r="R32" s="87">
        <f t="shared" si="5"/>
        <v>0</v>
      </c>
      <c r="S32" s="87">
        <f t="shared" si="7"/>
        <v>0</v>
      </c>
      <c r="T32" s="87">
        <f t="shared" si="8"/>
        <v>0</v>
      </c>
      <c r="U32" s="87">
        <f t="shared" si="9"/>
        <v>3.3574326784026304E-2</v>
      </c>
      <c r="V32" s="87">
        <f t="shared" si="10"/>
        <v>2.4344133719444725E-3</v>
      </c>
      <c r="W32" s="120">
        <f t="shared" si="11"/>
        <v>1.6229422479629816E-3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2.8565351505847606E-2</v>
      </c>
      <c r="J33" s="87">
        <f t="shared" si="4"/>
        <v>2.0712216845764023E-3</v>
      </c>
      <c r="K33" s="120">
        <f t="shared" si="6"/>
        <v>1.3808144563842682E-3</v>
      </c>
      <c r="O33" s="116">
        <f>Amnt_Deposited!B28</f>
        <v>2014</v>
      </c>
      <c r="P33" s="119">
        <f>Amnt_Deposited!H28</f>
        <v>0</v>
      </c>
      <c r="Q33" s="319">
        <f>MCF!R32</f>
        <v>0.8</v>
      </c>
      <c r="R33" s="87">
        <f t="shared" si="5"/>
        <v>0</v>
      </c>
      <c r="S33" s="87">
        <f t="shared" si="7"/>
        <v>0</v>
      </c>
      <c r="T33" s="87">
        <f t="shared" si="8"/>
        <v>0</v>
      </c>
      <c r="U33" s="87">
        <f t="shared" si="9"/>
        <v>3.1304494800928874E-2</v>
      </c>
      <c r="V33" s="87">
        <f t="shared" si="10"/>
        <v>2.2698319830974267E-3</v>
      </c>
      <c r="W33" s="120">
        <f t="shared" si="11"/>
        <v>1.513221322064951E-3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2.6634157207493382E-2</v>
      </c>
      <c r="J34" s="87">
        <f t="shared" si="4"/>
        <v>1.931194298354225E-3</v>
      </c>
      <c r="K34" s="120">
        <f t="shared" si="6"/>
        <v>1.2874628655694833E-3</v>
      </c>
      <c r="O34" s="116">
        <f>Amnt_Deposited!B29</f>
        <v>2015</v>
      </c>
      <c r="P34" s="119">
        <f>Amnt_Deposited!H29</f>
        <v>0</v>
      </c>
      <c r="Q34" s="319">
        <f>MCF!R33</f>
        <v>0.8</v>
      </c>
      <c r="R34" s="87">
        <f t="shared" si="5"/>
        <v>0</v>
      </c>
      <c r="S34" s="87">
        <f t="shared" si="7"/>
        <v>0</v>
      </c>
      <c r="T34" s="87">
        <f t="shared" si="8"/>
        <v>0</v>
      </c>
      <c r="U34" s="87">
        <f t="shared" si="9"/>
        <v>2.9188117487663971E-2</v>
      </c>
      <c r="V34" s="87">
        <f t="shared" si="10"/>
        <v>2.1163773132649036E-3</v>
      </c>
      <c r="W34" s="120">
        <f t="shared" si="11"/>
        <v>1.410918208843269E-3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2.4833523578670299E-2</v>
      </c>
      <c r="J35" s="87">
        <f t="shared" si="4"/>
        <v>1.8006336288230835E-3</v>
      </c>
      <c r="K35" s="120">
        <f t="shared" si="6"/>
        <v>1.200422419215389E-3</v>
      </c>
      <c r="O35" s="116">
        <f>Amnt_Deposited!B30</f>
        <v>2016</v>
      </c>
      <c r="P35" s="119">
        <f>Amnt_Deposited!H30</f>
        <v>0</v>
      </c>
      <c r="Q35" s="319">
        <f>MCF!R34</f>
        <v>0.8</v>
      </c>
      <c r="R35" s="87">
        <f t="shared" si="5"/>
        <v>0</v>
      </c>
      <c r="S35" s="87">
        <f t="shared" si="7"/>
        <v>0</v>
      </c>
      <c r="T35" s="87">
        <f t="shared" si="8"/>
        <v>0</v>
      </c>
      <c r="U35" s="87">
        <f t="shared" si="9"/>
        <v>2.7214820360186621E-2</v>
      </c>
      <c r="V35" s="87">
        <f t="shared" si="10"/>
        <v>1.9732971274773509E-3</v>
      </c>
      <c r="W35" s="120">
        <f t="shared" si="11"/>
        <v>1.3155314183182338E-3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2.3154623911240835E-2</v>
      </c>
      <c r="J36" s="87">
        <f t="shared" si="4"/>
        <v>1.6788996674294641E-3</v>
      </c>
      <c r="K36" s="120">
        <f t="shared" si="6"/>
        <v>1.119266444952976E-3</v>
      </c>
      <c r="O36" s="116">
        <f>Amnt_Deposited!B31</f>
        <v>2017</v>
      </c>
      <c r="P36" s="119">
        <f>Amnt_Deposited!H31</f>
        <v>0</v>
      </c>
      <c r="Q36" s="319">
        <f>MCF!R35</f>
        <v>0.8</v>
      </c>
      <c r="R36" s="87">
        <f t="shared" si="5"/>
        <v>0</v>
      </c>
      <c r="S36" s="87">
        <f t="shared" si="7"/>
        <v>0</v>
      </c>
      <c r="T36" s="87">
        <f t="shared" si="8"/>
        <v>0</v>
      </c>
      <c r="U36" s="87">
        <f t="shared" si="9"/>
        <v>2.5374930313688579E-2</v>
      </c>
      <c r="V36" s="87">
        <f t="shared" si="10"/>
        <v>1.8398900464980425E-3</v>
      </c>
      <c r="W36" s="120">
        <f t="shared" si="11"/>
        <v>1.2265933643320283E-3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2.1589228237087452E-2</v>
      </c>
      <c r="J37" s="87">
        <f t="shared" si="4"/>
        <v>1.5653956741533844E-3</v>
      </c>
      <c r="K37" s="120">
        <f t="shared" si="6"/>
        <v>1.0435971161022561E-3</v>
      </c>
      <c r="O37" s="116">
        <f>Amnt_Deposited!B32</f>
        <v>2018</v>
      </c>
      <c r="P37" s="119">
        <f>Amnt_Deposited!H32</f>
        <v>0</v>
      </c>
      <c r="Q37" s="319">
        <f>MCF!R36</f>
        <v>0.8</v>
      </c>
      <c r="R37" s="87">
        <f t="shared" si="5"/>
        <v>0</v>
      </c>
      <c r="S37" s="87">
        <f t="shared" si="7"/>
        <v>0</v>
      </c>
      <c r="T37" s="87">
        <f t="shared" si="8"/>
        <v>0</v>
      </c>
      <c r="U37" s="87">
        <f t="shared" si="9"/>
        <v>2.3659428205027335E-2</v>
      </c>
      <c r="V37" s="87">
        <f t="shared" si="10"/>
        <v>1.7155021086612426E-3</v>
      </c>
      <c r="W37" s="120">
        <f t="shared" si="11"/>
        <v>1.1436680724408283E-3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2.0129662984799332E-2</v>
      </c>
      <c r="J38" s="87">
        <f t="shared" si="4"/>
        <v>1.4595652522881211E-3</v>
      </c>
      <c r="K38" s="120">
        <f t="shared" si="6"/>
        <v>9.7304350152541401E-4</v>
      </c>
      <c r="O38" s="116">
        <f>Amnt_Deposited!B33</f>
        <v>2019</v>
      </c>
      <c r="P38" s="119">
        <f>Amnt_Deposited!H33</f>
        <v>0</v>
      </c>
      <c r="Q38" s="319">
        <f>MCF!R37</f>
        <v>0.8</v>
      </c>
      <c r="R38" s="87">
        <f t="shared" si="5"/>
        <v>0</v>
      </c>
      <c r="S38" s="87">
        <f t="shared" si="7"/>
        <v>0</v>
      </c>
      <c r="T38" s="87">
        <f t="shared" si="8"/>
        <v>0</v>
      </c>
      <c r="U38" s="87">
        <f t="shared" si="9"/>
        <v>2.2059904640875969E-2</v>
      </c>
      <c r="V38" s="87">
        <f t="shared" si="10"/>
        <v>1.599523564151365E-3</v>
      </c>
      <c r="W38" s="120">
        <f t="shared" si="11"/>
        <v>1.0663490427675767E-3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1.876877336381642E-2</v>
      </c>
      <c r="J39" s="87">
        <f t="shared" si="4"/>
        <v>1.3608896209829104E-3</v>
      </c>
      <c r="K39" s="120">
        <f t="shared" si="6"/>
        <v>9.0725974732194022E-4</v>
      </c>
      <c r="O39" s="116">
        <f>Amnt_Deposited!B34</f>
        <v>2020</v>
      </c>
      <c r="P39" s="119">
        <f>Amnt_Deposited!H34</f>
        <v>0</v>
      </c>
      <c r="Q39" s="319">
        <f>MCF!R38</f>
        <v>0.8</v>
      </c>
      <c r="R39" s="87">
        <f t="shared" si="5"/>
        <v>0</v>
      </c>
      <c r="S39" s="87">
        <f t="shared" si="7"/>
        <v>0</v>
      </c>
      <c r="T39" s="87">
        <f t="shared" si="8"/>
        <v>0</v>
      </c>
      <c r="U39" s="87">
        <f t="shared" si="9"/>
        <v>2.0568518754867302E-2</v>
      </c>
      <c r="V39" s="87">
        <f t="shared" si="10"/>
        <v>1.4913858860086681E-3</v>
      </c>
      <c r="W39" s="120">
        <f t="shared" si="11"/>
        <v>9.9425725733911195E-4</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1.7499888291637806E-2</v>
      </c>
      <c r="J40" s="87">
        <f t="shared" si="4"/>
        <v>1.268885072178614E-3</v>
      </c>
      <c r="K40" s="120">
        <f t="shared" si="6"/>
        <v>8.4592338145240932E-4</v>
      </c>
      <c r="O40" s="116">
        <f>Amnt_Deposited!B35</f>
        <v>2021</v>
      </c>
      <c r="P40" s="119">
        <f>Amnt_Deposited!H35</f>
        <v>0</v>
      </c>
      <c r="Q40" s="319">
        <f>MCF!R39</f>
        <v>0.8</v>
      </c>
      <c r="R40" s="87">
        <f t="shared" si="5"/>
        <v>0</v>
      </c>
      <c r="S40" s="87">
        <f t="shared" si="7"/>
        <v>0</v>
      </c>
      <c r="T40" s="87">
        <f t="shared" si="8"/>
        <v>0</v>
      </c>
      <c r="U40" s="87">
        <f t="shared" si="9"/>
        <v>1.9177959771657861E-2</v>
      </c>
      <c r="V40" s="87">
        <f t="shared" si="10"/>
        <v>1.3905589832094393E-3</v>
      </c>
      <c r="W40" s="120">
        <f t="shared" si="11"/>
        <v>9.2703932213962612E-4</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1.6316787692167552E-2</v>
      </c>
      <c r="J41" s="87">
        <f t="shared" si="4"/>
        <v>1.1831005994702526E-3</v>
      </c>
      <c r="K41" s="120">
        <f t="shared" si="6"/>
        <v>7.8873373298016833E-4</v>
      </c>
      <c r="O41" s="116">
        <f>Amnt_Deposited!B36</f>
        <v>2022</v>
      </c>
      <c r="P41" s="119">
        <f>Amnt_Deposited!H36</f>
        <v>0</v>
      </c>
      <c r="Q41" s="319">
        <f>MCF!R40</f>
        <v>0.8</v>
      </c>
      <c r="R41" s="87">
        <f t="shared" si="5"/>
        <v>0</v>
      </c>
      <c r="S41" s="87">
        <f t="shared" si="7"/>
        <v>0</v>
      </c>
      <c r="T41" s="87">
        <f t="shared" si="8"/>
        <v>0</v>
      </c>
      <c r="U41" s="87">
        <f t="shared" si="9"/>
        <v>1.7881411169498679E-2</v>
      </c>
      <c r="V41" s="87">
        <f t="shared" si="10"/>
        <v>1.2965486021591804E-3</v>
      </c>
      <c r="W41" s="120">
        <f t="shared" si="11"/>
        <v>8.6436573477278685E-4</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1.5213672004894466E-2</v>
      </c>
      <c r="J42" s="87">
        <f t="shared" si="4"/>
        <v>1.1031156872730861E-3</v>
      </c>
      <c r="K42" s="120">
        <f t="shared" si="6"/>
        <v>7.3541045818205733E-4</v>
      </c>
      <c r="O42" s="116">
        <f>Amnt_Deposited!B37</f>
        <v>2023</v>
      </c>
      <c r="P42" s="119">
        <f>Amnt_Deposited!H37</f>
        <v>0</v>
      </c>
      <c r="Q42" s="319">
        <f>MCF!R41</f>
        <v>0.8</v>
      </c>
      <c r="R42" s="87">
        <f t="shared" si="5"/>
        <v>0</v>
      </c>
      <c r="S42" s="87">
        <f t="shared" si="7"/>
        <v>0</v>
      </c>
      <c r="T42" s="87">
        <f t="shared" si="8"/>
        <v>0</v>
      </c>
      <c r="U42" s="87">
        <f t="shared" si="9"/>
        <v>1.6672517265637763E-2</v>
      </c>
      <c r="V42" s="87">
        <f t="shared" si="10"/>
        <v>1.2088939038609157E-3</v>
      </c>
      <c r="W42" s="120">
        <f t="shared" si="11"/>
        <v>8.0592926924061043E-4</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1.4185133755439738E-2</v>
      </c>
      <c r="J43" s="87">
        <f t="shared" si="4"/>
        <v>1.0285382494547282E-3</v>
      </c>
      <c r="K43" s="120">
        <f t="shared" si="6"/>
        <v>6.8569216630315214E-4</v>
      </c>
      <c r="O43" s="116">
        <f>Amnt_Deposited!B38</f>
        <v>2024</v>
      </c>
      <c r="P43" s="119">
        <f>Amnt_Deposited!H38</f>
        <v>0</v>
      </c>
      <c r="Q43" s="319">
        <f>MCF!R42</f>
        <v>0.8</v>
      </c>
      <c r="R43" s="87">
        <f t="shared" si="5"/>
        <v>0</v>
      </c>
      <c r="S43" s="87">
        <f t="shared" si="7"/>
        <v>0</v>
      </c>
      <c r="T43" s="87">
        <f t="shared" si="8"/>
        <v>0</v>
      </c>
      <c r="U43" s="87">
        <f t="shared" si="9"/>
        <v>1.5545352060755869E-2</v>
      </c>
      <c r="V43" s="87">
        <f t="shared" si="10"/>
        <v>1.1271652048818934E-3</v>
      </c>
      <c r="W43" s="120">
        <f t="shared" si="11"/>
        <v>7.5144346992126224E-4</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1.3226131048111267E-2</v>
      </c>
      <c r="J44" s="87">
        <f t="shared" si="4"/>
        <v>9.5900270732847122E-4</v>
      </c>
      <c r="K44" s="120">
        <f t="shared" si="6"/>
        <v>6.3933513821898074E-4</v>
      </c>
      <c r="O44" s="116">
        <f>Amnt_Deposited!B39</f>
        <v>2025</v>
      </c>
      <c r="P44" s="119">
        <f>Amnt_Deposited!H39</f>
        <v>0</v>
      </c>
      <c r="Q44" s="319">
        <f>MCF!R43</f>
        <v>0.8</v>
      </c>
      <c r="R44" s="87">
        <f t="shared" si="5"/>
        <v>0</v>
      </c>
      <c r="S44" s="87">
        <f t="shared" si="7"/>
        <v>0</v>
      </c>
      <c r="T44" s="87">
        <f t="shared" si="8"/>
        <v>0</v>
      </c>
      <c r="U44" s="87">
        <f t="shared" si="9"/>
        <v>1.449439018971097E-2</v>
      </c>
      <c r="V44" s="87">
        <f t="shared" si="10"/>
        <v>1.0509618710448994E-3</v>
      </c>
      <c r="W44" s="120">
        <f t="shared" si="11"/>
        <v>7.0064124736326627E-4</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1.2331962850525128E-2</v>
      </c>
      <c r="J45" s="87">
        <f t="shared" si="4"/>
        <v>8.9416819758613949E-4</v>
      </c>
      <c r="K45" s="120">
        <f t="shared" si="6"/>
        <v>5.9611213172409299E-4</v>
      </c>
      <c r="O45" s="116">
        <f>Amnt_Deposited!B40</f>
        <v>2026</v>
      </c>
      <c r="P45" s="119">
        <f>Amnt_Deposited!H40</f>
        <v>0</v>
      </c>
      <c r="Q45" s="319">
        <f>MCF!R44</f>
        <v>0.8</v>
      </c>
      <c r="R45" s="87">
        <f t="shared" si="5"/>
        <v>0</v>
      </c>
      <c r="S45" s="87">
        <f t="shared" si="7"/>
        <v>0</v>
      </c>
      <c r="T45" s="87">
        <f t="shared" si="8"/>
        <v>0</v>
      </c>
      <c r="U45" s="87">
        <f t="shared" si="9"/>
        <v>1.3514479836191914E-2</v>
      </c>
      <c r="V45" s="87">
        <f t="shared" si="10"/>
        <v>9.7991035351905633E-4</v>
      </c>
      <c r="W45" s="120">
        <f t="shared" si="11"/>
        <v>6.5327356901270415E-4</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1.149824594913937E-2</v>
      </c>
      <c r="J46" s="87">
        <f t="shared" si="4"/>
        <v>8.3371690138575724E-4</v>
      </c>
      <c r="K46" s="120">
        <f t="shared" si="6"/>
        <v>5.5581126759050479E-4</v>
      </c>
      <c r="O46" s="116">
        <f>Amnt_Deposited!B41</f>
        <v>2027</v>
      </c>
      <c r="P46" s="119">
        <f>Amnt_Deposited!H41</f>
        <v>0</v>
      </c>
      <c r="Q46" s="319">
        <f>MCF!R45</f>
        <v>0.8</v>
      </c>
      <c r="R46" s="87">
        <f t="shared" si="5"/>
        <v>0</v>
      </c>
      <c r="S46" s="87">
        <f t="shared" si="7"/>
        <v>0</v>
      </c>
      <c r="T46" s="87">
        <f t="shared" si="8"/>
        <v>0</v>
      </c>
      <c r="U46" s="87">
        <f t="shared" si="9"/>
        <v>1.2600817478508892E-2</v>
      </c>
      <c r="V46" s="87">
        <f t="shared" si="10"/>
        <v>9.136623576830212E-4</v>
      </c>
      <c r="W46" s="120">
        <f t="shared" si="11"/>
        <v>6.091082384553474E-4</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1.0720893462736154E-2</v>
      </c>
      <c r="J47" s="87">
        <f t="shared" si="4"/>
        <v>7.77352486403217E-4</v>
      </c>
      <c r="K47" s="120">
        <f t="shared" si="6"/>
        <v>5.18234990935478E-4</v>
      </c>
      <c r="O47" s="116">
        <f>Amnt_Deposited!B42</f>
        <v>2028</v>
      </c>
      <c r="P47" s="119">
        <f>Amnt_Deposited!H42</f>
        <v>0</v>
      </c>
      <c r="Q47" s="319">
        <f>MCF!R46</f>
        <v>0.8</v>
      </c>
      <c r="R47" s="87">
        <f t="shared" si="5"/>
        <v>0</v>
      </c>
      <c r="S47" s="87">
        <f t="shared" si="7"/>
        <v>0</v>
      </c>
      <c r="T47" s="87">
        <f t="shared" si="8"/>
        <v>0</v>
      </c>
      <c r="U47" s="87">
        <f t="shared" si="9"/>
        <v>1.1748924342724546E-2</v>
      </c>
      <c r="V47" s="87">
        <f t="shared" si="10"/>
        <v>8.5189313578434693E-4</v>
      </c>
      <c r="W47" s="120">
        <f t="shared" si="11"/>
        <v>5.6792875718956462E-4</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9.9960948085252715E-3</v>
      </c>
      <c r="J48" s="87">
        <f t="shared" si="4"/>
        <v>7.2479865421088221E-4</v>
      </c>
      <c r="K48" s="120">
        <f t="shared" si="6"/>
        <v>4.8319910280725481E-4</v>
      </c>
      <c r="O48" s="116">
        <f>Amnt_Deposited!B43</f>
        <v>2029</v>
      </c>
      <c r="P48" s="119">
        <f>Amnt_Deposited!H43</f>
        <v>0</v>
      </c>
      <c r="Q48" s="319">
        <f>MCF!R47</f>
        <v>0.8</v>
      </c>
      <c r="R48" s="87">
        <f t="shared" si="5"/>
        <v>0</v>
      </c>
      <c r="S48" s="87">
        <f t="shared" si="7"/>
        <v>0</v>
      </c>
      <c r="T48" s="87">
        <f t="shared" si="8"/>
        <v>0</v>
      </c>
      <c r="U48" s="87">
        <f t="shared" si="9"/>
        <v>1.0954624447698923E-2</v>
      </c>
      <c r="V48" s="87">
        <f t="shared" si="10"/>
        <v>7.9429989502562397E-4</v>
      </c>
      <c r="W48" s="120">
        <f t="shared" si="11"/>
        <v>5.2953326335041591E-4</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9.3202970226628958E-3</v>
      </c>
      <c r="J49" s="87">
        <f t="shared" si="4"/>
        <v>6.7579778586237497E-4</v>
      </c>
      <c r="K49" s="120">
        <f t="shared" si="6"/>
        <v>4.5053185724158327E-4</v>
      </c>
      <c r="O49" s="116">
        <f>Amnt_Deposited!B44</f>
        <v>2030</v>
      </c>
      <c r="P49" s="119">
        <f>Amnt_Deposited!H44</f>
        <v>0</v>
      </c>
      <c r="Q49" s="319">
        <f>MCF!R48</f>
        <v>0.8</v>
      </c>
      <c r="R49" s="87">
        <f t="shared" si="5"/>
        <v>0</v>
      </c>
      <c r="S49" s="87">
        <f t="shared" si="7"/>
        <v>0</v>
      </c>
      <c r="T49" s="87">
        <f t="shared" si="8"/>
        <v>0</v>
      </c>
      <c r="U49" s="87">
        <f t="shared" si="9"/>
        <v>1.0214024134425088E-2</v>
      </c>
      <c r="V49" s="87">
        <f t="shared" si="10"/>
        <v>7.4060031327383526E-4</v>
      </c>
      <c r="W49" s="120">
        <f t="shared" si="11"/>
        <v>4.9373354218255677E-4</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8.6901873436186945E-3</v>
      </c>
      <c r="J50" s="87">
        <f t="shared" si="4"/>
        <v>6.3010967904420184E-4</v>
      </c>
      <c r="K50" s="120">
        <f t="shared" si="6"/>
        <v>4.2007311936280119E-4</v>
      </c>
      <c r="O50" s="116">
        <f>Amnt_Deposited!B45</f>
        <v>2031</v>
      </c>
      <c r="P50" s="119">
        <f>Amnt_Deposited!H45</f>
        <v>0</v>
      </c>
      <c r="Q50" s="319">
        <f>MCF!R49</f>
        <v>0.8</v>
      </c>
      <c r="R50" s="87">
        <f t="shared" si="5"/>
        <v>0</v>
      </c>
      <c r="S50" s="87">
        <f t="shared" si="7"/>
        <v>0</v>
      </c>
      <c r="T50" s="87">
        <f t="shared" si="8"/>
        <v>0</v>
      </c>
      <c r="U50" s="87">
        <f t="shared" si="9"/>
        <v>9.5234929793081551E-3</v>
      </c>
      <c r="V50" s="87">
        <f t="shared" si="10"/>
        <v>6.9053115511693327E-4</v>
      </c>
      <c r="W50" s="120">
        <f t="shared" si="11"/>
        <v>4.6035410341128881E-4</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8.1026769730149599E-3</v>
      </c>
      <c r="J51" s="87">
        <f t="shared" si="4"/>
        <v>5.8751037060373441E-4</v>
      </c>
      <c r="K51" s="120">
        <f t="shared" si="6"/>
        <v>3.9167358040248957E-4</v>
      </c>
      <c r="O51" s="116">
        <f>Amnt_Deposited!B46</f>
        <v>2032</v>
      </c>
      <c r="P51" s="119">
        <f>Amnt_Deposited!H46</f>
        <v>0</v>
      </c>
      <c r="Q51" s="319">
        <f>MCF!R50</f>
        <v>0.8</v>
      </c>
      <c r="R51" s="87">
        <f t="shared" ref="R51:R82" si="13">P51*$W$6*DOCF*Q51</f>
        <v>0</v>
      </c>
      <c r="S51" s="87">
        <f t="shared" si="7"/>
        <v>0</v>
      </c>
      <c r="T51" s="87">
        <f t="shared" si="8"/>
        <v>0</v>
      </c>
      <c r="U51" s="87">
        <f t="shared" si="9"/>
        <v>8.8796459978246114E-3</v>
      </c>
      <c r="V51" s="87">
        <f t="shared" si="10"/>
        <v>6.438469814835444E-4</v>
      </c>
      <c r="W51" s="120">
        <f t="shared" si="11"/>
        <v>4.292313209890296E-4</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7.5548859343333849E-3</v>
      </c>
      <c r="J52" s="87">
        <f t="shared" si="4"/>
        <v>5.4779103868157525E-4</v>
      </c>
      <c r="K52" s="120">
        <f t="shared" si="6"/>
        <v>3.651940257877168E-4</v>
      </c>
      <c r="O52" s="116">
        <f>Amnt_Deposited!B47</f>
        <v>2033</v>
      </c>
      <c r="P52" s="119">
        <f>Amnt_Deposited!H47</f>
        <v>0</v>
      </c>
      <c r="Q52" s="319">
        <f>MCF!R51</f>
        <v>0.8</v>
      </c>
      <c r="R52" s="87">
        <f t="shared" si="13"/>
        <v>0</v>
      </c>
      <c r="S52" s="87">
        <f t="shared" si="7"/>
        <v>0</v>
      </c>
      <c r="T52" s="87">
        <f t="shared" si="8"/>
        <v>0</v>
      </c>
      <c r="U52" s="87">
        <f t="shared" si="9"/>
        <v>8.2793270513242551E-3</v>
      </c>
      <c r="V52" s="87">
        <f t="shared" si="10"/>
        <v>6.0031894650035636E-4</v>
      </c>
      <c r="W52" s="120">
        <f t="shared" si="11"/>
        <v>4.0021263100023757E-4</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7.0441289552668242E-3</v>
      </c>
      <c r="J53" s="87">
        <f t="shared" si="4"/>
        <v>5.1075697906656102E-4</v>
      </c>
      <c r="K53" s="120">
        <f t="shared" si="6"/>
        <v>3.4050465271104064E-4</v>
      </c>
      <c r="O53" s="116">
        <f>Amnt_Deposited!B48</f>
        <v>2034</v>
      </c>
      <c r="P53" s="119">
        <f>Amnt_Deposited!H48</f>
        <v>0</v>
      </c>
      <c r="Q53" s="319">
        <f>MCF!R52</f>
        <v>0.8</v>
      </c>
      <c r="R53" s="87">
        <f t="shared" si="13"/>
        <v>0</v>
      </c>
      <c r="S53" s="87">
        <f t="shared" si="7"/>
        <v>0</v>
      </c>
      <c r="T53" s="87">
        <f t="shared" si="8"/>
        <v>0</v>
      </c>
      <c r="U53" s="87">
        <f t="shared" si="9"/>
        <v>7.7195933756348733E-3</v>
      </c>
      <c r="V53" s="87">
        <f t="shared" si="10"/>
        <v>5.5973367568938181E-4</v>
      </c>
      <c r="W53" s="120">
        <f t="shared" si="11"/>
        <v>3.7315578379292121E-4</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6.5679023045113307E-3</v>
      </c>
      <c r="J54" s="87">
        <f t="shared" si="4"/>
        <v>4.7622665075549333E-4</v>
      </c>
      <c r="K54" s="120">
        <f t="shared" si="6"/>
        <v>3.1748443383699556E-4</v>
      </c>
      <c r="O54" s="116">
        <f>Amnt_Deposited!B49</f>
        <v>2035</v>
      </c>
      <c r="P54" s="119">
        <f>Amnt_Deposited!H49</f>
        <v>0</v>
      </c>
      <c r="Q54" s="319">
        <f>MCF!R53</f>
        <v>0.8</v>
      </c>
      <c r="R54" s="87">
        <f t="shared" si="13"/>
        <v>0</v>
      </c>
      <c r="S54" s="87">
        <f t="shared" si="7"/>
        <v>0</v>
      </c>
      <c r="T54" s="87">
        <f t="shared" si="8"/>
        <v>0</v>
      </c>
      <c r="U54" s="87">
        <f t="shared" si="9"/>
        <v>7.1977011556288535E-3</v>
      </c>
      <c r="V54" s="87">
        <f t="shared" si="10"/>
        <v>5.2189222000601995E-4</v>
      </c>
      <c r="W54" s="120">
        <f t="shared" si="11"/>
        <v>3.4792814667067995E-4</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6.1238715184723999E-3</v>
      </c>
      <c r="J55" s="87">
        <f t="shared" si="4"/>
        <v>4.4403078603893039E-4</v>
      </c>
      <c r="K55" s="120">
        <f t="shared" si="6"/>
        <v>2.9602052402595357E-4</v>
      </c>
      <c r="O55" s="116">
        <f>Amnt_Deposited!B50</f>
        <v>2036</v>
      </c>
      <c r="P55" s="119">
        <f>Amnt_Deposited!H50</f>
        <v>0</v>
      </c>
      <c r="Q55" s="319">
        <f>MCF!R54</f>
        <v>0.8</v>
      </c>
      <c r="R55" s="87">
        <f t="shared" si="13"/>
        <v>0</v>
      </c>
      <c r="S55" s="87">
        <f t="shared" si="7"/>
        <v>0</v>
      </c>
      <c r="T55" s="87">
        <f t="shared" si="8"/>
        <v>0</v>
      </c>
      <c r="U55" s="87">
        <f t="shared" si="9"/>
        <v>6.7110920750382448E-3</v>
      </c>
      <c r="V55" s="87">
        <f t="shared" si="10"/>
        <v>4.866090805906085E-4</v>
      </c>
      <c r="W55" s="120">
        <f t="shared" si="11"/>
        <v>3.2440605372707234E-4</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5.7098599577217208E-3</v>
      </c>
      <c r="J56" s="87">
        <f t="shared" si="4"/>
        <v>4.1401156075067906E-4</v>
      </c>
      <c r="K56" s="120">
        <f t="shared" si="6"/>
        <v>2.7600770716711934E-4</v>
      </c>
      <c r="O56" s="116">
        <f>Amnt_Deposited!B51</f>
        <v>2037</v>
      </c>
      <c r="P56" s="119">
        <f>Amnt_Deposited!H51</f>
        <v>0</v>
      </c>
      <c r="Q56" s="319">
        <f>MCF!R55</f>
        <v>0.8</v>
      </c>
      <c r="R56" s="87">
        <f t="shared" si="13"/>
        <v>0</v>
      </c>
      <c r="S56" s="87">
        <f t="shared" si="7"/>
        <v>0</v>
      </c>
      <c r="T56" s="87">
        <f t="shared" si="8"/>
        <v>0</v>
      </c>
      <c r="U56" s="87">
        <f t="shared" si="9"/>
        <v>6.2573807755854456E-3</v>
      </c>
      <c r="V56" s="87">
        <f t="shared" si="10"/>
        <v>4.5371129945279891E-4</v>
      </c>
      <c r="W56" s="120">
        <f t="shared" si="11"/>
        <v>3.0247419963519927E-4</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5.3238381371081712E-3</v>
      </c>
      <c r="J57" s="87">
        <f t="shared" si="4"/>
        <v>3.8602182061354924E-4</v>
      </c>
      <c r="K57" s="120">
        <f t="shared" si="6"/>
        <v>2.5734788040903279E-4</v>
      </c>
      <c r="O57" s="116">
        <f>Amnt_Deposited!B52</f>
        <v>2038</v>
      </c>
      <c r="P57" s="119">
        <f>Amnt_Deposited!H52</f>
        <v>0</v>
      </c>
      <c r="Q57" s="319">
        <f>MCF!R56</f>
        <v>0.8</v>
      </c>
      <c r="R57" s="87">
        <f t="shared" si="13"/>
        <v>0</v>
      </c>
      <c r="S57" s="87">
        <f t="shared" si="7"/>
        <v>0</v>
      </c>
      <c r="T57" s="87">
        <f t="shared" si="8"/>
        <v>0</v>
      </c>
      <c r="U57" s="87">
        <f t="shared" si="9"/>
        <v>5.8343431639541589E-3</v>
      </c>
      <c r="V57" s="87">
        <f t="shared" si="10"/>
        <v>4.2303761163128671E-4</v>
      </c>
      <c r="W57" s="120">
        <f t="shared" si="11"/>
        <v>2.8202507442085781E-4</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4.9639137772192555E-3</v>
      </c>
      <c r="J58" s="87">
        <f t="shared" si="4"/>
        <v>3.5992435988891589E-4</v>
      </c>
      <c r="K58" s="120">
        <f t="shared" si="6"/>
        <v>2.3994957325927725E-4</v>
      </c>
      <c r="O58" s="116">
        <f>Amnt_Deposited!B53</f>
        <v>2039</v>
      </c>
      <c r="P58" s="119">
        <f>Amnt_Deposited!H53</f>
        <v>0</v>
      </c>
      <c r="Q58" s="319">
        <f>MCF!R57</f>
        <v>0.8</v>
      </c>
      <c r="R58" s="87">
        <f t="shared" si="13"/>
        <v>0</v>
      </c>
      <c r="S58" s="87">
        <f t="shared" si="7"/>
        <v>0</v>
      </c>
      <c r="T58" s="87">
        <f t="shared" si="8"/>
        <v>0</v>
      </c>
      <c r="U58" s="87">
        <f t="shared" si="9"/>
        <v>5.4399055092813741E-3</v>
      </c>
      <c r="V58" s="87">
        <f t="shared" si="10"/>
        <v>3.9443765467278444E-4</v>
      </c>
      <c r="W58" s="120">
        <f t="shared" si="11"/>
        <v>2.6295843644852292E-4</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4.6283225284252261E-3</v>
      </c>
      <c r="J59" s="87">
        <f t="shared" si="4"/>
        <v>3.3559124879402953E-4</v>
      </c>
      <c r="K59" s="120">
        <f t="shared" si="6"/>
        <v>2.2372749919601968E-4</v>
      </c>
      <c r="O59" s="116">
        <f>Amnt_Deposited!B54</f>
        <v>2040</v>
      </c>
      <c r="P59" s="119">
        <f>Amnt_Deposited!H54</f>
        <v>0</v>
      </c>
      <c r="Q59" s="319">
        <f>MCF!R58</f>
        <v>0.8</v>
      </c>
      <c r="R59" s="87">
        <f t="shared" si="13"/>
        <v>0</v>
      </c>
      <c r="S59" s="87">
        <f t="shared" si="7"/>
        <v>0</v>
      </c>
      <c r="T59" s="87">
        <f t="shared" si="8"/>
        <v>0</v>
      </c>
      <c r="U59" s="87">
        <f t="shared" si="9"/>
        <v>5.0721342777262732E-3</v>
      </c>
      <c r="V59" s="87">
        <f t="shared" si="10"/>
        <v>3.6777123155510075E-4</v>
      </c>
      <c r="W59" s="120">
        <f t="shared" si="11"/>
        <v>2.4518082103673383E-4</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4.3154193220351538E-3</v>
      </c>
      <c r="J60" s="87">
        <f t="shared" si="4"/>
        <v>3.1290320639007268E-4</v>
      </c>
      <c r="K60" s="120">
        <f t="shared" si="6"/>
        <v>2.0860213759338179E-4</v>
      </c>
      <c r="O60" s="116">
        <f>Amnt_Deposited!B55</f>
        <v>2041</v>
      </c>
      <c r="P60" s="119">
        <f>Amnt_Deposited!H55</f>
        <v>0</v>
      </c>
      <c r="Q60" s="319">
        <f>MCF!R59</f>
        <v>0.8</v>
      </c>
      <c r="R60" s="87">
        <f t="shared" si="13"/>
        <v>0</v>
      </c>
      <c r="S60" s="87">
        <f t="shared" si="7"/>
        <v>0</v>
      </c>
      <c r="T60" s="87">
        <f t="shared" si="8"/>
        <v>0</v>
      </c>
      <c r="U60" s="87">
        <f t="shared" si="9"/>
        <v>4.7292266542850979E-3</v>
      </c>
      <c r="V60" s="87">
        <f t="shared" si="10"/>
        <v>3.4290762344117541E-4</v>
      </c>
      <c r="W60" s="120">
        <f t="shared" si="11"/>
        <v>2.2860508229411694E-4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4.0236703061682947E-3</v>
      </c>
      <c r="J61" s="87">
        <f t="shared" si="4"/>
        <v>2.9174901586685921E-4</v>
      </c>
      <c r="K61" s="120">
        <f t="shared" si="6"/>
        <v>1.9449934391123946E-4</v>
      </c>
      <c r="O61" s="116">
        <f>Amnt_Deposited!B56</f>
        <v>2042</v>
      </c>
      <c r="P61" s="119">
        <f>Amnt_Deposited!H56</f>
        <v>0</v>
      </c>
      <c r="Q61" s="319">
        <f>MCF!R60</f>
        <v>0.8</v>
      </c>
      <c r="R61" s="87">
        <f t="shared" si="13"/>
        <v>0</v>
      </c>
      <c r="S61" s="87">
        <f t="shared" si="7"/>
        <v>0</v>
      </c>
      <c r="T61" s="87">
        <f t="shared" si="8"/>
        <v>0</v>
      </c>
      <c r="U61" s="87">
        <f t="shared" si="9"/>
        <v>4.4095017053899102E-3</v>
      </c>
      <c r="V61" s="87">
        <f t="shared" si="10"/>
        <v>3.1972494889518803E-4</v>
      </c>
      <c r="W61" s="120">
        <f t="shared" si="11"/>
        <v>2.1314996593012534E-4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3.7516453268103926E-3</v>
      </c>
      <c r="J62" s="87">
        <f t="shared" si="4"/>
        <v>2.7202497935790201E-4</v>
      </c>
      <c r="K62" s="120">
        <f t="shared" si="6"/>
        <v>1.8134998623860134E-4</v>
      </c>
      <c r="O62" s="116">
        <f>Amnt_Deposited!B57</f>
        <v>2043</v>
      </c>
      <c r="P62" s="119">
        <f>Amnt_Deposited!H57</f>
        <v>0</v>
      </c>
      <c r="Q62" s="319">
        <f>MCF!R61</f>
        <v>0.8</v>
      </c>
      <c r="R62" s="87">
        <f t="shared" si="13"/>
        <v>0</v>
      </c>
      <c r="S62" s="87">
        <f t="shared" si="7"/>
        <v>0</v>
      </c>
      <c r="T62" s="87">
        <f t="shared" si="8"/>
        <v>0</v>
      </c>
      <c r="U62" s="87">
        <f t="shared" si="9"/>
        <v>4.111392138970292E-3</v>
      </c>
      <c r="V62" s="87">
        <f t="shared" si="10"/>
        <v>2.9810956641961847E-4</v>
      </c>
      <c r="W62" s="120">
        <f t="shared" si="11"/>
        <v>1.9873971094641231E-4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3.4980109171970416E-3</v>
      </c>
      <c r="J63" s="87">
        <f t="shared" si="4"/>
        <v>2.5363440961335097E-4</v>
      </c>
      <c r="K63" s="120">
        <f t="shared" si="6"/>
        <v>1.6908960640890064E-4</v>
      </c>
      <c r="O63" s="116">
        <f>Amnt_Deposited!B58</f>
        <v>2044</v>
      </c>
      <c r="P63" s="119">
        <f>Amnt_Deposited!H58</f>
        <v>0</v>
      </c>
      <c r="Q63" s="319">
        <f>MCF!R62</f>
        <v>0.8</v>
      </c>
      <c r="R63" s="87">
        <f t="shared" si="13"/>
        <v>0</v>
      </c>
      <c r="S63" s="87">
        <f t="shared" si="7"/>
        <v>0</v>
      </c>
      <c r="T63" s="87">
        <f t="shared" si="8"/>
        <v>0</v>
      </c>
      <c r="U63" s="87">
        <f t="shared" si="9"/>
        <v>3.833436621585798E-3</v>
      </c>
      <c r="V63" s="87">
        <f t="shared" si="10"/>
        <v>2.7795551738449411E-4</v>
      </c>
      <c r="W63" s="120">
        <f t="shared" si="11"/>
        <v>1.8530367825632941E-4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3.2615237611580594E-3</v>
      </c>
      <c r="J64" s="87">
        <f t="shared" si="4"/>
        <v>2.3648715603898226E-4</v>
      </c>
      <c r="K64" s="120">
        <f t="shared" si="6"/>
        <v>1.5765810402598816E-4</v>
      </c>
      <c r="O64" s="116">
        <f>Amnt_Deposited!B59</f>
        <v>2045</v>
      </c>
      <c r="P64" s="119">
        <f>Amnt_Deposited!H59</f>
        <v>0</v>
      </c>
      <c r="Q64" s="319">
        <f>MCF!R63</f>
        <v>0.8</v>
      </c>
      <c r="R64" s="87">
        <f t="shared" si="13"/>
        <v>0</v>
      </c>
      <c r="S64" s="87">
        <f t="shared" si="7"/>
        <v>0</v>
      </c>
      <c r="T64" s="87">
        <f t="shared" si="8"/>
        <v>0</v>
      </c>
      <c r="U64" s="87">
        <f t="shared" si="9"/>
        <v>3.5742726149677355E-3</v>
      </c>
      <c r="V64" s="87">
        <f t="shared" si="10"/>
        <v>2.5916400661806269E-4</v>
      </c>
      <c r="W64" s="120">
        <f t="shared" si="11"/>
        <v>1.7277600441204178E-4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3.0410245983801786E-3</v>
      </c>
      <c r="J65" s="87">
        <f t="shared" si="4"/>
        <v>2.2049916277788072E-4</v>
      </c>
      <c r="K65" s="120">
        <f t="shared" si="6"/>
        <v>1.4699944185192048E-4</v>
      </c>
      <c r="O65" s="116">
        <f>Amnt_Deposited!B60</f>
        <v>2046</v>
      </c>
      <c r="P65" s="119">
        <f>Amnt_Deposited!H60</f>
        <v>0</v>
      </c>
      <c r="Q65" s="319">
        <f>MCF!R64</f>
        <v>0.8</v>
      </c>
      <c r="R65" s="87">
        <f t="shared" si="13"/>
        <v>0</v>
      </c>
      <c r="S65" s="87">
        <f t="shared" si="7"/>
        <v>0</v>
      </c>
      <c r="T65" s="87">
        <f t="shared" si="8"/>
        <v>0</v>
      </c>
      <c r="U65" s="87">
        <f t="shared" si="9"/>
        <v>3.3326296968549897E-3</v>
      </c>
      <c r="V65" s="87">
        <f t="shared" si="10"/>
        <v>2.4164291811274593E-4</v>
      </c>
      <c r="W65" s="120">
        <f t="shared" si="11"/>
        <v>1.610952787418306E-4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2.835432541711647E-3</v>
      </c>
      <c r="J66" s="87">
        <f t="shared" si="4"/>
        <v>2.0559205666853168E-4</v>
      </c>
      <c r="K66" s="120">
        <f t="shared" si="6"/>
        <v>1.3706137111235445E-4</v>
      </c>
      <c r="O66" s="116">
        <f>Amnt_Deposited!B61</f>
        <v>2047</v>
      </c>
      <c r="P66" s="119">
        <f>Amnt_Deposited!H61</f>
        <v>0</v>
      </c>
      <c r="Q66" s="319">
        <f>MCF!R65</f>
        <v>0.8</v>
      </c>
      <c r="R66" s="87">
        <f t="shared" si="13"/>
        <v>0</v>
      </c>
      <c r="S66" s="87">
        <f t="shared" si="7"/>
        <v>0</v>
      </c>
      <c r="T66" s="87">
        <f t="shared" si="8"/>
        <v>0</v>
      </c>
      <c r="U66" s="87">
        <f t="shared" si="9"/>
        <v>3.1073233333826261E-3</v>
      </c>
      <c r="V66" s="87">
        <f t="shared" si="10"/>
        <v>2.2530636347236344E-4</v>
      </c>
      <c r="W66" s="120">
        <f t="shared" si="11"/>
        <v>1.5020424231490894E-4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2.6437397786521545E-3</v>
      </c>
      <c r="J67" s="87">
        <f t="shared" si="4"/>
        <v>1.9169276305949244E-4</v>
      </c>
      <c r="K67" s="120">
        <f t="shared" si="6"/>
        <v>1.2779517537299495E-4</v>
      </c>
      <c r="O67" s="116">
        <f>Amnt_Deposited!B62</f>
        <v>2048</v>
      </c>
      <c r="P67" s="119">
        <f>Amnt_Deposited!H62</f>
        <v>0</v>
      </c>
      <c r="Q67" s="319">
        <f>MCF!R66</f>
        <v>0.8</v>
      </c>
      <c r="R67" s="87">
        <f t="shared" si="13"/>
        <v>0</v>
      </c>
      <c r="S67" s="87">
        <f t="shared" si="7"/>
        <v>0</v>
      </c>
      <c r="T67" s="87">
        <f t="shared" si="8"/>
        <v>0</v>
      </c>
      <c r="U67" s="87">
        <f t="shared" si="9"/>
        <v>2.8972490724955111E-3</v>
      </c>
      <c r="V67" s="87">
        <f t="shared" si="10"/>
        <v>2.1007426088711495E-4</v>
      </c>
      <c r="W67" s="120">
        <f t="shared" si="11"/>
        <v>1.4004950725807663E-4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2.4650066310547883E-3</v>
      </c>
      <c r="J68" s="87">
        <f t="shared" si="4"/>
        <v>1.7873314759736601E-4</v>
      </c>
      <c r="K68" s="120">
        <f t="shared" si="6"/>
        <v>1.1915543173157733E-4</v>
      </c>
      <c r="O68" s="116">
        <f>Amnt_Deposited!B63</f>
        <v>2049</v>
      </c>
      <c r="P68" s="119">
        <f>Amnt_Deposited!H63</f>
        <v>0</v>
      </c>
      <c r="Q68" s="319">
        <f>MCF!R67</f>
        <v>0.8</v>
      </c>
      <c r="R68" s="87">
        <f t="shared" si="13"/>
        <v>0</v>
      </c>
      <c r="S68" s="87">
        <f t="shared" si="7"/>
        <v>0</v>
      </c>
      <c r="T68" s="87">
        <f t="shared" si="8"/>
        <v>0</v>
      </c>
      <c r="U68" s="87">
        <f t="shared" si="9"/>
        <v>2.7013771299230554E-3</v>
      </c>
      <c r="V68" s="87">
        <f t="shared" si="10"/>
        <v>1.9587194257245585E-4</v>
      </c>
      <c r="W68" s="120">
        <f t="shared" si="11"/>
        <v>1.3058129504830388E-4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2.2983569488226668E-3</v>
      </c>
      <c r="J69" s="87">
        <f t="shared" si="4"/>
        <v>1.6664968223212173E-4</v>
      </c>
      <c r="K69" s="120">
        <f t="shared" si="6"/>
        <v>1.1109978815474782E-4</v>
      </c>
      <c r="O69" s="116">
        <f>Amnt_Deposited!B64</f>
        <v>2050</v>
      </c>
      <c r="P69" s="119">
        <f>Amnt_Deposited!H64</f>
        <v>0</v>
      </c>
      <c r="Q69" s="319">
        <f>MCF!R68</f>
        <v>0.8</v>
      </c>
      <c r="R69" s="87">
        <f t="shared" si="13"/>
        <v>0</v>
      </c>
      <c r="S69" s="87">
        <f t="shared" si="7"/>
        <v>0</v>
      </c>
      <c r="T69" s="87">
        <f t="shared" si="8"/>
        <v>0</v>
      </c>
      <c r="U69" s="87">
        <f t="shared" si="9"/>
        <v>2.5187473411755249E-3</v>
      </c>
      <c r="V69" s="87">
        <f t="shared" si="10"/>
        <v>1.8262978874753066E-4</v>
      </c>
      <c r="W69" s="120">
        <f t="shared" si="11"/>
        <v>1.2175319249835376E-4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2.1429738150201463E-3</v>
      </c>
      <c r="J70" s="87">
        <f t="shared" si="4"/>
        <v>1.5538313380252043E-4</v>
      </c>
      <c r="K70" s="120">
        <f t="shared" si="6"/>
        <v>1.0358875586834694E-4</v>
      </c>
      <c r="O70" s="116">
        <f>Amnt_Deposited!B65</f>
        <v>2051</v>
      </c>
      <c r="P70" s="119">
        <f>Amnt_Deposited!H65</f>
        <v>0</v>
      </c>
      <c r="Q70" s="319">
        <f>MCF!R69</f>
        <v>0.8</v>
      </c>
      <c r="R70" s="87">
        <f t="shared" si="13"/>
        <v>0</v>
      </c>
      <c r="S70" s="87">
        <f t="shared" si="7"/>
        <v>0</v>
      </c>
      <c r="T70" s="87">
        <f t="shared" si="8"/>
        <v>0</v>
      </c>
      <c r="U70" s="87">
        <f t="shared" si="9"/>
        <v>2.3484644548165982E-3</v>
      </c>
      <c r="V70" s="87">
        <f t="shared" si="10"/>
        <v>1.7028288635892647E-4</v>
      </c>
      <c r="W70" s="120">
        <f t="shared" si="11"/>
        <v>1.1352192423928431E-4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1.998095541345057E-3</v>
      </c>
      <c r="J71" s="87">
        <f t="shared" si="4"/>
        <v>1.4487827367508911E-4</v>
      </c>
      <c r="K71" s="120">
        <f t="shared" si="6"/>
        <v>9.6585515783392733E-5</v>
      </c>
      <c r="O71" s="116">
        <f>Amnt_Deposited!B66</f>
        <v>2052</v>
      </c>
      <c r="P71" s="119">
        <f>Amnt_Deposited!H66</f>
        <v>0</v>
      </c>
      <c r="Q71" s="319">
        <f>MCF!R70</f>
        <v>0.8</v>
      </c>
      <c r="R71" s="87">
        <f t="shared" si="13"/>
        <v>0</v>
      </c>
      <c r="S71" s="87">
        <f t="shared" si="7"/>
        <v>0</v>
      </c>
      <c r="T71" s="87">
        <f t="shared" si="8"/>
        <v>0</v>
      </c>
      <c r="U71" s="87">
        <f t="shared" si="9"/>
        <v>2.1896937439397882E-3</v>
      </c>
      <c r="V71" s="87">
        <f t="shared" si="10"/>
        <v>1.5877071087680994E-4</v>
      </c>
      <c r="W71" s="120">
        <f t="shared" si="11"/>
        <v>1.0584714058453996E-4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1.8630119343317612E-3</v>
      </c>
      <c r="J72" s="87">
        <f t="shared" si="4"/>
        <v>1.350836070132957E-4</v>
      </c>
      <c r="K72" s="120">
        <f t="shared" si="6"/>
        <v>9.0055738008863796E-5</v>
      </c>
      <c r="O72" s="116">
        <f>Amnt_Deposited!B67</f>
        <v>2053</v>
      </c>
      <c r="P72" s="119">
        <f>Amnt_Deposited!H67</f>
        <v>0</v>
      </c>
      <c r="Q72" s="319">
        <f>MCF!R71</f>
        <v>0.8</v>
      </c>
      <c r="R72" s="87">
        <f t="shared" si="13"/>
        <v>0</v>
      </c>
      <c r="S72" s="87">
        <f t="shared" si="7"/>
        <v>0</v>
      </c>
      <c r="T72" s="87">
        <f t="shared" si="8"/>
        <v>0</v>
      </c>
      <c r="U72" s="87">
        <f t="shared" si="9"/>
        <v>2.0416569143361764E-3</v>
      </c>
      <c r="V72" s="87">
        <f t="shared" si="10"/>
        <v>1.4803682960361171E-4</v>
      </c>
      <c r="W72" s="120">
        <f t="shared" si="11"/>
        <v>9.8691219735741139E-5</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1.7370608139819605E-3</v>
      </c>
      <c r="J73" s="87">
        <f t="shared" si="4"/>
        <v>1.2595112034980072E-4</v>
      </c>
      <c r="K73" s="120">
        <f t="shared" si="6"/>
        <v>8.3967413566533806E-5</v>
      </c>
      <c r="O73" s="116">
        <f>Amnt_Deposited!B68</f>
        <v>2054</v>
      </c>
      <c r="P73" s="119">
        <f>Amnt_Deposited!H68</f>
        <v>0</v>
      </c>
      <c r="Q73" s="319">
        <f>MCF!R72</f>
        <v>0.8</v>
      </c>
      <c r="R73" s="87">
        <f t="shared" si="13"/>
        <v>0</v>
      </c>
      <c r="S73" s="87">
        <f t="shared" si="7"/>
        <v>0</v>
      </c>
      <c r="T73" s="87">
        <f t="shared" si="8"/>
        <v>0</v>
      </c>
      <c r="U73" s="87">
        <f t="shared" si="9"/>
        <v>1.903628289295299E-3</v>
      </c>
      <c r="V73" s="87">
        <f t="shared" si="10"/>
        <v>1.3802862504087748E-4</v>
      </c>
      <c r="W73" s="120">
        <f t="shared" si="11"/>
        <v>9.2019083360584983E-5</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1.6196247677575761E-3</v>
      </c>
      <c r="J74" s="87">
        <f t="shared" si="4"/>
        <v>1.1743604622438451E-4</v>
      </c>
      <c r="K74" s="120">
        <f t="shared" si="6"/>
        <v>7.8290697482923005E-5</v>
      </c>
      <c r="O74" s="116">
        <f>Amnt_Deposited!B69</f>
        <v>2055</v>
      </c>
      <c r="P74" s="119">
        <f>Amnt_Deposited!H69</f>
        <v>0</v>
      </c>
      <c r="Q74" s="319">
        <f>MCF!R73</f>
        <v>0.8</v>
      </c>
      <c r="R74" s="87">
        <f t="shared" si="13"/>
        <v>0</v>
      </c>
      <c r="S74" s="87">
        <f t="shared" si="7"/>
        <v>0</v>
      </c>
      <c r="T74" s="87">
        <f t="shared" si="8"/>
        <v>0</v>
      </c>
      <c r="U74" s="87">
        <f t="shared" si="9"/>
        <v>1.7749312523370694E-3</v>
      </c>
      <c r="V74" s="87">
        <f t="shared" si="10"/>
        <v>1.2869703695822957E-4</v>
      </c>
      <c r="W74" s="120">
        <f t="shared" si="11"/>
        <v>8.5798024638819706E-5</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1.5101281240237708E-3</v>
      </c>
      <c r="J75" s="87">
        <f t="shared" si="4"/>
        <v>1.0949664373380539E-4</v>
      </c>
      <c r="K75" s="120">
        <f t="shared" si="6"/>
        <v>7.2997762489203591E-5</v>
      </c>
      <c r="O75" s="116">
        <f>Amnt_Deposited!B70</f>
        <v>2056</v>
      </c>
      <c r="P75" s="119">
        <f>Amnt_Deposited!H70</f>
        <v>0</v>
      </c>
      <c r="Q75" s="319">
        <f>MCF!R74</f>
        <v>0.8</v>
      </c>
      <c r="R75" s="87">
        <f t="shared" si="13"/>
        <v>0</v>
      </c>
      <c r="S75" s="87">
        <f t="shared" si="7"/>
        <v>0</v>
      </c>
      <c r="T75" s="87">
        <f t="shared" si="8"/>
        <v>0</v>
      </c>
      <c r="U75" s="87">
        <f t="shared" si="9"/>
        <v>1.6549349304370087E-3</v>
      </c>
      <c r="V75" s="87">
        <f t="shared" si="10"/>
        <v>1.1999632190006068E-4</v>
      </c>
      <c r="W75" s="120">
        <f t="shared" si="11"/>
        <v>7.9997547933373777E-5</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1.4080341301059272E-3</v>
      </c>
      <c r="J76" s="87">
        <f t="shared" si="4"/>
        <v>1.0209399391784352E-4</v>
      </c>
      <c r="K76" s="120">
        <f t="shared" si="6"/>
        <v>6.8062662611895677E-5</v>
      </c>
      <c r="O76" s="116">
        <f>Amnt_Deposited!B71</f>
        <v>2057</v>
      </c>
      <c r="P76" s="119">
        <f>Amnt_Deposited!H71</f>
        <v>0</v>
      </c>
      <c r="Q76" s="319">
        <f>MCF!R75</f>
        <v>0.8</v>
      </c>
      <c r="R76" s="87">
        <f t="shared" si="13"/>
        <v>0</v>
      </c>
      <c r="S76" s="87">
        <f t="shared" si="7"/>
        <v>0</v>
      </c>
      <c r="T76" s="87">
        <f t="shared" si="8"/>
        <v>0</v>
      </c>
      <c r="U76" s="87">
        <f t="shared" si="9"/>
        <v>1.5430511014859474E-3</v>
      </c>
      <c r="V76" s="87">
        <f t="shared" si="10"/>
        <v>1.1188382895106138E-4</v>
      </c>
      <c r="W76" s="120">
        <f t="shared" si="11"/>
        <v>7.4589219300707585E-5</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1.3128423211274144E-3</v>
      </c>
      <c r="J77" s="87">
        <f t="shared" si="4"/>
        <v>9.5191808978512777E-5</v>
      </c>
      <c r="K77" s="120">
        <f t="shared" si="6"/>
        <v>6.346120598567518E-5</v>
      </c>
      <c r="O77" s="116">
        <f>Amnt_Deposited!B72</f>
        <v>2058</v>
      </c>
      <c r="P77" s="119">
        <f>Amnt_Deposited!H72</f>
        <v>0</v>
      </c>
      <c r="Q77" s="319">
        <f>MCF!R76</f>
        <v>0.8</v>
      </c>
      <c r="R77" s="87">
        <f t="shared" si="13"/>
        <v>0</v>
      </c>
      <c r="S77" s="87">
        <f t="shared" si="7"/>
        <v>0</v>
      </c>
      <c r="T77" s="87">
        <f t="shared" si="8"/>
        <v>0</v>
      </c>
      <c r="U77" s="87">
        <f t="shared" si="9"/>
        <v>1.4387313108245635E-3</v>
      </c>
      <c r="V77" s="87">
        <f t="shared" si="10"/>
        <v>1.0431979066138385E-4</v>
      </c>
      <c r="W77" s="120">
        <f t="shared" si="11"/>
        <v>6.9546527107589227E-5</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1.2240860667301816E-3</v>
      </c>
      <c r="J78" s="87">
        <f t="shared" si="4"/>
        <v>8.8756254397232869E-5</v>
      </c>
      <c r="K78" s="120">
        <f t="shared" si="6"/>
        <v>5.9170836264821908E-5</v>
      </c>
      <c r="O78" s="116">
        <f>Amnt_Deposited!B73</f>
        <v>2059</v>
      </c>
      <c r="P78" s="119">
        <f>Amnt_Deposited!H73</f>
        <v>0</v>
      </c>
      <c r="Q78" s="319">
        <f>MCF!R77</f>
        <v>0.8</v>
      </c>
      <c r="R78" s="87">
        <f t="shared" si="13"/>
        <v>0</v>
      </c>
      <c r="S78" s="87">
        <f t="shared" si="7"/>
        <v>0</v>
      </c>
      <c r="T78" s="87">
        <f t="shared" si="8"/>
        <v>0</v>
      </c>
      <c r="U78" s="87">
        <f t="shared" si="9"/>
        <v>1.3414641827180071E-3</v>
      </c>
      <c r="V78" s="87">
        <f t="shared" si="10"/>
        <v>9.7267128106556547E-5</v>
      </c>
      <c r="W78" s="120">
        <f t="shared" si="11"/>
        <v>6.4844752071037694E-5</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1.1413302836522014E-3</v>
      </c>
      <c r="J79" s="87">
        <f t="shared" si="4"/>
        <v>8.2755783077980081E-5</v>
      </c>
      <c r="K79" s="120">
        <f t="shared" si="6"/>
        <v>5.5170522051986718E-5</v>
      </c>
      <c r="O79" s="116">
        <f>Amnt_Deposited!B74</f>
        <v>2060</v>
      </c>
      <c r="P79" s="119">
        <f>Amnt_Deposited!H74</f>
        <v>0</v>
      </c>
      <c r="Q79" s="319">
        <f>MCF!R78</f>
        <v>0.8</v>
      </c>
      <c r="R79" s="87">
        <f t="shared" si="13"/>
        <v>0</v>
      </c>
      <c r="S79" s="87">
        <f t="shared" si="7"/>
        <v>0</v>
      </c>
      <c r="T79" s="87">
        <f t="shared" si="8"/>
        <v>0</v>
      </c>
      <c r="U79" s="87">
        <f t="shared" si="9"/>
        <v>1.2507729135914536E-3</v>
      </c>
      <c r="V79" s="87">
        <f t="shared" si="10"/>
        <v>9.0691269126553497E-5</v>
      </c>
      <c r="W79" s="120">
        <f t="shared" si="11"/>
        <v>6.0460846084368996E-5</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1.0641693029488156E-3</v>
      </c>
      <c r="J80" s="87">
        <f t="shared" si="4"/>
        <v>7.7160980703385864E-5</v>
      </c>
      <c r="K80" s="120">
        <f t="shared" si="6"/>
        <v>5.1440653802257242E-5</v>
      </c>
      <c r="O80" s="116">
        <f>Amnt_Deposited!B75</f>
        <v>2061</v>
      </c>
      <c r="P80" s="119">
        <f>Amnt_Deposited!H75</f>
        <v>0</v>
      </c>
      <c r="Q80" s="319">
        <f>MCF!R79</f>
        <v>0.8</v>
      </c>
      <c r="R80" s="87">
        <f t="shared" si="13"/>
        <v>0</v>
      </c>
      <c r="S80" s="87">
        <f t="shared" si="7"/>
        <v>0</v>
      </c>
      <c r="T80" s="87">
        <f t="shared" si="8"/>
        <v>0</v>
      </c>
      <c r="U80" s="87">
        <f t="shared" si="9"/>
        <v>1.166212934738428E-3</v>
      </c>
      <c r="V80" s="87">
        <f t="shared" si="10"/>
        <v>8.4559978853025614E-5</v>
      </c>
      <c r="W80" s="120">
        <f t="shared" si="11"/>
        <v>5.6373319235350405E-5</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9.9222488140309644E-4</v>
      </c>
      <c r="J81" s="87">
        <f t="shared" si="4"/>
        <v>7.1944421545719122E-5</v>
      </c>
      <c r="K81" s="120">
        <f t="shared" si="6"/>
        <v>4.7962947697146079E-5</v>
      </c>
      <c r="O81" s="116">
        <f>Amnt_Deposited!B76</f>
        <v>2062</v>
      </c>
      <c r="P81" s="119">
        <f>Amnt_Deposited!H76</f>
        <v>0</v>
      </c>
      <c r="Q81" s="319">
        <f>MCF!R80</f>
        <v>0.8</v>
      </c>
      <c r="R81" s="87">
        <f t="shared" si="13"/>
        <v>0</v>
      </c>
      <c r="S81" s="87">
        <f t="shared" si="7"/>
        <v>0</v>
      </c>
      <c r="T81" s="87">
        <f t="shared" si="8"/>
        <v>0</v>
      </c>
      <c r="U81" s="87">
        <f t="shared" si="9"/>
        <v>1.0873697330444892E-3</v>
      </c>
      <c r="V81" s="87">
        <f t="shared" si="10"/>
        <v>7.8843201693938749E-5</v>
      </c>
      <c r="W81" s="120">
        <f t="shared" si="11"/>
        <v>5.256213446262583E-5</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9.2514434737715962E-4</v>
      </c>
      <c r="J82" s="87">
        <f t="shared" si="4"/>
        <v>6.7080534025936849E-5</v>
      </c>
      <c r="K82" s="120">
        <f t="shared" si="6"/>
        <v>4.4720356017291228E-5</v>
      </c>
      <c r="O82" s="116">
        <f>Amnt_Deposited!B77</f>
        <v>2063</v>
      </c>
      <c r="P82" s="119">
        <f>Amnt_Deposited!H77</f>
        <v>0</v>
      </c>
      <c r="Q82" s="319">
        <f>MCF!R81</f>
        <v>0.8</v>
      </c>
      <c r="R82" s="87">
        <f t="shared" si="13"/>
        <v>0</v>
      </c>
      <c r="S82" s="87">
        <f t="shared" si="7"/>
        <v>0</v>
      </c>
      <c r="T82" s="87">
        <f t="shared" si="8"/>
        <v>0</v>
      </c>
      <c r="U82" s="87">
        <f t="shared" si="9"/>
        <v>1.0138568190434624E-3</v>
      </c>
      <c r="V82" s="87">
        <f t="shared" si="10"/>
        <v>7.3512914001026689E-5</v>
      </c>
      <c r="W82" s="120">
        <f t="shared" si="11"/>
        <v>4.9008609334017788E-5</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8.6259887201538537E-4</v>
      </c>
      <c r="J83" s="87">
        <f t="shared" ref="J83:J99" si="18">I82*(1-$K$10)+H83</f>
        <v>6.25454753617742E-5</v>
      </c>
      <c r="K83" s="120">
        <f t="shared" si="6"/>
        <v>4.1696983574516133E-5</v>
      </c>
      <c r="O83" s="116">
        <f>Amnt_Deposited!B78</f>
        <v>2064</v>
      </c>
      <c r="P83" s="119">
        <f>Amnt_Deposited!H78</f>
        <v>0</v>
      </c>
      <c r="Q83" s="319">
        <f>MCF!R82</f>
        <v>0.8</v>
      </c>
      <c r="R83" s="87">
        <f t="shared" ref="R83:R99" si="19">P83*$W$6*DOCF*Q83</f>
        <v>0</v>
      </c>
      <c r="S83" s="87">
        <f t="shared" si="7"/>
        <v>0</v>
      </c>
      <c r="T83" s="87">
        <f t="shared" si="8"/>
        <v>0</v>
      </c>
      <c r="U83" s="87">
        <f t="shared" si="9"/>
        <v>9.4531383234562768E-4</v>
      </c>
      <c r="V83" s="87">
        <f t="shared" si="10"/>
        <v>6.8542986697834734E-5</v>
      </c>
      <c r="W83" s="120">
        <f t="shared" si="11"/>
        <v>4.5695324465223151E-5</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8.0428185732498738E-4</v>
      </c>
      <c r="J84" s="87">
        <f t="shared" si="18"/>
        <v>5.8317014690398018E-5</v>
      </c>
      <c r="K84" s="120">
        <f t="shared" si="6"/>
        <v>3.8878009793598674E-5</v>
      </c>
      <c r="O84" s="116">
        <f>Amnt_Deposited!B79</f>
        <v>2065</v>
      </c>
      <c r="P84" s="119">
        <f>Amnt_Deposited!H79</f>
        <v>0</v>
      </c>
      <c r="Q84" s="319">
        <f>MCF!R83</f>
        <v>0.8</v>
      </c>
      <c r="R84" s="87">
        <f t="shared" si="19"/>
        <v>0</v>
      </c>
      <c r="S84" s="87">
        <f t="shared" si="7"/>
        <v>0</v>
      </c>
      <c r="T84" s="87">
        <f t="shared" si="8"/>
        <v>0</v>
      </c>
      <c r="U84" s="87">
        <f t="shared" si="9"/>
        <v>8.8140477515067099E-4</v>
      </c>
      <c r="V84" s="87">
        <f t="shared" si="10"/>
        <v>6.3909057194956725E-5</v>
      </c>
      <c r="W84" s="120">
        <f t="shared" si="11"/>
        <v>4.260603812997115E-5</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7.4990743323229581E-4</v>
      </c>
      <c r="J85" s="87">
        <f t="shared" si="18"/>
        <v>5.4374424092691511E-5</v>
      </c>
      <c r="K85" s="120">
        <f t="shared" ref="K85:K99" si="20">J85*CH4_fraction*conv</f>
        <v>3.6249616061794336E-5</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8.2181636518607751E-4</v>
      </c>
      <c r="V85" s="87">
        <f t="shared" ref="V85:V98" si="24">U84*(1-$W$10)+T85</f>
        <v>5.9588409964593434E-5</v>
      </c>
      <c r="W85" s="120">
        <f t="shared" ref="W85:W99" si="25">V85*CH4_fraction*conv</f>
        <v>3.9725606643062285E-5</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6.9920905624732516E-4</v>
      </c>
      <c r="J86" s="87">
        <f t="shared" si="18"/>
        <v>5.069837698497066E-5</v>
      </c>
      <c r="K86" s="120">
        <f t="shared" si="20"/>
        <v>3.3798917989980436E-5</v>
      </c>
      <c r="O86" s="116">
        <f>Amnt_Deposited!B81</f>
        <v>2067</v>
      </c>
      <c r="P86" s="119">
        <f>Amnt_Deposited!H81</f>
        <v>0</v>
      </c>
      <c r="Q86" s="319">
        <f>MCF!R85</f>
        <v>0.8</v>
      </c>
      <c r="R86" s="87">
        <f t="shared" si="19"/>
        <v>0</v>
      </c>
      <c r="S86" s="87">
        <f t="shared" si="21"/>
        <v>0</v>
      </c>
      <c r="T86" s="87">
        <f t="shared" si="22"/>
        <v>0</v>
      </c>
      <c r="U86" s="87">
        <f t="shared" si="23"/>
        <v>7.6625649999706859E-4</v>
      </c>
      <c r="V86" s="87">
        <f t="shared" si="24"/>
        <v>5.5559865189008938E-5</v>
      </c>
      <c r="W86" s="120">
        <f t="shared" si="25"/>
        <v>3.7039910126005954E-5</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6.519382028672766E-4</v>
      </c>
      <c r="J87" s="87">
        <f t="shared" si="18"/>
        <v>4.7270853380048606E-5</v>
      </c>
      <c r="K87" s="120">
        <f t="shared" si="20"/>
        <v>3.1513902253365737E-5</v>
      </c>
      <c r="O87" s="116">
        <f>Amnt_Deposited!B82</f>
        <v>2068</v>
      </c>
      <c r="P87" s="119">
        <f>Amnt_Deposited!H82</f>
        <v>0</v>
      </c>
      <c r="Q87" s="319">
        <f>MCF!R86</f>
        <v>0.8</v>
      </c>
      <c r="R87" s="87">
        <f t="shared" si="19"/>
        <v>0</v>
      </c>
      <c r="S87" s="87">
        <f t="shared" si="21"/>
        <v>0</v>
      </c>
      <c r="T87" s="87">
        <f t="shared" si="22"/>
        <v>0</v>
      </c>
      <c r="U87" s="87">
        <f t="shared" si="23"/>
        <v>7.1445282506002906E-4</v>
      </c>
      <c r="V87" s="87">
        <f t="shared" si="24"/>
        <v>5.1803674937039565E-5</v>
      </c>
      <c r="W87" s="120">
        <f t="shared" si="25"/>
        <v>3.4535783291359705E-5</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6.0786315131403903E-4</v>
      </c>
      <c r="J88" s="87">
        <f t="shared" si="18"/>
        <v>4.407505155323753E-5</v>
      </c>
      <c r="K88" s="120">
        <f t="shared" si="20"/>
        <v>2.9383367702158353E-5</v>
      </c>
      <c r="O88" s="116">
        <f>Amnt_Deposited!B83</f>
        <v>2069</v>
      </c>
      <c r="P88" s="119">
        <f>Amnt_Deposited!H83</f>
        <v>0</v>
      </c>
      <c r="Q88" s="319">
        <f>MCF!R87</f>
        <v>0.8</v>
      </c>
      <c r="R88" s="87">
        <f t="shared" si="19"/>
        <v>0</v>
      </c>
      <c r="S88" s="87">
        <f t="shared" si="21"/>
        <v>0</v>
      </c>
      <c r="T88" s="87">
        <f t="shared" si="22"/>
        <v>0</v>
      </c>
      <c r="U88" s="87">
        <f t="shared" si="23"/>
        <v>6.6615139870031671E-4</v>
      </c>
      <c r="V88" s="87">
        <f t="shared" si="24"/>
        <v>4.8301426359712357E-5</v>
      </c>
      <c r="W88" s="120">
        <f t="shared" si="25"/>
        <v>3.2200950906474903E-5</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5.6676784563376432E-4</v>
      </c>
      <c r="J89" s="87">
        <f t="shared" si="18"/>
        <v>4.1095305680274738E-5</v>
      </c>
      <c r="K89" s="120">
        <f t="shared" si="20"/>
        <v>2.739687045351649E-5</v>
      </c>
      <c r="O89" s="116">
        <f>Amnt_Deposited!B84</f>
        <v>2070</v>
      </c>
      <c r="P89" s="119">
        <f>Amnt_Deposited!H84</f>
        <v>0</v>
      </c>
      <c r="Q89" s="319">
        <f>MCF!R88</f>
        <v>0.8</v>
      </c>
      <c r="R89" s="87">
        <f t="shared" si="19"/>
        <v>0</v>
      </c>
      <c r="S89" s="87">
        <f t="shared" si="21"/>
        <v>0</v>
      </c>
      <c r="T89" s="87">
        <f t="shared" si="22"/>
        <v>0</v>
      </c>
      <c r="U89" s="87">
        <f t="shared" si="23"/>
        <v>6.2111544726987868E-4</v>
      </c>
      <c r="V89" s="87">
        <f t="shared" si="24"/>
        <v>4.5035951430438067E-5</v>
      </c>
      <c r="W89" s="120">
        <f t="shared" si="25"/>
        <v>3.0023967620292045E-5</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5.2845083659033029E-4</v>
      </c>
      <c r="J90" s="87">
        <f t="shared" si="18"/>
        <v>3.8317009043433976E-5</v>
      </c>
      <c r="K90" s="120">
        <f t="shared" si="20"/>
        <v>2.554467269562265E-5</v>
      </c>
      <c r="O90" s="116">
        <f>Amnt_Deposited!B85</f>
        <v>2071</v>
      </c>
      <c r="P90" s="119">
        <f>Amnt_Deposited!H85</f>
        <v>0</v>
      </c>
      <c r="Q90" s="319">
        <f>MCF!R89</f>
        <v>0.8</v>
      </c>
      <c r="R90" s="87">
        <f t="shared" si="19"/>
        <v>0</v>
      </c>
      <c r="S90" s="87">
        <f t="shared" si="21"/>
        <v>0</v>
      </c>
      <c r="T90" s="87">
        <f t="shared" si="22"/>
        <v>0</v>
      </c>
      <c r="U90" s="87">
        <f t="shared" si="23"/>
        <v>5.7912420448255381E-4</v>
      </c>
      <c r="V90" s="87">
        <f t="shared" si="24"/>
        <v>4.1991242787324904E-5</v>
      </c>
      <c r="W90" s="120">
        <f t="shared" si="25"/>
        <v>2.7994161858216601E-5</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4.9272429416095216E-4</v>
      </c>
      <c r="J91" s="87">
        <f t="shared" si="18"/>
        <v>3.5726542429378171E-5</v>
      </c>
      <c r="K91" s="120">
        <f t="shared" si="20"/>
        <v>2.3817694952918778E-5</v>
      </c>
      <c r="O91" s="116">
        <f>Amnt_Deposited!B86</f>
        <v>2072</v>
      </c>
      <c r="P91" s="119">
        <f>Amnt_Deposited!H86</f>
        <v>0</v>
      </c>
      <c r="Q91" s="319">
        <f>MCF!R90</f>
        <v>0.8</v>
      </c>
      <c r="R91" s="87">
        <f t="shared" si="19"/>
        <v>0</v>
      </c>
      <c r="S91" s="87">
        <f t="shared" si="21"/>
        <v>0</v>
      </c>
      <c r="T91" s="87">
        <f t="shared" si="22"/>
        <v>0</v>
      </c>
      <c r="U91" s="87">
        <f t="shared" si="23"/>
        <v>5.3997182921748188E-4</v>
      </c>
      <c r="V91" s="87">
        <f t="shared" si="24"/>
        <v>3.9152375265071974E-5</v>
      </c>
      <c r="W91" s="120">
        <f t="shared" si="25"/>
        <v>2.6101583510047982E-5</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4.594130867931923E-4</v>
      </c>
      <c r="J92" s="87">
        <f t="shared" si="18"/>
        <v>3.3311207367759852E-5</v>
      </c>
      <c r="K92" s="120">
        <f t="shared" si="20"/>
        <v>2.2207471578506567E-5</v>
      </c>
      <c r="O92" s="116">
        <f>Amnt_Deposited!B87</f>
        <v>2073</v>
      </c>
      <c r="P92" s="119">
        <f>Amnt_Deposited!H87</f>
        <v>0</v>
      </c>
      <c r="Q92" s="319">
        <f>MCF!R91</f>
        <v>0.8</v>
      </c>
      <c r="R92" s="87">
        <f t="shared" si="19"/>
        <v>0</v>
      </c>
      <c r="S92" s="87">
        <f t="shared" si="21"/>
        <v>0</v>
      </c>
      <c r="T92" s="87">
        <f t="shared" si="22"/>
        <v>0</v>
      </c>
      <c r="U92" s="87">
        <f t="shared" si="23"/>
        <v>5.0346639648569025E-4</v>
      </c>
      <c r="V92" s="87">
        <f t="shared" si="24"/>
        <v>3.650543273179162E-5</v>
      </c>
      <c r="W92" s="120">
        <f t="shared" si="25"/>
        <v>2.4336955154527745E-5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4.2835392290988753E-4</v>
      </c>
      <c r="J93" s="87">
        <f t="shared" si="18"/>
        <v>3.1059163883304776E-5</v>
      </c>
      <c r="K93" s="120">
        <f t="shared" si="20"/>
        <v>2.0706109255536518E-5</v>
      </c>
      <c r="O93" s="116">
        <f>Amnt_Deposited!B88</f>
        <v>2074</v>
      </c>
      <c r="P93" s="119">
        <f>Amnt_Deposited!H88</f>
        <v>0</v>
      </c>
      <c r="Q93" s="319">
        <f>MCF!R92</f>
        <v>0.8</v>
      </c>
      <c r="R93" s="87">
        <f t="shared" si="19"/>
        <v>0</v>
      </c>
      <c r="S93" s="87">
        <f t="shared" si="21"/>
        <v>0</v>
      </c>
      <c r="T93" s="87">
        <f t="shared" si="22"/>
        <v>0</v>
      </c>
      <c r="U93" s="87">
        <f t="shared" si="23"/>
        <v>4.6942895661357544E-4</v>
      </c>
      <c r="V93" s="87">
        <f t="shared" si="24"/>
        <v>3.4037439872114827E-5</v>
      </c>
      <c r="W93" s="120">
        <f t="shared" si="25"/>
        <v>2.2691626581409882E-5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3.9939455045364812E-4</v>
      </c>
      <c r="J94" s="87">
        <f t="shared" si="18"/>
        <v>2.8959372456239406E-5</v>
      </c>
      <c r="K94" s="120">
        <f t="shared" si="20"/>
        <v>1.9306248304159604E-5</v>
      </c>
      <c r="O94" s="116">
        <f>Amnt_Deposited!B89</f>
        <v>2075</v>
      </c>
      <c r="P94" s="119">
        <f>Amnt_Deposited!H89</f>
        <v>0</v>
      </c>
      <c r="Q94" s="319">
        <f>MCF!R93</f>
        <v>0.8</v>
      </c>
      <c r="R94" s="87">
        <f t="shared" si="19"/>
        <v>0</v>
      </c>
      <c r="S94" s="87">
        <f t="shared" si="21"/>
        <v>0</v>
      </c>
      <c r="T94" s="87">
        <f t="shared" si="22"/>
        <v>0</v>
      </c>
      <c r="U94" s="87">
        <f t="shared" si="23"/>
        <v>4.3769265803139527E-4</v>
      </c>
      <c r="V94" s="87">
        <f t="shared" si="24"/>
        <v>3.1736298582180176E-5</v>
      </c>
      <c r="W94" s="120">
        <f t="shared" si="25"/>
        <v>2.1157532388120115E-5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3.7239301054709596E-4</v>
      </c>
      <c r="J95" s="87">
        <f t="shared" si="18"/>
        <v>2.7001539906552162E-5</v>
      </c>
      <c r="K95" s="120">
        <f t="shared" si="20"/>
        <v>1.8001026604368108E-5</v>
      </c>
      <c r="O95" s="116">
        <f>Amnt_Deposited!B90</f>
        <v>2076</v>
      </c>
      <c r="P95" s="119">
        <f>Amnt_Deposited!H90</f>
        <v>0</v>
      </c>
      <c r="Q95" s="319">
        <f>MCF!R94</f>
        <v>0.8</v>
      </c>
      <c r="R95" s="87">
        <f t="shared" si="19"/>
        <v>0</v>
      </c>
      <c r="S95" s="87">
        <f t="shared" si="21"/>
        <v>0</v>
      </c>
      <c r="T95" s="87">
        <f t="shared" si="22"/>
        <v>0</v>
      </c>
      <c r="U95" s="87">
        <f t="shared" si="23"/>
        <v>4.0810192936668058E-4</v>
      </c>
      <c r="V95" s="87">
        <f t="shared" si="24"/>
        <v>2.9590728664714704E-5</v>
      </c>
      <c r="W95" s="120">
        <f t="shared" si="25"/>
        <v>1.9727152443143133E-5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3.4721694161028287E-4</v>
      </c>
      <c r="J96" s="87">
        <f t="shared" si="18"/>
        <v>2.5176068936813073E-5</v>
      </c>
      <c r="K96" s="120">
        <f t="shared" si="20"/>
        <v>1.6784045957875381E-5</v>
      </c>
      <c r="O96" s="116">
        <f>Amnt_Deposited!B91</f>
        <v>2077</v>
      </c>
      <c r="P96" s="119">
        <f>Amnt_Deposited!H91</f>
        <v>0</v>
      </c>
      <c r="Q96" s="319">
        <f>MCF!R95</f>
        <v>0.8</v>
      </c>
      <c r="R96" s="87">
        <f t="shared" si="19"/>
        <v>0</v>
      </c>
      <c r="S96" s="87">
        <f t="shared" si="21"/>
        <v>0</v>
      </c>
      <c r="T96" s="87">
        <f t="shared" si="22"/>
        <v>0</v>
      </c>
      <c r="U96" s="87">
        <f t="shared" si="23"/>
        <v>3.8051171683318682E-4</v>
      </c>
      <c r="V96" s="87">
        <f t="shared" si="24"/>
        <v>2.7590212533493783E-5</v>
      </c>
      <c r="W96" s="120">
        <f t="shared" si="25"/>
        <v>1.8393475022329189E-5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3.2374293052407226E-4</v>
      </c>
      <c r="J97" s="87">
        <f t="shared" si="18"/>
        <v>2.3474011086210626E-5</v>
      </c>
      <c r="K97" s="120">
        <f t="shared" si="20"/>
        <v>1.5649340724140415E-5</v>
      </c>
      <c r="O97" s="116">
        <f>Amnt_Deposited!B92</f>
        <v>2078</v>
      </c>
      <c r="P97" s="119">
        <f>Amnt_Deposited!H92</f>
        <v>0</v>
      </c>
      <c r="Q97" s="319">
        <f>MCF!R96</f>
        <v>0.8</v>
      </c>
      <c r="R97" s="87">
        <f t="shared" si="19"/>
        <v>0</v>
      </c>
      <c r="S97" s="87">
        <f t="shared" si="21"/>
        <v>0</v>
      </c>
      <c r="T97" s="87">
        <f t="shared" si="22"/>
        <v>0</v>
      </c>
      <c r="U97" s="87">
        <f t="shared" si="23"/>
        <v>3.5478677317706556E-4</v>
      </c>
      <c r="V97" s="87">
        <f t="shared" si="24"/>
        <v>2.5724943656121241E-5</v>
      </c>
      <c r="W97" s="120">
        <f t="shared" si="25"/>
        <v>1.7149962437414159E-5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3.0185590765888573E-4</v>
      </c>
      <c r="J98" s="87">
        <f t="shared" si="18"/>
        <v>2.1887022865186506E-5</v>
      </c>
      <c r="K98" s="120">
        <f t="shared" si="20"/>
        <v>1.4591348576791004E-5</v>
      </c>
      <c r="O98" s="116">
        <f>Amnt_Deposited!B93</f>
        <v>2079</v>
      </c>
      <c r="P98" s="119">
        <f>Amnt_Deposited!H93</f>
        <v>0</v>
      </c>
      <c r="Q98" s="319">
        <f>MCF!R97</f>
        <v>0.8</v>
      </c>
      <c r="R98" s="87">
        <f t="shared" si="19"/>
        <v>0</v>
      </c>
      <c r="S98" s="87">
        <f t="shared" si="21"/>
        <v>0</v>
      </c>
      <c r="T98" s="87">
        <f t="shared" si="22"/>
        <v>0</v>
      </c>
      <c r="U98" s="87">
        <f t="shared" si="23"/>
        <v>3.3080099469466937E-4</v>
      </c>
      <c r="V98" s="87">
        <f t="shared" si="24"/>
        <v>2.3985778482396173E-5</v>
      </c>
      <c r="W98" s="120">
        <f t="shared" si="25"/>
        <v>1.5990518988264115E-5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2.8144858280324567E-4</v>
      </c>
      <c r="J99" s="88">
        <f t="shared" si="18"/>
        <v>2.0407324855640075E-5</v>
      </c>
      <c r="K99" s="122">
        <f t="shared" si="20"/>
        <v>1.3604883237093383E-5</v>
      </c>
      <c r="O99" s="117">
        <f>Amnt_Deposited!B94</f>
        <v>2080</v>
      </c>
      <c r="P99" s="121">
        <f>Amnt_Deposited!H94</f>
        <v>0</v>
      </c>
      <c r="Q99" s="320">
        <f>MCF!R98</f>
        <v>0.8</v>
      </c>
      <c r="R99" s="88">
        <f t="shared" si="19"/>
        <v>0</v>
      </c>
      <c r="S99" s="88">
        <f>R99*$W$12</f>
        <v>0</v>
      </c>
      <c r="T99" s="88">
        <f>R99*(1-$W$12)</f>
        <v>0</v>
      </c>
      <c r="U99" s="88">
        <f>S99+U98*$W$10</f>
        <v>3.0843680307205009E-4</v>
      </c>
      <c r="V99" s="88">
        <f>U98*(1-$W$10)+T99</f>
        <v>2.2364191622619266E-5</v>
      </c>
      <c r="W99" s="122">
        <f t="shared" si="25"/>
        <v>1.4909461081746177E-5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76" t="s">
        <v>18</v>
      </c>
      <c r="D9" s="777"/>
      <c r="E9" s="783" t="s">
        <v>100</v>
      </c>
      <c r="F9" s="784"/>
      <c r="H9" s="776" t="s">
        <v>18</v>
      </c>
      <c r="I9" s="777"/>
      <c r="J9" s="783" t="s">
        <v>100</v>
      </c>
      <c r="K9" s="784"/>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1" t="s">
        <v>250</v>
      </c>
      <c r="D12" s="782"/>
      <c r="E12" s="781" t="s">
        <v>250</v>
      </c>
      <c r="F12" s="782"/>
      <c r="H12" s="781" t="s">
        <v>251</v>
      </c>
      <c r="I12" s="782"/>
      <c r="J12" s="781" t="s">
        <v>251</v>
      </c>
      <c r="K12" s="782"/>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78" t="s">
        <v>250</v>
      </c>
      <c r="E61" s="779"/>
      <c r="F61" s="780"/>
      <c r="H61" s="53"/>
      <c r="I61" s="778" t="s">
        <v>251</v>
      </c>
      <c r="J61" s="779"/>
      <c r="K61" s="780"/>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65" t="s">
        <v>317</v>
      </c>
      <c r="C71" s="765"/>
      <c r="D71" s="766" t="s">
        <v>318</v>
      </c>
      <c r="E71" s="766"/>
      <c r="F71" s="766"/>
      <c r="G71" s="766"/>
      <c r="H71" s="766"/>
    </row>
    <row r="72" spans="2:8">
      <c r="B72" s="765" t="s">
        <v>319</v>
      </c>
      <c r="C72" s="765"/>
      <c r="D72" s="766" t="s">
        <v>320</v>
      </c>
      <c r="E72" s="766"/>
      <c r="F72" s="766"/>
      <c r="G72" s="766"/>
      <c r="H72" s="766"/>
    </row>
    <row r="73" spans="2:8">
      <c r="B73" s="765" t="s">
        <v>321</v>
      </c>
      <c r="C73" s="765"/>
      <c r="D73" s="766" t="s">
        <v>322</v>
      </c>
      <c r="E73" s="766"/>
      <c r="F73" s="766"/>
      <c r="G73" s="766"/>
      <c r="H73" s="766"/>
    </row>
    <row r="74" spans="2:8">
      <c r="B74" s="765" t="s">
        <v>323</v>
      </c>
      <c r="C74" s="765"/>
      <c r="D74" s="766" t="s">
        <v>324</v>
      </c>
      <c r="E74" s="766"/>
      <c r="F74" s="766"/>
      <c r="G74" s="766"/>
      <c r="H74" s="766"/>
    </row>
    <row r="75" spans="2:8">
      <c r="B75" s="611"/>
      <c r="C75" s="612"/>
      <c r="D75" s="612"/>
      <c r="E75" s="612"/>
      <c r="F75" s="612"/>
      <c r="G75" s="612"/>
      <c r="H75" s="612"/>
    </row>
    <row r="76" spans="2:8">
      <c r="B76" s="614"/>
      <c r="C76" s="615" t="s">
        <v>325</v>
      </c>
      <c r="D76" s="616" t="s">
        <v>87</v>
      </c>
      <c r="E76" s="616" t="s">
        <v>88</v>
      </c>
    </row>
    <row r="77" spans="2:8">
      <c r="B77" s="767" t="s">
        <v>133</v>
      </c>
      <c r="C77" s="617" t="s">
        <v>326</v>
      </c>
      <c r="D77" s="618" t="s">
        <v>327</v>
      </c>
      <c r="E77" s="618" t="s">
        <v>9</v>
      </c>
      <c r="F77" s="525"/>
      <c r="G77" s="597"/>
      <c r="H77" s="6"/>
    </row>
    <row r="78" spans="2:8">
      <c r="B78" s="768"/>
      <c r="C78" s="619"/>
      <c r="D78" s="620"/>
      <c r="E78" s="621"/>
      <c r="F78" s="6"/>
      <c r="G78" s="525"/>
      <c r="H78" s="6"/>
    </row>
    <row r="79" spans="2:8">
      <c r="B79" s="768"/>
      <c r="C79" s="619"/>
      <c r="D79" s="620"/>
      <c r="E79" s="621"/>
      <c r="F79" s="6"/>
      <c r="G79" s="525"/>
      <c r="H79" s="6"/>
    </row>
    <row r="80" spans="2:8">
      <c r="B80" s="768"/>
      <c r="C80" s="619"/>
      <c r="D80" s="620"/>
      <c r="E80" s="621"/>
      <c r="F80" s="6"/>
      <c r="G80" s="525"/>
      <c r="H80" s="6"/>
    </row>
    <row r="81" spans="2:8">
      <c r="B81" s="768"/>
      <c r="C81" s="619"/>
      <c r="D81" s="620"/>
      <c r="E81" s="621"/>
      <c r="F81" s="6"/>
      <c r="G81" s="525"/>
      <c r="H81" s="6"/>
    </row>
    <row r="82" spans="2:8">
      <c r="B82" s="768"/>
      <c r="C82" s="619"/>
      <c r="D82" s="620" t="s">
        <v>328</v>
      </c>
      <c r="E82" s="621"/>
      <c r="F82" s="6"/>
      <c r="G82" s="525"/>
      <c r="H82" s="6"/>
    </row>
    <row r="83" spans="2:8" ht="13.5" thickBot="1">
      <c r="B83" s="769"/>
      <c r="C83" s="622"/>
      <c r="D83" s="622"/>
      <c r="E83" s="623" t="s">
        <v>329</v>
      </c>
      <c r="F83" s="6"/>
      <c r="G83" s="6"/>
      <c r="H83" s="6"/>
    </row>
    <row r="84" spans="2:8" ht="13.5" thickTop="1">
      <c r="B84" s="614"/>
      <c r="C84" s="621"/>
      <c r="D84" s="614"/>
      <c r="E84" s="624"/>
      <c r="F84" s="6"/>
      <c r="G84" s="6"/>
      <c r="H84" s="6"/>
    </row>
    <row r="85" spans="2:8">
      <c r="B85" s="761" t="s">
        <v>330</v>
      </c>
      <c r="C85" s="762"/>
      <c r="D85" s="762"/>
      <c r="E85" s="763"/>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4" t="s">
        <v>333</v>
      </c>
      <c r="C95" s="764"/>
      <c r="D95" s="764"/>
      <c r="E95" s="628">
        <f>SUM(E86:E94)</f>
        <v>0.13702</v>
      </c>
    </row>
    <row r="96" spans="2:8">
      <c r="B96" s="761" t="s">
        <v>334</v>
      </c>
      <c r="C96" s="762"/>
      <c r="D96" s="762"/>
      <c r="E96" s="763"/>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4" t="s">
        <v>333</v>
      </c>
      <c r="C106" s="764"/>
      <c r="D106" s="764"/>
      <c r="E106" s="628">
        <f>SUM(E97:E105)</f>
        <v>0.15982100000000002</v>
      </c>
    </row>
    <row r="107" spans="2:5">
      <c r="B107" s="761" t="s">
        <v>335</v>
      </c>
      <c r="C107" s="762"/>
      <c r="D107" s="762"/>
      <c r="E107" s="763"/>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4" t="s">
        <v>333</v>
      </c>
      <c r="C117" s="764"/>
      <c r="D117" s="764"/>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6.8882854919999996</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6.8882854919999996</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7.0063953960000003</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7.0063953960000003</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7.2874920359999997</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7.2874920359999997</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7.549479036000001</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7.549479036000001</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7.631958708</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7.631958708</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7.7120342639999997</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7.7120342639999997</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7.7889659760000001</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7.7889659760000001</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7.861582608</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7.861582608</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8.8102837679999997</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8.8102837679999997</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19"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2" t="s">
        <v>41</v>
      </c>
      <c r="F9" s="803"/>
      <c r="G9" s="803"/>
      <c r="H9" s="803"/>
      <c r="I9" s="803"/>
      <c r="J9" s="803"/>
      <c r="K9" s="803"/>
      <c r="L9" s="803"/>
      <c r="M9" s="803"/>
      <c r="N9" s="803"/>
      <c r="O9" s="803"/>
      <c r="P9" s="651"/>
      <c r="AC9" s="638" t="s">
        <v>232</v>
      </c>
      <c r="AD9" s="640">
        <v>1.3300000000000001E-2</v>
      </c>
    </row>
    <row r="10" spans="2:30" ht="21.75" customHeight="1" thickBot="1">
      <c r="B10" s="800" t="s">
        <v>1</v>
      </c>
      <c r="C10" s="800" t="s">
        <v>33</v>
      </c>
      <c r="D10" s="800" t="s">
        <v>40</v>
      </c>
      <c r="E10" s="800" t="s">
        <v>228</v>
      </c>
      <c r="F10" s="800" t="s">
        <v>271</v>
      </c>
      <c r="G10" s="792" t="s">
        <v>267</v>
      </c>
      <c r="H10" s="800" t="s">
        <v>270</v>
      </c>
      <c r="I10" s="792" t="s">
        <v>2</v>
      </c>
      <c r="J10" s="800" t="s">
        <v>16</v>
      </c>
      <c r="K10" s="792" t="s">
        <v>229</v>
      </c>
      <c r="L10" s="804" t="s">
        <v>273</v>
      </c>
      <c r="M10" s="805"/>
      <c r="N10" s="805"/>
      <c r="O10" s="806"/>
      <c r="P10" s="800" t="s">
        <v>27</v>
      </c>
      <c r="AC10" s="638" t="s">
        <v>233</v>
      </c>
      <c r="AD10" s="640">
        <v>6.2100000000000002E-2</v>
      </c>
    </row>
    <row r="11" spans="2:30" s="653" customFormat="1" ht="42" customHeight="1" thickBot="1">
      <c r="B11" s="801"/>
      <c r="C11" s="801"/>
      <c r="D11" s="801"/>
      <c r="E11" s="801"/>
      <c r="F11" s="801"/>
      <c r="G11" s="794"/>
      <c r="H11" s="801"/>
      <c r="I11" s="794"/>
      <c r="J11" s="801"/>
      <c r="K11" s="794"/>
      <c r="L11" s="652" t="s">
        <v>230</v>
      </c>
      <c r="M11" s="652" t="s">
        <v>231</v>
      </c>
      <c r="N11" s="652" t="s">
        <v>232</v>
      </c>
      <c r="O11" s="652" t="s">
        <v>233</v>
      </c>
      <c r="P11" s="801"/>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0</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0</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6.8882854919999996</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7.0063953960000003</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7.2874920359999997</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7.549479036000001</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7.631958708</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7.7120342639999997</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7.7889659760000001</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7.861582608</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8.8102837679999997</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PPU</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0</v>
      </c>
      <c r="D14" s="599">
        <f>Activity!$C13*Activity!$D13*Activity!F13</f>
        <v>0</v>
      </c>
      <c r="E14" s="599">
        <f>Activity!$C13*Activity!$D13*Activity!G13</f>
        <v>0</v>
      </c>
      <c r="F14" s="599">
        <f>Activity!$C13*Activity!$D13*Activity!H13</f>
        <v>0</v>
      </c>
      <c r="G14" s="599">
        <f>Activity!$C13*Activity!$D13*Activity!I13</f>
        <v>0</v>
      </c>
      <c r="H14" s="599">
        <f>Activity!$C13*Activity!$D13*Activity!J13</f>
        <v>0</v>
      </c>
      <c r="I14" s="599">
        <f>Activity!$C13*Activity!$D13*Activity!K13</f>
        <v>0</v>
      </c>
      <c r="J14" s="599">
        <f>Activity!$C13*Activity!$D13*Activity!L13</f>
        <v>0</v>
      </c>
      <c r="K14" s="600">
        <f>Activity!$C13*Activity!$D13*Activity!M13</f>
        <v>0</v>
      </c>
      <c r="L14" s="600">
        <f>Activity!$C13*Activity!$D13*Activity!N13</f>
        <v>0</v>
      </c>
      <c r="M14" s="599">
        <f>Activity!$C13*Activity!$D13*Activity!O13</f>
        <v>0</v>
      </c>
      <c r="N14" s="447">
        <v>0</v>
      </c>
      <c r="O14" s="607">
        <f>Activity!C13*Activity!D13</f>
        <v>0</v>
      </c>
      <c r="P14" s="608">
        <f>Activity!X13</f>
        <v>0</v>
      </c>
    </row>
    <row r="15" spans="2:16">
      <c r="B15" s="49">
        <f>B14+1</f>
        <v>2001</v>
      </c>
      <c r="C15" s="601">
        <f>Activity!$C14*Activity!$D14*Activity!E14</f>
        <v>0</v>
      </c>
      <c r="D15" s="602">
        <f>Activity!$C14*Activity!$D14*Activity!F14</f>
        <v>0</v>
      </c>
      <c r="E15" s="600">
        <f>Activity!$C14*Activity!$D14*Activity!G14</f>
        <v>0</v>
      </c>
      <c r="F15" s="602">
        <f>Activity!$C14*Activity!$D14*Activity!H14</f>
        <v>0</v>
      </c>
      <c r="G15" s="602">
        <f>Activity!$C14*Activity!$D14*Activity!I14</f>
        <v>0</v>
      </c>
      <c r="H15" s="602">
        <f>Activity!$C14*Activity!$D14*Activity!J14</f>
        <v>0</v>
      </c>
      <c r="I15" s="602">
        <f>Activity!$C14*Activity!$D14*Activity!K14</f>
        <v>0</v>
      </c>
      <c r="J15" s="603">
        <f>Activity!$C14*Activity!$D14*Activity!L14</f>
        <v>0</v>
      </c>
      <c r="K15" s="602">
        <f>Activity!$C14*Activity!$D14*Activity!M14</f>
        <v>0</v>
      </c>
      <c r="L15" s="602">
        <f>Activity!$C14*Activity!$D14*Activity!N14</f>
        <v>0</v>
      </c>
      <c r="M15" s="600">
        <f>Activity!$C14*Activity!$D14*Activity!O14</f>
        <v>0</v>
      </c>
      <c r="N15" s="448">
        <v>0</v>
      </c>
      <c r="O15" s="602">
        <f>Activity!C14*Activity!D14</f>
        <v>0</v>
      </c>
      <c r="P15" s="609">
        <f>Activity!X14</f>
        <v>0</v>
      </c>
    </row>
    <row r="16" spans="2:16">
      <c r="B16" s="7">
        <f t="shared" ref="B16:B21" si="0">B15+1</f>
        <v>2002</v>
      </c>
      <c r="C16" s="601">
        <f>Activity!$C15*Activity!$D15*Activity!E15</f>
        <v>4.5731327381388001</v>
      </c>
      <c r="D16" s="602">
        <f>Activity!$C15*Activity!$D15*Activity!F15</f>
        <v>0.885144685722</v>
      </c>
      <c r="E16" s="600">
        <f>Activity!$C15*Activity!$D15*Activity!G15</f>
        <v>0</v>
      </c>
      <c r="F16" s="602">
        <f>Activity!$C15*Activity!$D15*Activity!H15</f>
        <v>0</v>
      </c>
      <c r="G16" s="602">
        <f>Activity!$C15*Activity!$D15*Activity!I15</f>
        <v>0</v>
      </c>
      <c r="H16" s="602">
        <f>Activity!$C15*Activity!$D15*Activity!J15</f>
        <v>5.5795112485199992E-2</v>
      </c>
      <c r="I16" s="602">
        <f>Activity!$C15*Activity!$D15*Activity!K15</f>
        <v>0</v>
      </c>
      <c r="J16" s="603">
        <f>Activity!$C15*Activity!$D15*Activity!L15</f>
        <v>0.73773537619319995</v>
      </c>
      <c r="K16" s="602">
        <f>Activity!$C15*Activity!$D15*Activity!M15</f>
        <v>0.1219226532084</v>
      </c>
      <c r="L16" s="602">
        <f>Activity!$C15*Activity!$D15*Activity!N15</f>
        <v>9.1614197043599993E-2</v>
      </c>
      <c r="M16" s="600">
        <f>Activity!$C15*Activity!$D15*Activity!O15</f>
        <v>0.4277625290532</v>
      </c>
      <c r="N16" s="448">
        <v>0</v>
      </c>
      <c r="O16" s="602">
        <f>Activity!C15*Activity!D15</f>
        <v>6.8882854919999996</v>
      </c>
      <c r="P16" s="609">
        <f>Activity!X15</f>
        <v>0</v>
      </c>
    </row>
    <row r="17" spans="2:16">
      <c r="B17" s="7">
        <f t="shared" si="0"/>
        <v>2003</v>
      </c>
      <c r="C17" s="601">
        <f>Activity!$C16*Activity!$D16*Activity!E16</f>
        <v>4.6515459034044007</v>
      </c>
      <c r="D17" s="602">
        <f>Activity!$C16*Activity!$D16*Activity!F16</f>
        <v>0.90032180838600007</v>
      </c>
      <c r="E17" s="600">
        <f>Activity!$C16*Activity!$D16*Activity!G16</f>
        <v>0</v>
      </c>
      <c r="F17" s="602">
        <f>Activity!$C16*Activity!$D16*Activity!H16</f>
        <v>0</v>
      </c>
      <c r="G17" s="602">
        <f>Activity!$C16*Activity!$D16*Activity!I16</f>
        <v>0</v>
      </c>
      <c r="H17" s="602">
        <f>Activity!$C16*Activity!$D16*Activity!J16</f>
        <v>5.6751802707599996E-2</v>
      </c>
      <c r="I17" s="602">
        <f>Activity!$C16*Activity!$D16*Activity!K16</f>
        <v>0</v>
      </c>
      <c r="J17" s="603">
        <f>Activity!$C16*Activity!$D16*Activity!L16</f>
        <v>0.75038494691160007</v>
      </c>
      <c r="K17" s="602">
        <f>Activity!$C16*Activity!$D16*Activity!M16</f>
        <v>0.12401319850920001</v>
      </c>
      <c r="L17" s="602">
        <f>Activity!$C16*Activity!$D16*Activity!N16</f>
        <v>9.31850587668E-2</v>
      </c>
      <c r="M17" s="600">
        <f>Activity!$C16*Activity!$D16*Activity!O16</f>
        <v>0.43509715409160005</v>
      </c>
      <c r="N17" s="448">
        <v>0</v>
      </c>
      <c r="O17" s="602">
        <f>Activity!C16*Activity!D16</f>
        <v>7.0063953960000003</v>
      </c>
      <c r="P17" s="609">
        <f>Activity!X16</f>
        <v>0</v>
      </c>
    </row>
    <row r="18" spans="2:16">
      <c r="B18" s="7">
        <f t="shared" si="0"/>
        <v>2004</v>
      </c>
      <c r="C18" s="601">
        <f>Activity!$C17*Activity!$D17*Activity!E17</f>
        <v>4.8381659627004003</v>
      </c>
      <c r="D18" s="602">
        <f>Activity!$C17*Activity!$D17*Activity!F17</f>
        <v>0.93644272662600003</v>
      </c>
      <c r="E18" s="600">
        <f>Activity!$C17*Activity!$D17*Activity!G17</f>
        <v>0</v>
      </c>
      <c r="F18" s="602">
        <f>Activity!$C17*Activity!$D17*Activity!H17</f>
        <v>0</v>
      </c>
      <c r="G18" s="602">
        <f>Activity!$C17*Activity!$D17*Activity!I17</f>
        <v>0</v>
      </c>
      <c r="H18" s="602">
        <f>Activity!$C17*Activity!$D17*Activity!J17</f>
        <v>5.9028685491599994E-2</v>
      </c>
      <c r="I18" s="602">
        <f>Activity!$C17*Activity!$D17*Activity!K17</f>
        <v>0</v>
      </c>
      <c r="J18" s="603">
        <f>Activity!$C17*Activity!$D17*Activity!L17</f>
        <v>0.78049039705559997</v>
      </c>
      <c r="K18" s="602">
        <f>Activity!$C17*Activity!$D17*Activity!M17</f>
        <v>0.1289886090372</v>
      </c>
      <c r="L18" s="602">
        <f>Activity!$C17*Activity!$D17*Activity!N17</f>
        <v>9.6923644078799998E-2</v>
      </c>
      <c r="M18" s="600">
        <f>Activity!$C17*Activity!$D17*Activity!O17</f>
        <v>0.45255325543559999</v>
      </c>
      <c r="N18" s="448">
        <v>0</v>
      </c>
      <c r="O18" s="602">
        <f>Activity!C17*Activity!D17</f>
        <v>7.2874920359999997</v>
      </c>
      <c r="P18" s="609">
        <f>Activity!X17</f>
        <v>0</v>
      </c>
    </row>
    <row r="19" spans="2:16">
      <c r="B19" s="7">
        <f t="shared" si="0"/>
        <v>2005</v>
      </c>
      <c r="C19" s="601">
        <f>Activity!$C18*Activity!$D18*Activity!E18</f>
        <v>5.0120991320004009</v>
      </c>
      <c r="D19" s="602">
        <f>Activity!$C18*Activity!$D18*Activity!F18</f>
        <v>0.97010805612600015</v>
      </c>
      <c r="E19" s="600">
        <f>Activity!$C18*Activity!$D18*Activity!G18</f>
        <v>0</v>
      </c>
      <c r="F19" s="602">
        <f>Activity!$C18*Activity!$D18*Activity!H18</f>
        <v>0</v>
      </c>
      <c r="G19" s="602">
        <f>Activity!$C18*Activity!$D18*Activity!I18</f>
        <v>0</v>
      </c>
      <c r="H19" s="602">
        <f>Activity!$C18*Activity!$D18*Activity!J18</f>
        <v>6.1150780191600008E-2</v>
      </c>
      <c r="I19" s="602">
        <f>Activity!$C18*Activity!$D18*Activity!K18</f>
        <v>0</v>
      </c>
      <c r="J19" s="603">
        <f>Activity!$C18*Activity!$D18*Activity!L18</f>
        <v>0.8085492047556001</v>
      </c>
      <c r="K19" s="602">
        <f>Activity!$C18*Activity!$D18*Activity!M18</f>
        <v>0.13362577893720001</v>
      </c>
      <c r="L19" s="602">
        <f>Activity!$C18*Activity!$D18*Activity!N18</f>
        <v>0.1004080711788</v>
      </c>
      <c r="M19" s="600">
        <f>Activity!$C18*Activity!$D18*Activity!O18</f>
        <v>0.4688226481356001</v>
      </c>
      <c r="N19" s="448">
        <v>0</v>
      </c>
      <c r="O19" s="602">
        <f>Activity!C18*Activity!D18</f>
        <v>7.549479036000001</v>
      </c>
      <c r="P19" s="609">
        <f>Activity!X18</f>
        <v>0</v>
      </c>
    </row>
    <row r="20" spans="2:16">
      <c r="B20" s="7">
        <f t="shared" si="0"/>
        <v>2006</v>
      </c>
      <c r="C20" s="601">
        <f>Activity!$C19*Activity!$D19*Activity!E19</f>
        <v>5.0668573862412005</v>
      </c>
      <c r="D20" s="602">
        <f>Activity!$C19*Activity!$D19*Activity!F19</f>
        <v>0.98070669397800003</v>
      </c>
      <c r="E20" s="600">
        <f>Activity!$C19*Activity!$D19*Activity!G19</f>
        <v>0</v>
      </c>
      <c r="F20" s="602">
        <f>Activity!$C19*Activity!$D19*Activity!H19</f>
        <v>0</v>
      </c>
      <c r="G20" s="602">
        <f>Activity!$C19*Activity!$D19*Activity!I19</f>
        <v>0</v>
      </c>
      <c r="H20" s="602">
        <f>Activity!$C19*Activity!$D19*Activity!J19</f>
        <v>6.1818865534799997E-2</v>
      </c>
      <c r="I20" s="602">
        <f>Activity!$C19*Activity!$D19*Activity!K19</f>
        <v>0</v>
      </c>
      <c r="J20" s="603">
        <f>Activity!$C19*Activity!$D19*Activity!L19</f>
        <v>0.81738277762680001</v>
      </c>
      <c r="K20" s="602">
        <f>Activity!$C19*Activity!$D19*Activity!M19</f>
        <v>0.1350856691316</v>
      </c>
      <c r="L20" s="602">
        <f>Activity!$C19*Activity!$D19*Activity!N19</f>
        <v>0.10150505081639999</v>
      </c>
      <c r="M20" s="600">
        <f>Activity!$C19*Activity!$D19*Activity!O19</f>
        <v>0.47394463576680002</v>
      </c>
      <c r="N20" s="448">
        <v>0</v>
      </c>
      <c r="O20" s="602">
        <f>Activity!C19*Activity!D19</f>
        <v>7.631958708</v>
      </c>
      <c r="P20" s="609">
        <f>Activity!X19</f>
        <v>0</v>
      </c>
    </row>
    <row r="21" spans="2:16">
      <c r="B21" s="7">
        <f t="shared" si="0"/>
        <v>2007</v>
      </c>
      <c r="C21" s="601">
        <f>Activity!$C20*Activity!$D20*Activity!E20</f>
        <v>5.1200195478696005</v>
      </c>
      <c r="D21" s="602">
        <f>Activity!$C20*Activity!$D20*Activity!F20</f>
        <v>0.99099640292399993</v>
      </c>
      <c r="E21" s="600">
        <f>Activity!$C20*Activity!$D20*Activity!G20</f>
        <v>0</v>
      </c>
      <c r="F21" s="602">
        <f>Activity!$C20*Activity!$D20*Activity!H20</f>
        <v>0</v>
      </c>
      <c r="G21" s="602">
        <f>Activity!$C20*Activity!$D20*Activity!I20</f>
        <v>0</v>
      </c>
      <c r="H21" s="602">
        <f>Activity!$C20*Activity!$D20*Activity!J20</f>
        <v>6.2467477538399992E-2</v>
      </c>
      <c r="I21" s="602">
        <f>Activity!$C20*Activity!$D20*Activity!K20</f>
        <v>0</v>
      </c>
      <c r="J21" s="603">
        <f>Activity!$C20*Activity!$D20*Activity!L20</f>
        <v>0.82595886967440002</v>
      </c>
      <c r="K21" s="602">
        <f>Activity!$C20*Activity!$D20*Activity!M20</f>
        <v>0.1365030064728</v>
      </c>
      <c r="L21" s="602">
        <f>Activity!$C20*Activity!$D20*Activity!N20</f>
        <v>0.10257005571119999</v>
      </c>
      <c r="M21" s="600">
        <f>Activity!$C20*Activity!$D20*Activity!O20</f>
        <v>0.47891732779439999</v>
      </c>
      <c r="N21" s="448">
        <v>0</v>
      </c>
      <c r="O21" s="602">
        <f>Activity!C20*Activity!D20</f>
        <v>7.7120342639999997</v>
      </c>
      <c r="P21" s="609">
        <f>Activity!X20</f>
        <v>0</v>
      </c>
    </row>
    <row r="22" spans="2:16">
      <c r="B22" s="7">
        <f t="shared" ref="B22:B85" si="1">B21+1</f>
        <v>2008</v>
      </c>
      <c r="C22" s="601">
        <f>Activity!$C21*Activity!$D21*Activity!E21</f>
        <v>5.1710945114664</v>
      </c>
      <c r="D22" s="602">
        <f>Activity!$C21*Activity!$D21*Activity!F21</f>
        <v>1.0008821279160001</v>
      </c>
      <c r="E22" s="600">
        <f>Activity!$C21*Activity!$D21*Activity!G21</f>
        <v>0</v>
      </c>
      <c r="F22" s="602">
        <f>Activity!$C21*Activity!$D21*Activity!H21</f>
        <v>0</v>
      </c>
      <c r="G22" s="602">
        <f>Activity!$C21*Activity!$D21*Activity!I21</f>
        <v>0</v>
      </c>
      <c r="H22" s="602">
        <f>Activity!$C21*Activity!$D21*Activity!J21</f>
        <v>6.3090624405599996E-2</v>
      </c>
      <c r="I22" s="602">
        <f>Activity!$C21*Activity!$D21*Activity!K21</f>
        <v>0</v>
      </c>
      <c r="J22" s="603">
        <f>Activity!$C21*Activity!$D21*Activity!L21</f>
        <v>0.83419825602959996</v>
      </c>
      <c r="K22" s="602">
        <f>Activity!$C21*Activity!$D21*Activity!M21</f>
        <v>0.1378646977752</v>
      </c>
      <c r="L22" s="602">
        <f>Activity!$C21*Activity!$D21*Activity!N21</f>
        <v>0.1035932474808</v>
      </c>
      <c r="M22" s="600">
        <f>Activity!$C21*Activity!$D21*Activity!O21</f>
        <v>0.48369478710960001</v>
      </c>
      <c r="N22" s="448">
        <v>0</v>
      </c>
      <c r="O22" s="602">
        <f>Activity!C21*Activity!D21</f>
        <v>7.7889659760000001</v>
      </c>
      <c r="P22" s="609">
        <f>Activity!X21</f>
        <v>0</v>
      </c>
    </row>
    <row r="23" spans="2:16">
      <c r="B23" s="7">
        <f t="shared" si="1"/>
        <v>2009</v>
      </c>
      <c r="C23" s="601">
        <f>Activity!$C22*Activity!$D22*Activity!E22</f>
        <v>5.2193046934512006</v>
      </c>
      <c r="D23" s="602">
        <f>Activity!$C22*Activity!$D22*Activity!F22</f>
        <v>1.0102133651280001</v>
      </c>
      <c r="E23" s="600">
        <f>Activity!$C22*Activity!$D22*Activity!G22</f>
        <v>0</v>
      </c>
      <c r="F23" s="602">
        <f>Activity!$C22*Activity!$D22*Activity!H22</f>
        <v>0</v>
      </c>
      <c r="G23" s="602">
        <f>Activity!$C22*Activity!$D22*Activity!I22</f>
        <v>0</v>
      </c>
      <c r="H23" s="602">
        <f>Activity!$C22*Activity!$D22*Activity!J22</f>
        <v>6.3678819124800001E-2</v>
      </c>
      <c r="I23" s="602">
        <f>Activity!$C22*Activity!$D22*Activity!K22</f>
        <v>0</v>
      </c>
      <c r="J23" s="603">
        <f>Activity!$C22*Activity!$D22*Activity!L22</f>
        <v>0.84197549731679999</v>
      </c>
      <c r="K23" s="602">
        <f>Activity!$C22*Activity!$D22*Activity!M22</f>
        <v>0.1391500121616</v>
      </c>
      <c r="L23" s="602">
        <f>Activity!$C22*Activity!$D22*Activity!N22</f>
        <v>0.10455904868639999</v>
      </c>
      <c r="M23" s="600">
        <f>Activity!$C22*Activity!$D22*Activity!O22</f>
        <v>0.48820427995679999</v>
      </c>
      <c r="N23" s="448">
        <v>0</v>
      </c>
      <c r="O23" s="602">
        <f>Activity!C22*Activity!D22</f>
        <v>7.861582608</v>
      </c>
      <c r="P23" s="609">
        <f>Activity!X22</f>
        <v>0</v>
      </c>
    </row>
    <row r="24" spans="2:16">
      <c r="B24" s="7">
        <f t="shared" si="1"/>
        <v>2010</v>
      </c>
      <c r="C24" s="601">
        <f>Activity!$C23*Activity!$D23*Activity!E23</f>
        <v>5.8491473935752003</v>
      </c>
      <c r="D24" s="602">
        <f>Activity!$C23*Activity!$D23*Activity!F23</f>
        <v>1.132121464188</v>
      </c>
      <c r="E24" s="600">
        <f>Activity!$C23*Activity!$D23*Activity!G23</f>
        <v>0</v>
      </c>
      <c r="F24" s="602">
        <f>Activity!$C23*Activity!$D23*Activity!H23</f>
        <v>0</v>
      </c>
      <c r="G24" s="602">
        <f>Activity!$C23*Activity!$D23*Activity!I23</f>
        <v>0</v>
      </c>
      <c r="H24" s="602">
        <f>Activity!$C23*Activity!$D23*Activity!J23</f>
        <v>7.1363298520799992E-2</v>
      </c>
      <c r="I24" s="602">
        <f>Activity!$C23*Activity!$D23*Activity!K23</f>
        <v>0</v>
      </c>
      <c r="J24" s="603">
        <f>Activity!$C23*Activity!$D23*Activity!L23</f>
        <v>0.94358139155279996</v>
      </c>
      <c r="K24" s="602">
        <f>Activity!$C23*Activity!$D23*Activity!M23</f>
        <v>0.1559420226936</v>
      </c>
      <c r="L24" s="602">
        <f>Activity!$C23*Activity!$D23*Activity!N23</f>
        <v>0.11717677411439999</v>
      </c>
      <c r="M24" s="600">
        <f>Activity!$C23*Activity!$D23*Activity!O23</f>
        <v>0.54711862199280004</v>
      </c>
      <c r="N24" s="448">
        <v>0</v>
      </c>
      <c r="O24" s="602">
        <f>Activity!C23*Activity!D23</f>
        <v>8.8102837679999997</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PPU</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v>
      </c>
      <c r="D18" s="745">
        <f>IF(Select2=1,Paper!$K20,"")</f>
        <v>0</v>
      </c>
      <c r="E18" s="736">
        <f>IF(Select2=1,Nappies!$K20,"")</f>
        <v>0</v>
      </c>
      <c r="F18" s="745">
        <f>IF(Select2=1,Garden!$K20,"")</f>
        <v>0</v>
      </c>
      <c r="G18" s="736">
        <f>IF(Select2=1,Wood!$K20,"")</f>
        <v>0</v>
      </c>
      <c r="H18" s="745">
        <f>IF(Select2=1,Textiles!$K20,"")</f>
        <v>0</v>
      </c>
      <c r="I18" s="746">
        <f>Sludge!K20</f>
        <v>0</v>
      </c>
      <c r="J18" s="746" t="str">
        <f>IF(Select2=2,MSW!$K20,"")</f>
        <v/>
      </c>
      <c r="K18" s="746">
        <f>Industry!$K20</f>
        <v>0</v>
      </c>
      <c r="L18" s="747">
        <f>SUM(C18:K18)</f>
        <v>0</v>
      </c>
      <c r="M18" s="748">
        <f>Recovery_OX!C13</f>
        <v>0</v>
      </c>
      <c r="N18" s="703"/>
      <c r="O18" s="749">
        <f>(L18-M18)*(1-Recovery_OX!F13)</f>
        <v>0</v>
      </c>
      <c r="P18" s="695"/>
      <c r="Q18" s="705"/>
      <c r="S18" s="743">
        <f t="shared" ref="S18:S81" si="2">S17+1</f>
        <v>2001</v>
      </c>
      <c r="T18" s="744">
        <f>IF(Select2=1,Food!$W20,"")</f>
        <v>0</v>
      </c>
      <c r="U18" s="745">
        <f>IF(Select2=1,Paper!$W20,"")</f>
        <v>0</v>
      </c>
      <c r="V18" s="736">
        <f>IF(Select2=1,Nappies!$W20,"")</f>
        <v>0</v>
      </c>
      <c r="W18" s="745">
        <f>IF(Select2=1,Garden!$W20,"")</f>
        <v>0</v>
      </c>
      <c r="X18" s="736">
        <f>IF(Select2=1,Wood!$W20,"")</f>
        <v>0</v>
      </c>
      <c r="Y18" s="745">
        <f>IF(Select2=1,Textiles!$W20,"")</f>
        <v>0</v>
      </c>
      <c r="Z18" s="738">
        <f>Sludge!W20</f>
        <v>0</v>
      </c>
      <c r="AA18" s="738" t="str">
        <f>IF(Select2=2,MSW!$W20,"")</f>
        <v/>
      </c>
      <c r="AB18" s="746">
        <f>Industry!$W20</f>
        <v>0</v>
      </c>
      <c r="AC18" s="747">
        <f t="shared" si="0"/>
        <v>0</v>
      </c>
      <c r="AD18" s="748">
        <f>Recovery_OX!R13</f>
        <v>0</v>
      </c>
      <c r="AE18" s="703"/>
      <c r="AF18" s="750">
        <f>(AC18-AD18)*(1-Recovery_OX!U13)</f>
        <v>0</v>
      </c>
    </row>
    <row r="19" spans="2:32">
      <c r="B19" s="743">
        <f t="shared" si="1"/>
        <v>2002</v>
      </c>
      <c r="C19" s="744">
        <f>IF(Select2=1,Food!$K21,"")</f>
        <v>0</v>
      </c>
      <c r="D19" s="745">
        <f>IF(Select2=1,Paper!$K21,"")</f>
        <v>0</v>
      </c>
      <c r="E19" s="736">
        <f>IF(Select2=1,Nappies!$K21,"")</f>
        <v>0</v>
      </c>
      <c r="F19" s="745">
        <f>IF(Select2=1,Garden!$K21,"")</f>
        <v>0</v>
      </c>
      <c r="G19" s="736">
        <f>IF(Select2=1,Wood!$K21,"")</f>
        <v>0</v>
      </c>
      <c r="H19" s="745">
        <f>IF(Select2=1,Textiles!$K21,"")</f>
        <v>0</v>
      </c>
      <c r="I19" s="746">
        <f>Sludge!K21</f>
        <v>0</v>
      </c>
      <c r="J19" s="746" t="str">
        <f>IF(Select2=2,MSW!$K21,"")</f>
        <v/>
      </c>
      <c r="K19" s="746">
        <f>Industry!$K21</f>
        <v>0</v>
      </c>
      <c r="L19" s="747">
        <f t="shared" ref="L19:L82" si="3">SUM(C19:K19)</f>
        <v>0</v>
      </c>
      <c r="M19" s="748">
        <f>Recovery_OX!C14</f>
        <v>0</v>
      </c>
      <c r="N19" s="703"/>
      <c r="O19" s="749">
        <f>(L19-M19)*(1-Recovery_OX!F14)</f>
        <v>0</v>
      </c>
      <c r="P19" s="695"/>
      <c r="Q19" s="705"/>
      <c r="S19" s="743">
        <f t="shared" si="2"/>
        <v>2002</v>
      </c>
      <c r="T19" s="744">
        <f>IF(Select2=1,Food!$W21,"")</f>
        <v>0</v>
      </c>
      <c r="U19" s="745">
        <f>IF(Select2=1,Paper!$W21,"")</f>
        <v>0</v>
      </c>
      <c r="V19" s="736">
        <f>IF(Select2=1,Nappies!$W21,"")</f>
        <v>0</v>
      </c>
      <c r="W19" s="745">
        <f>IF(Select2=1,Garden!$W21,"")</f>
        <v>0</v>
      </c>
      <c r="X19" s="736">
        <f>IF(Select2=1,Wood!$W21,"")</f>
        <v>0</v>
      </c>
      <c r="Y19" s="745">
        <f>IF(Select2=1,Textiles!$W21,"")</f>
        <v>0</v>
      </c>
      <c r="Z19" s="738">
        <f>Sludge!W21</f>
        <v>0</v>
      </c>
      <c r="AA19" s="738" t="str">
        <f>IF(Select2=2,MSW!$W21,"")</f>
        <v/>
      </c>
      <c r="AB19" s="746">
        <f>Industry!$W21</f>
        <v>0</v>
      </c>
      <c r="AC19" s="747">
        <f t="shared" si="0"/>
        <v>0</v>
      </c>
      <c r="AD19" s="748">
        <f>Recovery_OX!R14</f>
        <v>0</v>
      </c>
      <c r="AE19" s="703"/>
      <c r="AF19" s="750">
        <f>(AC19-AD19)*(1-Recovery_OX!U14)</f>
        <v>0</v>
      </c>
    </row>
    <row r="20" spans="2:32">
      <c r="B20" s="743">
        <f t="shared" si="1"/>
        <v>2003</v>
      </c>
      <c r="C20" s="744">
        <f>IF(Select2=1,Food!$K22,"")</f>
        <v>9.0138575127626352E-2</v>
      </c>
      <c r="D20" s="745">
        <f>IF(Select2=1,Paper!$K22,"")</f>
        <v>3.0894043199564528E-3</v>
      </c>
      <c r="E20" s="736">
        <f>IF(Select2=1,Nappies!$K22,"")</f>
        <v>9.7418996773883972E-3</v>
      </c>
      <c r="F20" s="745">
        <f>IF(Select2=1,Garden!$K22,"")</f>
        <v>0</v>
      </c>
      <c r="G20" s="736">
        <f>IF(Select2=1,Wood!$K22,"")</f>
        <v>0</v>
      </c>
      <c r="H20" s="745">
        <f>IF(Select2=1,Textiles!$K22,"")</f>
        <v>2.2029031430567057E-4</v>
      </c>
      <c r="I20" s="746">
        <f>Sludge!K22</f>
        <v>0</v>
      </c>
      <c r="J20" s="746" t="str">
        <f>IF(Select2=2,MSW!$K22,"")</f>
        <v/>
      </c>
      <c r="K20" s="746">
        <f>Industry!$K22</f>
        <v>0</v>
      </c>
      <c r="L20" s="747">
        <f t="shared" si="3"/>
        <v>0.10319016943927688</v>
      </c>
      <c r="M20" s="748">
        <f>Recovery_OX!C15</f>
        <v>0</v>
      </c>
      <c r="N20" s="703"/>
      <c r="O20" s="749">
        <f>(L20-M20)*(1-Recovery_OX!F15)</f>
        <v>0.10319016943927688</v>
      </c>
      <c r="P20" s="695"/>
      <c r="Q20" s="705"/>
      <c r="S20" s="743">
        <f t="shared" si="2"/>
        <v>2003</v>
      </c>
      <c r="T20" s="744">
        <f>IF(Select2=1,Food!$W22,"")</f>
        <v>6.0306807623300408E-2</v>
      </c>
      <c r="U20" s="745">
        <f>IF(Select2=1,Paper!$W22,"")</f>
        <v>6.3830667767695304E-3</v>
      </c>
      <c r="V20" s="736">
        <f>IF(Select2=1,Nappies!$W22,"")</f>
        <v>0</v>
      </c>
      <c r="W20" s="745">
        <f>IF(Select2=1,Garden!$W22,"")</f>
        <v>0</v>
      </c>
      <c r="X20" s="736">
        <f>IF(Select2=1,Wood!$W22,"")</f>
        <v>0</v>
      </c>
      <c r="Y20" s="745">
        <f>IF(Select2=1,Textiles!$W22,"")</f>
        <v>2.4141404307470747E-4</v>
      </c>
      <c r="Z20" s="738">
        <f>Sludge!W22</f>
        <v>0</v>
      </c>
      <c r="AA20" s="738" t="str">
        <f>IF(Select2=2,MSW!$W22,"")</f>
        <v/>
      </c>
      <c r="AB20" s="746">
        <f>Industry!$W22</f>
        <v>0</v>
      </c>
      <c r="AC20" s="747">
        <f t="shared" si="0"/>
        <v>6.6931288443144638E-2</v>
      </c>
      <c r="AD20" s="748">
        <f>Recovery_OX!R15</f>
        <v>0</v>
      </c>
      <c r="AE20" s="703"/>
      <c r="AF20" s="750">
        <f>(AC20-AD20)*(1-Recovery_OX!U15)</f>
        <v>6.6931288443144638E-2</v>
      </c>
    </row>
    <row r="21" spans="2:32">
      <c r="B21" s="743">
        <f t="shared" si="1"/>
        <v>2004</v>
      </c>
      <c r="C21" s="744">
        <f>IF(Select2=1,Food!$K23,"")</f>
        <v>0.15210582894660235</v>
      </c>
      <c r="D21" s="745">
        <f>IF(Select2=1,Paper!$K23,"")</f>
        <v>6.0229182489365445E-3</v>
      </c>
      <c r="E21" s="736">
        <f>IF(Select2=1,Nappies!$K23,"")</f>
        <v>1.812783704717983E-2</v>
      </c>
      <c r="F21" s="745">
        <f>IF(Select2=1,Garden!$K23,"")</f>
        <v>0</v>
      </c>
      <c r="G21" s="736">
        <f>IF(Select2=1,Wood!$K23,"")</f>
        <v>0</v>
      </c>
      <c r="H21" s="745">
        <f>IF(Select2=1,Textiles!$K23,"")</f>
        <v>4.2946484716325264E-4</v>
      </c>
      <c r="I21" s="746">
        <f>Sludge!K23</f>
        <v>0</v>
      </c>
      <c r="J21" s="746" t="str">
        <f>IF(Select2=2,MSW!$K23,"")</f>
        <v/>
      </c>
      <c r="K21" s="746">
        <f>Industry!$K23</f>
        <v>0</v>
      </c>
      <c r="L21" s="747">
        <f t="shared" si="3"/>
        <v>0.17668604908988197</v>
      </c>
      <c r="M21" s="748">
        <f>Recovery_OX!C16</f>
        <v>0</v>
      </c>
      <c r="N21" s="703"/>
      <c r="O21" s="749">
        <f>(L21-M21)*(1-Recovery_OX!F16)</f>
        <v>0.17668604908988197</v>
      </c>
      <c r="P21" s="695"/>
      <c r="Q21" s="705"/>
      <c r="S21" s="743">
        <f t="shared" si="2"/>
        <v>2004</v>
      </c>
      <c r="T21" s="744">
        <f>IF(Select2=1,Food!$W23,"")</f>
        <v>0.1017657196342121</v>
      </c>
      <c r="U21" s="745">
        <f>IF(Select2=1,Paper!$W23,"")</f>
        <v>1.244404596887716E-2</v>
      </c>
      <c r="V21" s="736">
        <f>IF(Select2=1,Nappies!$W23,"")</f>
        <v>0</v>
      </c>
      <c r="W21" s="745">
        <f>IF(Select2=1,Garden!$W23,"")</f>
        <v>0</v>
      </c>
      <c r="X21" s="736">
        <f>IF(Select2=1,Wood!$W23,"")</f>
        <v>0</v>
      </c>
      <c r="Y21" s="745">
        <f>IF(Select2=1,Textiles!$W23,"")</f>
        <v>4.7064640785013986E-4</v>
      </c>
      <c r="Z21" s="738">
        <f>Sludge!W23</f>
        <v>0</v>
      </c>
      <c r="AA21" s="738" t="str">
        <f>IF(Select2=2,MSW!$W23,"")</f>
        <v/>
      </c>
      <c r="AB21" s="746">
        <f>Industry!$W23</f>
        <v>0</v>
      </c>
      <c r="AC21" s="747">
        <f t="shared" si="0"/>
        <v>0.1146804120109394</v>
      </c>
      <c r="AD21" s="748">
        <f>Recovery_OX!R16</f>
        <v>0</v>
      </c>
      <c r="AE21" s="703"/>
      <c r="AF21" s="750">
        <f>(AC21-AD21)*(1-Recovery_OX!U16)</f>
        <v>0.1146804120109394</v>
      </c>
    </row>
    <row r="22" spans="2:32">
      <c r="B22" s="743">
        <f t="shared" si="1"/>
        <v>2005</v>
      </c>
      <c r="C22" s="744">
        <f>IF(Select2=1,Food!$K24,"")</f>
        <v>0.19732208962228009</v>
      </c>
      <c r="D22" s="745">
        <f>IF(Select2=1,Paper!$K24,"")</f>
        <v>8.8841806877244089E-3</v>
      </c>
      <c r="E22" s="736">
        <f>IF(Select2=1,Nappies!$K24,"")</f>
        <v>2.5600304074847799E-2</v>
      </c>
      <c r="F22" s="745">
        <f>IF(Select2=1,Garden!$K24,"")</f>
        <v>0</v>
      </c>
      <c r="G22" s="736">
        <f>IF(Select2=1,Wood!$K24,"")</f>
        <v>0</v>
      </c>
      <c r="H22" s="745">
        <f>IF(Select2=1,Textiles!$K24,"")</f>
        <v>6.3348747957818789E-4</v>
      </c>
      <c r="I22" s="746">
        <f>Sludge!K24</f>
        <v>0</v>
      </c>
      <c r="J22" s="746" t="str">
        <f>IF(Select2=2,MSW!$K24,"")</f>
        <v/>
      </c>
      <c r="K22" s="746">
        <f>Industry!$K24</f>
        <v>0</v>
      </c>
      <c r="L22" s="747">
        <f t="shared" si="3"/>
        <v>0.2324400618644305</v>
      </c>
      <c r="M22" s="748">
        <f>Recovery_OX!C17</f>
        <v>0</v>
      </c>
      <c r="N22" s="703"/>
      <c r="O22" s="749">
        <f>(L22-M22)*(1-Recovery_OX!F17)</f>
        <v>0.2324400618644305</v>
      </c>
      <c r="P22" s="695"/>
      <c r="Q22" s="705"/>
      <c r="S22" s="743">
        <f t="shared" si="2"/>
        <v>2005</v>
      </c>
      <c r="T22" s="744">
        <f>IF(Select2=1,Food!$W24,"")</f>
        <v>0.13201745514425522</v>
      </c>
      <c r="U22" s="745">
        <f>IF(Select2=1,Paper!$W24,"")</f>
        <v>1.8355745222571093E-2</v>
      </c>
      <c r="V22" s="736">
        <f>IF(Select2=1,Nappies!$W24,"")</f>
        <v>0</v>
      </c>
      <c r="W22" s="745">
        <f>IF(Select2=1,Garden!$W24,"")</f>
        <v>0</v>
      </c>
      <c r="X22" s="736">
        <f>IF(Select2=1,Wood!$W24,"")</f>
        <v>0</v>
      </c>
      <c r="Y22" s="745">
        <f>IF(Select2=1,Textiles!$W24,"")</f>
        <v>6.9423285433226067E-4</v>
      </c>
      <c r="Z22" s="738">
        <f>Sludge!W24</f>
        <v>0</v>
      </c>
      <c r="AA22" s="738" t="str">
        <f>IF(Select2=2,MSW!$W24,"")</f>
        <v/>
      </c>
      <c r="AB22" s="746">
        <f>Industry!$W24</f>
        <v>0</v>
      </c>
      <c r="AC22" s="747">
        <f t="shared" si="0"/>
        <v>0.15106743322115859</v>
      </c>
      <c r="AD22" s="748">
        <f>Recovery_OX!R17</f>
        <v>0</v>
      </c>
      <c r="AE22" s="703"/>
      <c r="AF22" s="750">
        <f>(AC22-AD22)*(1-Recovery_OX!U17)</f>
        <v>0.15106743322115859</v>
      </c>
    </row>
    <row r="23" spans="2:32">
      <c r="B23" s="743">
        <f t="shared" si="1"/>
        <v>2006</v>
      </c>
      <c r="C23" s="744">
        <f>IF(Select2=1,Food!$K25,"")</f>
        <v>0.23105975929524902</v>
      </c>
      <c r="D23" s="745">
        <f>IF(Select2=1,Paper!$K25,"")</f>
        <v>1.1669505587076372E-2</v>
      </c>
      <c r="E23" s="736">
        <f>IF(Select2=1,Nappies!$K25,"")</f>
        <v>3.2275082111773309E-2</v>
      </c>
      <c r="F23" s="745">
        <f>IF(Select2=1,Garden!$K25,"")</f>
        <v>0</v>
      </c>
      <c r="G23" s="736">
        <f>IF(Select2=1,Wood!$K25,"")</f>
        <v>0</v>
      </c>
      <c r="H23" s="745">
        <f>IF(Select2=1,Textiles!$K25,"")</f>
        <v>8.3209537740436279E-4</v>
      </c>
      <c r="I23" s="746">
        <f>Sludge!K25</f>
        <v>0</v>
      </c>
      <c r="J23" s="746" t="str">
        <f>IF(Select2=2,MSW!$K25,"")</f>
        <v/>
      </c>
      <c r="K23" s="746">
        <f>Industry!$K25</f>
        <v>0</v>
      </c>
      <c r="L23" s="747">
        <f t="shared" si="3"/>
        <v>0.27583644237150307</v>
      </c>
      <c r="M23" s="748">
        <f>Recovery_OX!C18</f>
        <v>0</v>
      </c>
      <c r="N23" s="703"/>
      <c r="O23" s="749">
        <f>(L23-M23)*(1-Recovery_OX!F18)</f>
        <v>0.27583644237150307</v>
      </c>
      <c r="P23" s="695"/>
      <c r="Q23" s="705"/>
      <c r="S23" s="743">
        <f t="shared" si="2"/>
        <v>2006</v>
      </c>
      <c r="T23" s="744">
        <f>IF(Select2=1,Food!$W25,"")</f>
        <v>0.15458949105391326</v>
      </c>
      <c r="U23" s="745">
        <f>IF(Select2=1,Paper!$W25,"")</f>
        <v>2.4110548733628868E-2</v>
      </c>
      <c r="V23" s="736">
        <f>IF(Select2=1,Nappies!$W25,"")</f>
        <v>0</v>
      </c>
      <c r="W23" s="745">
        <f>IF(Select2=1,Garden!$W25,"")</f>
        <v>0</v>
      </c>
      <c r="X23" s="736">
        <f>IF(Select2=1,Wood!$W25,"")</f>
        <v>0</v>
      </c>
      <c r="Y23" s="745">
        <f>IF(Select2=1,Textiles!$W25,"")</f>
        <v>9.1188534510067154E-4</v>
      </c>
      <c r="Z23" s="738">
        <f>Sludge!W25</f>
        <v>0</v>
      </c>
      <c r="AA23" s="738" t="str">
        <f>IF(Select2=2,MSW!$W25,"")</f>
        <v/>
      </c>
      <c r="AB23" s="746">
        <f>Industry!$W25</f>
        <v>0</v>
      </c>
      <c r="AC23" s="747">
        <f t="shared" si="0"/>
        <v>0.17961192513264279</v>
      </c>
      <c r="AD23" s="748">
        <f>Recovery_OX!R18</f>
        <v>0</v>
      </c>
      <c r="AE23" s="703"/>
      <c r="AF23" s="750">
        <f>(AC23-AD23)*(1-Recovery_OX!U18)</f>
        <v>0.17961192513264279</v>
      </c>
    </row>
    <row r="24" spans="2:32">
      <c r="B24" s="743">
        <f t="shared" si="1"/>
        <v>2007</v>
      </c>
      <c r="C24" s="744">
        <f>IF(Select2=1,Food!$K26,"")</f>
        <v>0.25475410626540801</v>
      </c>
      <c r="D24" s="745">
        <f>IF(Select2=1,Paper!$K26,"")</f>
        <v>1.4303517541659845E-2</v>
      </c>
      <c r="E24" s="736">
        <f>IF(Select2=1,Nappies!$K26,"")</f>
        <v>3.8023006075584072E-2</v>
      </c>
      <c r="F24" s="745">
        <f>IF(Select2=1,Garden!$K26,"")</f>
        <v>0</v>
      </c>
      <c r="G24" s="736">
        <f>IF(Select2=1,Wood!$K26,"")</f>
        <v>0</v>
      </c>
      <c r="H24" s="745">
        <f>IF(Select2=1,Textiles!$K26,"")</f>
        <v>1.0199138890869858E-3</v>
      </c>
      <c r="I24" s="746">
        <f>Sludge!K26</f>
        <v>0</v>
      </c>
      <c r="J24" s="746" t="str">
        <f>IF(Select2=2,MSW!$K26,"")</f>
        <v/>
      </c>
      <c r="K24" s="746">
        <f>Industry!$K26</f>
        <v>0</v>
      </c>
      <c r="L24" s="747">
        <f t="shared" si="3"/>
        <v>0.30810054377173896</v>
      </c>
      <c r="M24" s="748">
        <f>Recovery_OX!C19</f>
        <v>0</v>
      </c>
      <c r="N24" s="703"/>
      <c r="O24" s="749">
        <f>(L24-M24)*(1-Recovery_OX!F19)</f>
        <v>0.30810054377173896</v>
      </c>
      <c r="P24" s="695"/>
      <c r="Q24" s="705"/>
      <c r="S24" s="743">
        <f t="shared" si="2"/>
        <v>2007</v>
      </c>
      <c r="T24" s="744">
        <f>IF(Select2=1,Food!$W26,"")</f>
        <v>0.17044208715348441</v>
      </c>
      <c r="U24" s="745">
        <f>IF(Select2=1,Paper!$W26,"")</f>
        <v>2.9552722193512078E-2</v>
      </c>
      <c r="V24" s="736">
        <f>IF(Select2=1,Nappies!$W26,"")</f>
        <v>0</v>
      </c>
      <c r="W24" s="745">
        <f>IF(Select2=1,Garden!$W26,"")</f>
        <v>0</v>
      </c>
      <c r="X24" s="736">
        <f>IF(Select2=1,Wood!$W26,"")</f>
        <v>0</v>
      </c>
      <c r="Y24" s="745">
        <f>IF(Select2=1,Textiles!$W26,"")</f>
        <v>1.1177138510542308E-3</v>
      </c>
      <c r="Z24" s="738">
        <f>Sludge!W26</f>
        <v>0</v>
      </c>
      <c r="AA24" s="738" t="str">
        <f>IF(Select2=2,MSW!$W26,"")</f>
        <v/>
      </c>
      <c r="AB24" s="746">
        <f>Industry!$W26</f>
        <v>0</v>
      </c>
      <c r="AC24" s="747">
        <f t="shared" si="0"/>
        <v>0.2011125231980507</v>
      </c>
      <c r="AD24" s="748">
        <f>Recovery_OX!R19</f>
        <v>0</v>
      </c>
      <c r="AE24" s="703"/>
      <c r="AF24" s="750">
        <f>(AC24-AD24)*(1-Recovery_OX!U19)</f>
        <v>0.2011125231980507</v>
      </c>
    </row>
    <row r="25" spans="2:32">
      <c r="B25" s="743">
        <f t="shared" si="1"/>
        <v>2008</v>
      </c>
      <c r="C25" s="744">
        <f>IF(Select2=1,Food!$K27,"")</f>
        <v>0.27168475297067418</v>
      </c>
      <c r="D25" s="745">
        <f>IF(Select2=1,Paper!$K27,"")</f>
        <v>1.6795367992754683E-2</v>
      </c>
      <c r="E25" s="736">
        <f>IF(Select2=1,Nappies!$K27,"")</f>
        <v>4.298557579720353E-2</v>
      </c>
      <c r="F25" s="745">
        <f>IF(Select2=1,Garden!$K27,"")</f>
        <v>0</v>
      </c>
      <c r="G25" s="736">
        <f>IF(Select2=1,Wood!$K27,"")</f>
        <v>0</v>
      </c>
      <c r="H25" s="745">
        <f>IF(Select2=1,Textiles!$K27,"")</f>
        <v>1.1975955591515069E-3</v>
      </c>
      <c r="I25" s="746">
        <f>Sludge!K27</f>
        <v>0</v>
      </c>
      <c r="J25" s="746" t="str">
        <f>IF(Select2=2,MSW!$K27,"")</f>
        <v/>
      </c>
      <c r="K25" s="746">
        <f>Industry!$K27</f>
        <v>0</v>
      </c>
      <c r="L25" s="747">
        <f t="shared" si="3"/>
        <v>0.33266329231978387</v>
      </c>
      <c r="M25" s="748">
        <f>Recovery_OX!C20</f>
        <v>0</v>
      </c>
      <c r="N25" s="703"/>
      <c r="O25" s="749">
        <f>(L25-M25)*(1-Recovery_OX!F20)</f>
        <v>0.33266329231978387</v>
      </c>
      <c r="P25" s="695"/>
      <c r="Q25" s="705"/>
      <c r="S25" s="743">
        <f t="shared" si="2"/>
        <v>2008</v>
      </c>
      <c r="T25" s="744">
        <f>IF(Select2=1,Food!$W27,"")</f>
        <v>0.18176946006066513</v>
      </c>
      <c r="U25" s="745">
        <f>IF(Select2=1,Paper!$W27,"")</f>
        <v>3.4701173538749346E-2</v>
      </c>
      <c r="V25" s="736">
        <f>IF(Select2=1,Nappies!$W27,"")</f>
        <v>0</v>
      </c>
      <c r="W25" s="745">
        <f>IF(Select2=1,Garden!$W27,"")</f>
        <v>0</v>
      </c>
      <c r="X25" s="736">
        <f>IF(Select2=1,Wood!$W27,"")</f>
        <v>0</v>
      </c>
      <c r="Y25" s="745">
        <f>IF(Select2=1,Textiles!$W27,"")</f>
        <v>1.3124334894811034E-3</v>
      </c>
      <c r="Z25" s="738">
        <f>Sludge!W27</f>
        <v>0</v>
      </c>
      <c r="AA25" s="738" t="str">
        <f>IF(Select2=2,MSW!$W27,"")</f>
        <v/>
      </c>
      <c r="AB25" s="746">
        <f>Industry!$W27</f>
        <v>0</v>
      </c>
      <c r="AC25" s="747">
        <f t="shared" si="0"/>
        <v>0.21778306708889558</v>
      </c>
      <c r="AD25" s="748">
        <f>Recovery_OX!R20</f>
        <v>0</v>
      </c>
      <c r="AE25" s="703"/>
      <c r="AF25" s="750">
        <f>(AC25-AD25)*(1-Recovery_OX!U20)</f>
        <v>0.21778306708889558</v>
      </c>
    </row>
    <row r="26" spans="2:32">
      <c r="B26" s="743">
        <f t="shared" si="1"/>
        <v>2009</v>
      </c>
      <c r="C26" s="744">
        <f>IF(Select2=1,Food!$K28,"")</f>
        <v>0.28404041615818276</v>
      </c>
      <c r="D26" s="745">
        <f>IF(Select2=1,Paper!$K28,"")</f>
        <v>1.9153257918756609E-2</v>
      </c>
      <c r="E26" s="736">
        <f>IF(Select2=1,Nappies!$K28,"")</f>
        <v>4.7281123529971394E-2</v>
      </c>
      <c r="F26" s="745">
        <f>IF(Select2=1,Garden!$K28,"")</f>
        <v>0</v>
      </c>
      <c r="G26" s="736">
        <f>IF(Select2=1,Wood!$K28,"")</f>
        <v>0</v>
      </c>
      <c r="H26" s="745">
        <f>IF(Select2=1,Textiles!$K28,"")</f>
        <v>1.3657251592630456E-3</v>
      </c>
      <c r="I26" s="746">
        <f>Sludge!K28</f>
        <v>0</v>
      </c>
      <c r="J26" s="746" t="str">
        <f>IF(Select2=2,MSW!$K28,"")</f>
        <v/>
      </c>
      <c r="K26" s="746">
        <f>Industry!$K28</f>
        <v>0</v>
      </c>
      <c r="L26" s="747">
        <f t="shared" si="3"/>
        <v>0.35184052276617378</v>
      </c>
      <c r="M26" s="748">
        <f>Recovery_OX!C21</f>
        <v>0</v>
      </c>
      <c r="N26" s="703"/>
      <c r="O26" s="749">
        <f>(L26-M26)*(1-Recovery_OX!F21)</f>
        <v>0.35184052276617378</v>
      </c>
      <c r="P26" s="695"/>
      <c r="Q26" s="705"/>
      <c r="S26" s="743">
        <f t="shared" si="2"/>
        <v>2009</v>
      </c>
      <c r="T26" s="744">
        <f>IF(Select2=1,Food!$W28,"")</f>
        <v>0.19003596085516242</v>
      </c>
      <c r="U26" s="745">
        <f>IF(Select2=1,Paper!$W28,"")</f>
        <v>3.9572846939579777E-2</v>
      </c>
      <c r="V26" s="736">
        <f>IF(Select2=1,Nappies!$W28,"")</f>
        <v>0</v>
      </c>
      <c r="W26" s="745">
        <f>IF(Select2=1,Garden!$W28,"")</f>
        <v>0</v>
      </c>
      <c r="X26" s="736">
        <f>IF(Select2=1,Wood!$W28,"")</f>
        <v>0</v>
      </c>
      <c r="Y26" s="745">
        <f>IF(Select2=1,Textiles!$W28,"")</f>
        <v>1.4966851060416941E-3</v>
      </c>
      <c r="Z26" s="738">
        <f>Sludge!W28</f>
        <v>0</v>
      </c>
      <c r="AA26" s="738" t="str">
        <f>IF(Select2=2,MSW!$W28,"")</f>
        <v/>
      </c>
      <c r="AB26" s="746">
        <f>Industry!$W28</f>
        <v>0</v>
      </c>
      <c r="AC26" s="747">
        <f t="shared" si="0"/>
        <v>0.23110549290078389</v>
      </c>
      <c r="AD26" s="748">
        <f>Recovery_OX!R21</f>
        <v>0</v>
      </c>
      <c r="AE26" s="703"/>
      <c r="AF26" s="750">
        <f>(AC26-AD26)*(1-Recovery_OX!U21)</f>
        <v>0.23110549290078389</v>
      </c>
    </row>
    <row r="27" spans="2:32">
      <c r="B27" s="743">
        <f t="shared" si="1"/>
        <v>2010</v>
      </c>
      <c r="C27" s="744">
        <f>IF(Select2=1,Food!$K29,"")</f>
        <v>0.29327291000428624</v>
      </c>
      <c r="D27" s="745">
        <f>IF(Select2=1,Paper!$K29,"")</f>
        <v>2.1384308560485656E-2</v>
      </c>
      <c r="E27" s="736">
        <f>IF(Select2=1,Nappies!$K29,"")</f>
        <v>5.1007825588054834E-2</v>
      </c>
      <c r="F27" s="745">
        <f>IF(Select2=1,Garden!$K29,"")</f>
        <v>0</v>
      </c>
      <c r="G27" s="736">
        <f>IF(Select2=1,Wood!$K29,"")</f>
        <v>0</v>
      </c>
      <c r="H27" s="745">
        <f>IF(Select2=1,Textiles!$K29,"")</f>
        <v>1.5248104702803127E-3</v>
      </c>
      <c r="I27" s="746">
        <f>Sludge!K29</f>
        <v>0</v>
      </c>
      <c r="J27" s="746" t="str">
        <f>IF(Select2=2,MSW!$K29,"")</f>
        <v/>
      </c>
      <c r="K27" s="746">
        <f>Industry!$K29</f>
        <v>0</v>
      </c>
      <c r="L27" s="747">
        <f t="shared" si="3"/>
        <v>0.36718985462310705</v>
      </c>
      <c r="M27" s="748">
        <f>Recovery_OX!C22</f>
        <v>0</v>
      </c>
      <c r="N27" s="703"/>
      <c r="O27" s="749">
        <f>(L27-M27)*(1-Recovery_OX!F22)</f>
        <v>0.36718985462310705</v>
      </c>
      <c r="P27" s="695"/>
      <c r="Q27" s="705"/>
      <c r="S27" s="743">
        <f t="shared" si="2"/>
        <v>2010</v>
      </c>
      <c r="T27" s="744">
        <f>IF(Select2=1,Food!$W29,"")</f>
        <v>0.19621291927137796</v>
      </c>
      <c r="U27" s="745">
        <f>IF(Select2=1,Paper!$W29,"")</f>
        <v>4.4182455703482781E-2</v>
      </c>
      <c r="V27" s="736">
        <f>IF(Select2=1,Nappies!$W29,"")</f>
        <v>0</v>
      </c>
      <c r="W27" s="745">
        <f>IF(Select2=1,Garden!$W29,"")</f>
        <v>0</v>
      </c>
      <c r="X27" s="736">
        <f>IF(Select2=1,Wood!$W29,"")</f>
        <v>0</v>
      </c>
      <c r="Y27" s="745">
        <f>IF(Select2=1,Textiles!$W29,"")</f>
        <v>1.6710251729099318E-3</v>
      </c>
      <c r="Z27" s="738">
        <f>Sludge!W29</f>
        <v>0</v>
      </c>
      <c r="AA27" s="738" t="str">
        <f>IF(Select2=2,MSW!$W29,"")</f>
        <v/>
      </c>
      <c r="AB27" s="746">
        <f>Industry!$W29</f>
        <v>0</v>
      </c>
      <c r="AC27" s="747">
        <f t="shared" si="0"/>
        <v>0.24206640014777067</v>
      </c>
      <c r="AD27" s="748">
        <f>Recovery_OX!R22</f>
        <v>0</v>
      </c>
      <c r="AE27" s="703"/>
      <c r="AF27" s="750">
        <f>(AC27-AD27)*(1-Recovery_OX!U22)</f>
        <v>0.24206640014777067</v>
      </c>
    </row>
    <row r="28" spans="2:32">
      <c r="B28" s="743">
        <f t="shared" si="1"/>
        <v>2011</v>
      </c>
      <c r="C28" s="744">
        <f>IF(Select2=1,Food!$K30,"")</f>
        <v>0.31187612852448882</v>
      </c>
      <c r="D28" s="745">
        <f>IF(Select2=1,Paper!$K30,"")</f>
        <v>2.389002000092701E-2</v>
      </c>
      <c r="E28" s="736">
        <f>IF(Select2=1,Nappies!$K30,"")</f>
        <v>5.5493633158152311E-2</v>
      </c>
      <c r="F28" s="745">
        <f>IF(Select2=1,Garden!$K30,"")</f>
        <v>0</v>
      </c>
      <c r="G28" s="736">
        <f>IF(Select2=1,Wood!$K30,"")</f>
        <v>0</v>
      </c>
      <c r="H28" s="745">
        <f>IF(Select2=1,Textiles!$K30,"")</f>
        <v>1.7034804997123685E-3</v>
      </c>
      <c r="I28" s="746">
        <f>Sludge!K30</f>
        <v>0</v>
      </c>
      <c r="J28" s="746" t="str">
        <f>IF(Select2=2,MSW!$K30,"")</f>
        <v/>
      </c>
      <c r="K28" s="746">
        <f>Industry!$K30</f>
        <v>0</v>
      </c>
      <c r="L28" s="747">
        <f t="shared" si="3"/>
        <v>0.39296326218328048</v>
      </c>
      <c r="M28" s="748">
        <f>Recovery_OX!C23</f>
        <v>0</v>
      </c>
      <c r="N28" s="703"/>
      <c r="O28" s="749">
        <f>(L28-M28)*(1-Recovery_OX!F23)</f>
        <v>0.39296326218328048</v>
      </c>
      <c r="P28" s="695"/>
      <c r="Q28" s="705"/>
      <c r="S28" s="743">
        <f t="shared" si="2"/>
        <v>2011</v>
      </c>
      <c r="T28" s="744">
        <f>IF(Select2=1,Food!$W30,"")</f>
        <v>0.20865931881656255</v>
      </c>
      <c r="U28" s="745">
        <f>IF(Select2=1,Paper!$W30,"")</f>
        <v>4.935954545646077E-2</v>
      </c>
      <c r="V28" s="736">
        <f>IF(Select2=1,Nappies!$W30,"")</f>
        <v>0</v>
      </c>
      <c r="W28" s="745">
        <f>IF(Select2=1,Garden!$W30,"")</f>
        <v>0</v>
      </c>
      <c r="X28" s="736">
        <f>IF(Select2=1,Wood!$W30,"")</f>
        <v>0</v>
      </c>
      <c r="Y28" s="745">
        <f>IF(Select2=1,Textiles!$W30,"")</f>
        <v>1.8668279448902669E-3</v>
      </c>
      <c r="Z28" s="738">
        <f>Sludge!W30</f>
        <v>0</v>
      </c>
      <c r="AA28" s="738" t="str">
        <f>IF(Select2=2,MSW!$W30,"")</f>
        <v/>
      </c>
      <c r="AB28" s="746">
        <f>Industry!$W30</f>
        <v>0</v>
      </c>
      <c r="AC28" s="747">
        <f t="shared" si="0"/>
        <v>0.25988569221791363</v>
      </c>
      <c r="AD28" s="748">
        <f>Recovery_OX!R23</f>
        <v>0</v>
      </c>
      <c r="AE28" s="703"/>
      <c r="AF28" s="750">
        <f>(AC28-AD28)*(1-Recovery_OX!U23)</f>
        <v>0.25988569221791363</v>
      </c>
    </row>
    <row r="29" spans="2:32">
      <c r="B29" s="743">
        <f t="shared" si="1"/>
        <v>2012</v>
      </c>
      <c r="C29" s="744">
        <f>IF(Select2=1,Food!$K31,"")</f>
        <v>0.20905682082995231</v>
      </c>
      <c r="D29" s="745">
        <f>IF(Select2=1,Paper!$K31,"")</f>
        <v>2.227490700629384E-2</v>
      </c>
      <c r="E29" s="736">
        <f>IF(Select2=1,Nappies!$K31,"")</f>
        <v>4.6818025840639571E-2</v>
      </c>
      <c r="F29" s="745">
        <f>IF(Select2=1,Garden!$K31,"")</f>
        <v>0</v>
      </c>
      <c r="G29" s="736">
        <f>IF(Select2=1,Wood!$K31,"")</f>
        <v>0</v>
      </c>
      <c r="H29" s="745">
        <f>IF(Select2=1,Textiles!$K31,"")</f>
        <v>1.5883146902621091E-3</v>
      </c>
      <c r="I29" s="746">
        <f>Sludge!K31</f>
        <v>0</v>
      </c>
      <c r="J29" s="746" t="str">
        <f>IF(Select2=2,MSW!$K31,"")</f>
        <v/>
      </c>
      <c r="K29" s="746">
        <f>Industry!$K31</f>
        <v>0</v>
      </c>
      <c r="L29" s="747">
        <f>SUM(C29:K29)</f>
        <v>0.27973806836714782</v>
      </c>
      <c r="M29" s="748">
        <f>Recovery_OX!C24</f>
        <v>0</v>
      </c>
      <c r="N29" s="703"/>
      <c r="O29" s="749">
        <f>(L29-M29)*(1-Recovery_OX!F24)</f>
        <v>0.27973806836714782</v>
      </c>
      <c r="P29" s="695"/>
      <c r="Q29" s="705"/>
      <c r="S29" s="743">
        <f t="shared" si="2"/>
        <v>2012</v>
      </c>
      <c r="T29" s="744">
        <f>IF(Select2=1,Food!$W31,"")</f>
        <v>0.13986852419488335</v>
      </c>
      <c r="U29" s="745">
        <f>IF(Select2=1,Paper!$W31,"")</f>
        <v>4.6022535136970751E-2</v>
      </c>
      <c r="V29" s="736">
        <f>IF(Select2=1,Nappies!$W31,"")</f>
        <v>0</v>
      </c>
      <c r="W29" s="745">
        <f>IF(Select2=1,Garden!$W31,"")</f>
        <v>0</v>
      </c>
      <c r="X29" s="736">
        <f>IF(Select2=1,Wood!$W31,"")</f>
        <v>0</v>
      </c>
      <c r="Y29" s="745">
        <f>IF(Select2=1,Textiles!$W31,"")</f>
        <v>1.7406188386434071E-3</v>
      </c>
      <c r="Z29" s="738">
        <f>Sludge!W31</f>
        <v>0</v>
      </c>
      <c r="AA29" s="738" t="str">
        <f>IF(Select2=2,MSW!$W31,"")</f>
        <v/>
      </c>
      <c r="AB29" s="746">
        <f>Industry!$W31</f>
        <v>0</v>
      </c>
      <c r="AC29" s="747">
        <f t="shared" si="0"/>
        <v>0.1876316781704975</v>
      </c>
      <c r="AD29" s="748">
        <f>Recovery_OX!R24</f>
        <v>0</v>
      </c>
      <c r="AE29" s="703"/>
      <c r="AF29" s="750">
        <f>(AC29-AD29)*(1-Recovery_OX!U24)</f>
        <v>0.1876316781704975</v>
      </c>
    </row>
    <row r="30" spans="2:32">
      <c r="B30" s="743">
        <f t="shared" si="1"/>
        <v>2013</v>
      </c>
      <c r="C30" s="744">
        <f>IF(Select2=1,Food!$K32,"")</f>
        <v>0.14013497776279804</v>
      </c>
      <c r="D30" s="745">
        <f>IF(Select2=1,Paper!$K32,"")</f>
        <v>2.0768985631648085E-2</v>
      </c>
      <c r="E30" s="736">
        <f>IF(Select2=1,Nappies!$K32,"")</f>
        <v>3.949872118424793E-2</v>
      </c>
      <c r="F30" s="745">
        <f>IF(Select2=1,Garden!$K32,"")</f>
        <v>0</v>
      </c>
      <c r="G30" s="736">
        <f>IF(Select2=1,Wood!$K32,"")</f>
        <v>0</v>
      </c>
      <c r="H30" s="745">
        <f>IF(Select2=1,Textiles!$K32,"")</f>
        <v>1.4809348012662208E-3</v>
      </c>
      <c r="I30" s="746">
        <f>Sludge!K32</f>
        <v>0</v>
      </c>
      <c r="J30" s="746" t="str">
        <f>IF(Select2=2,MSW!$K32,"")</f>
        <v/>
      </c>
      <c r="K30" s="746">
        <f>Industry!$K32</f>
        <v>0</v>
      </c>
      <c r="L30" s="747">
        <f t="shared" si="3"/>
        <v>0.20188361937996027</v>
      </c>
      <c r="M30" s="748">
        <f>Recovery_OX!C25</f>
        <v>0</v>
      </c>
      <c r="N30" s="703"/>
      <c r="O30" s="749">
        <f>(L30-M30)*(1-Recovery_OX!F25)</f>
        <v>0.20188361937996027</v>
      </c>
      <c r="P30" s="695"/>
      <c r="Q30" s="705"/>
      <c r="S30" s="743">
        <f t="shared" si="2"/>
        <v>2013</v>
      </c>
      <c r="T30" s="744">
        <f>IF(Select2=1,Food!$W32,"")</f>
        <v>9.3756675577251147E-2</v>
      </c>
      <c r="U30" s="745">
        <f>IF(Select2=1,Paper!$W32,"")</f>
        <v>4.2911127338115876E-2</v>
      </c>
      <c r="V30" s="736">
        <f>IF(Select2=1,Nappies!$W32,"")</f>
        <v>0</v>
      </c>
      <c r="W30" s="745">
        <f>IF(Select2=1,Garden!$W32,"")</f>
        <v>0</v>
      </c>
      <c r="X30" s="736">
        <f>IF(Select2=1,Wood!$W32,"")</f>
        <v>0</v>
      </c>
      <c r="Y30" s="745">
        <f>IF(Select2=1,Textiles!$W32,"")</f>
        <v>1.6229422479629816E-3</v>
      </c>
      <c r="Z30" s="738">
        <f>Sludge!W32</f>
        <v>0</v>
      </c>
      <c r="AA30" s="738" t="str">
        <f>IF(Select2=2,MSW!$W32,"")</f>
        <v/>
      </c>
      <c r="AB30" s="746">
        <f>Industry!$W32</f>
        <v>0</v>
      </c>
      <c r="AC30" s="747">
        <f t="shared" si="0"/>
        <v>0.13829074516332998</v>
      </c>
      <c r="AD30" s="748">
        <f>Recovery_OX!R25</f>
        <v>0</v>
      </c>
      <c r="AE30" s="703"/>
      <c r="AF30" s="750">
        <f>(AC30-AD30)*(1-Recovery_OX!U25)</f>
        <v>0.13829074516332998</v>
      </c>
    </row>
    <row r="31" spans="2:32">
      <c r="B31" s="743">
        <f t="shared" si="1"/>
        <v>2014</v>
      </c>
      <c r="C31" s="744">
        <f>IF(Select2=1,Food!$K33,"")</f>
        <v>9.3935284745162065E-2</v>
      </c>
      <c r="D31" s="745">
        <f>IF(Select2=1,Paper!$K33,"")</f>
        <v>1.9364873848664112E-2</v>
      </c>
      <c r="E31" s="736">
        <f>IF(Select2=1,Nappies!$K33,"")</f>
        <v>3.3323681363700224E-2</v>
      </c>
      <c r="F31" s="745">
        <f>IF(Select2=1,Garden!$K33,"")</f>
        <v>0</v>
      </c>
      <c r="G31" s="736">
        <f>IF(Select2=1,Wood!$K33,"")</f>
        <v>0</v>
      </c>
      <c r="H31" s="745">
        <f>IF(Select2=1,Textiles!$K33,"")</f>
        <v>1.3808144563842682E-3</v>
      </c>
      <c r="I31" s="746">
        <f>Sludge!K33</f>
        <v>0</v>
      </c>
      <c r="J31" s="746" t="str">
        <f>IF(Select2=2,MSW!$K33,"")</f>
        <v/>
      </c>
      <c r="K31" s="746">
        <f>Industry!$K33</f>
        <v>0</v>
      </c>
      <c r="L31" s="747">
        <f t="shared" si="3"/>
        <v>0.14800465441391067</v>
      </c>
      <c r="M31" s="748">
        <f>Recovery_OX!C26</f>
        <v>0</v>
      </c>
      <c r="N31" s="703"/>
      <c r="O31" s="749">
        <f>(L31-M31)*(1-Recovery_OX!F26)</f>
        <v>0.14800465441391067</v>
      </c>
      <c r="P31" s="695"/>
      <c r="Q31" s="705"/>
      <c r="S31" s="743">
        <f t="shared" si="2"/>
        <v>2014</v>
      </c>
      <c r="T31" s="744">
        <f>IF(Select2=1,Food!$W33,"")</f>
        <v>6.2846979089091481E-2</v>
      </c>
      <c r="U31" s="745">
        <f>IF(Select2=1,Paper!$W33,"")</f>
        <v>4.0010069935256437E-2</v>
      </c>
      <c r="V31" s="736">
        <f>IF(Select2=1,Nappies!$W33,"")</f>
        <v>0</v>
      </c>
      <c r="W31" s="745">
        <f>IF(Select2=1,Garden!$W33,"")</f>
        <v>0</v>
      </c>
      <c r="X31" s="736">
        <f>IF(Select2=1,Wood!$W33,"")</f>
        <v>0</v>
      </c>
      <c r="Y31" s="745">
        <f>IF(Select2=1,Textiles!$W33,"")</f>
        <v>1.513221322064951E-3</v>
      </c>
      <c r="Z31" s="738">
        <f>Sludge!W33</f>
        <v>0</v>
      </c>
      <c r="AA31" s="738" t="str">
        <f>IF(Select2=2,MSW!$W33,"")</f>
        <v/>
      </c>
      <c r="AB31" s="746">
        <f>Industry!$W33</f>
        <v>0</v>
      </c>
      <c r="AC31" s="747">
        <f t="shared" si="0"/>
        <v>0.10437027034641287</v>
      </c>
      <c r="AD31" s="748">
        <f>Recovery_OX!R26</f>
        <v>0</v>
      </c>
      <c r="AE31" s="703"/>
      <c r="AF31" s="750">
        <f>(AC31-AD31)*(1-Recovery_OX!U26)</f>
        <v>0.10437027034641287</v>
      </c>
    </row>
    <row r="32" spans="2:32">
      <c r="B32" s="743">
        <f t="shared" si="1"/>
        <v>2015</v>
      </c>
      <c r="C32" s="744">
        <f>IF(Select2=1,Food!$K34,"")</f>
        <v>6.2966704394747927E-2</v>
      </c>
      <c r="D32" s="745">
        <f>IF(Select2=1,Paper!$K34,"")</f>
        <v>1.8055688699752735E-2</v>
      </c>
      <c r="E32" s="736">
        <f>IF(Select2=1,Nappies!$K34,"")</f>
        <v>2.8114017526022481E-2</v>
      </c>
      <c r="F32" s="745">
        <f>IF(Select2=1,Garden!$K34,"")</f>
        <v>0</v>
      </c>
      <c r="G32" s="736">
        <f>IF(Select2=1,Wood!$K34,"")</f>
        <v>0</v>
      </c>
      <c r="H32" s="745">
        <f>IF(Select2=1,Textiles!$K34,"")</f>
        <v>1.2874628655694833E-3</v>
      </c>
      <c r="I32" s="746">
        <f>Sludge!K34</f>
        <v>0</v>
      </c>
      <c r="J32" s="746" t="str">
        <f>IF(Select2=2,MSW!$K34,"")</f>
        <v/>
      </c>
      <c r="K32" s="746">
        <f>Industry!$K34</f>
        <v>0</v>
      </c>
      <c r="L32" s="747">
        <f t="shared" si="3"/>
        <v>0.11042387348609262</v>
      </c>
      <c r="M32" s="748">
        <f>Recovery_OX!C27</f>
        <v>0</v>
      </c>
      <c r="N32" s="703"/>
      <c r="O32" s="749">
        <f>(L32-M32)*(1-Recovery_OX!F27)</f>
        <v>0.11042387348609262</v>
      </c>
      <c r="P32" s="695"/>
      <c r="Q32" s="705"/>
      <c r="S32" s="743">
        <f t="shared" si="2"/>
        <v>2015</v>
      </c>
      <c r="T32" s="744">
        <f>IF(Select2=1,Food!$W34,"")</f>
        <v>4.2127589916200671E-2</v>
      </c>
      <c r="U32" s="745">
        <f>IF(Select2=1,Paper!$W34,"")</f>
        <v>3.7305141941637879E-2</v>
      </c>
      <c r="V32" s="736">
        <f>IF(Select2=1,Nappies!$W34,"")</f>
        <v>0</v>
      </c>
      <c r="W32" s="745">
        <f>IF(Select2=1,Garden!$W34,"")</f>
        <v>0</v>
      </c>
      <c r="X32" s="736">
        <f>IF(Select2=1,Wood!$W34,"")</f>
        <v>0</v>
      </c>
      <c r="Y32" s="745">
        <f>IF(Select2=1,Textiles!$W34,"")</f>
        <v>1.410918208843269E-3</v>
      </c>
      <c r="Z32" s="738">
        <f>Sludge!W34</f>
        <v>0</v>
      </c>
      <c r="AA32" s="738" t="str">
        <f>IF(Select2=2,MSW!$W34,"")</f>
        <v/>
      </c>
      <c r="AB32" s="746">
        <f>Industry!$W34</f>
        <v>0</v>
      </c>
      <c r="AC32" s="747">
        <f t="shared" si="0"/>
        <v>8.084365006668183E-2</v>
      </c>
      <c r="AD32" s="748">
        <f>Recovery_OX!R27</f>
        <v>0</v>
      </c>
      <c r="AE32" s="703"/>
      <c r="AF32" s="750">
        <f>(AC32-AD32)*(1-Recovery_OX!U27)</f>
        <v>8.084365006668183E-2</v>
      </c>
    </row>
    <row r="33" spans="2:32">
      <c r="B33" s="743">
        <f t="shared" si="1"/>
        <v>2016</v>
      </c>
      <c r="C33" s="744">
        <f>IF(Select2=1,Food!$K35,"")</f>
        <v>4.2207844188599922E-2</v>
      </c>
      <c r="D33" s="745">
        <f>IF(Select2=1,Paper!$K35,"")</f>
        <v>1.6835012557795112E-2</v>
      </c>
      <c r="E33" s="736">
        <f>IF(Select2=1,Nappies!$K35,"")</f>
        <v>2.371880743987927E-2</v>
      </c>
      <c r="F33" s="745">
        <f>IF(Select2=1,Garden!$K35,"")</f>
        <v>0</v>
      </c>
      <c r="G33" s="736">
        <f>IF(Select2=1,Wood!$K35,"")</f>
        <v>0</v>
      </c>
      <c r="H33" s="745">
        <f>IF(Select2=1,Textiles!$K35,"")</f>
        <v>1.200422419215389E-3</v>
      </c>
      <c r="I33" s="746">
        <f>Sludge!K35</f>
        <v>0</v>
      </c>
      <c r="J33" s="746" t="str">
        <f>IF(Select2=2,MSW!$K35,"")</f>
        <v/>
      </c>
      <c r="K33" s="746">
        <f>Industry!$K35</f>
        <v>0</v>
      </c>
      <c r="L33" s="747">
        <f t="shared" si="3"/>
        <v>8.3962086605489691E-2</v>
      </c>
      <c r="M33" s="748">
        <f>Recovery_OX!C28</f>
        <v>0</v>
      </c>
      <c r="N33" s="703"/>
      <c r="O33" s="749">
        <f>(L33-M33)*(1-Recovery_OX!F28)</f>
        <v>8.3962086605489691E-2</v>
      </c>
      <c r="P33" s="695"/>
      <c r="Q33" s="705"/>
      <c r="S33" s="743">
        <f t="shared" si="2"/>
        <v>2016</v>
      </c>
      <c r="T33" s="744">
        <f>IF(Select2=1,Food!$W35,"")</f>
        <v>2.823896801199817E-2</v>
      </c>
      <c r="U33" s="745">
        <f>IF(Select2=1,Paper!$W35,"")</f>
        <v>3.4783083797097346E-2</v>
      </c>
      <c r="V33" s="736">
        <f>IF(Select2=1,Nappies!$W35,"")</f>
        <v>0</v>
      </c>
      <c r="W33" s="745">
        <f>IF(Select2=1,Garden!$W35,"")</f>
        <v>0</v>
      </c>
      <c r="X33" s="736">
        <f>IF(Select2=1,Wood!$W35,"")</f>
        <v>0</v>
      </c>
      <c r="Y33" s="745">
        <f>IF(Select2=1,Textiles!$W35,"")</f>
        <v>1.3155314183182338E-3</v>
      </c>
      <c r="Z33" s="738">
        <f>Sludge!W35</f>
        <v>0</v>
      </c>
      <c r="AA33" s="738" t="str">
        <f>IF(Select2=2,MSW!$W35,"")</f>
        <v/>
      </c>
      <c r="AB33" s="746">
        <f>Industry!$W35</f>
        <v>0</v>
      </c>
      <c r="AC33" s="747">
        <f t="shared" si="0"/>
        <v>6.4337583227413744E-2</v>
      </c>
      <c r="AD33" s="748">
        <f>Recovery_OX!R28</f>
        <v>0</v>
      </c>
      <c r="AE33" s="703"/>
      <c r="AF33" s="750">
        <f>(AC33-AD33)*(1-Recovery_OX!U28)</f>
        <v>6.4337583227413744E-2</v>
      </c>
    </row>
    <row r="34" spans="2:32">
      <c r="B34" s="743">
        <f t="shared" si="1"/>
        <v>2017</v>
      </c>
      <c r="C34" s="744">
        <f>IF(Select2=1,Food!$K36,"")</f>
        <v>2.8292764059567394E-2</v>
      </c>
      <c r="D34" s="745">
        <f>IF(Select2=1,Paper!$K36,"")</f>
        <v>1.5696861666927193E-2</v>
      </c>
      <c r="E34" s="736">
        <f>IF(Select2=1,Nappies!$K36,"")</f>
        <v>2.0010723328650688E-2</v>
      </c>
      <c r="F34" s="745">
        <f>IF(Select2=1,Garden!$K36,"")</f>
        <v>0</v>
      </c>
      <c r="G34" s="736">
        <f>IF(Select2=1,Wood!$K36,"")</f>
        <v>0</v>
      </c>
      <c r="H34" s="745">
        <f>IF(Select2=1,Textiles!$K36,"")</f>
        <v>1.119266444952976E-3</v>
      </c>
      <c r="I34" s="746">
        <f>Sludge!K36</f>
        <v>0</v>
      </c>
      <c r="J34" s="746" t="str">
        <f>IF(Select2=2,MSW!$K36,"")</f>
        <v/>
      </c>
      <c r="K34" s="746">
        <f>Industry!$K36</f>
        <v>0</v>
      </c>
      <c r="L34" s="747">
        <f t="shared" si="3"/>
        <v>6.5119615500098246E-2</v>
      </c>
      <c r="M34" s="748">
        <f>Recovery_OX!C29</f>
        <v>0</v>
      </c>
      <c r="N34" s="703"/>
      <c r="O34" s="749">
        <f>(L34-M34)*(1-Recovery_OX!F29)</f>
        <v>6.5119615500098246E-2</v>
      </c>
      <c r="P34" s="695"/>
      <c r="Q34" s="705"/>
      <c r="S34" s="743">
        <f t="shared" si="2"/>
        <v>2017</v>
      </c>
      <c r="T34" s="744">
        <f>IF(Select2=1,Food!$W36,"")</f>
        <v>1.8929146337801558E-2</v>
      </c>
      <c r="U34" s="745">
        <f>IF(Select2=1,Paper!$W36,"")</f>
        <v>3.2431532369684289E-2</v>
      </c>
      <c r="V34" s="736">
        <f>IF(Select2=1,Nappies!$W36,"")</f>
        <v>0</v>
      </c>
      <c r="W34" s="745">
        <f>IF(Select2=1,Garden!$W36,"")</f>
        <v>0</v>
      </c>
      <c r="X34" s="736">
        <f>IF(Select2=1,Wood!$W36,"")</f>
        <v>0</v>
      </c>
      <c r="Y34" s="745">
        <f>IF(Select2=1,Textiles!$W36,"")</f>
        <v>1.2265933643320283E-3</v>
      </c>
      <c r="Z34" s="738">
        <f>Sludge!W36</f>
        <v>0</v>
      </c>
      <c r="AA34" s="738" t="str">
        <f>IF(Select2=2,MSW!$W36,"")</f>
        <v/>
      </c>
      <c r="AB34" s="746">
        <f>Industry!$W36</f>
        <v>0</v>
      </c>
      <c r="AC34" s="747">
        <f t="shared" si="0"/>
        <v>5.2587272071817875E-2</v>
      </c>
      <c r="AD34" s="748">
        <f>Recovery_OX!R29</f>
        <v>0</v>
      </c>
      <c r="AE34" s="703"/>
      <c r="AF34" s="750">
        <f>(AC34-AD34)*(1-Recovery_OX!U29)</f>
        <v>5.2587272071817875E-2</v>
      </c>
    </row>
    <row r="35" spans="2:32">
      <c r="B35" s="743">
        <f t="shared" si="1"/>
        <v>2018</v>
      </c>
      <c r="C35" s="744">
        <f>IF(Select2=1,Food!$K37,"")</f>
        <v>1.8965206906884698E-2</v>
      </c>
      <c r="D35" s="745">
        <f>IF(Select2=1,Paper!$K37,"")</f>
        <v>1.4635656810161499E-2</v>
      </c>
      <c r="E35" s="736">
        <f>IF(Select2=1,Nappies!$K37,"")</f>
        <v>1.6882343227027058E-2</v>
      </c>
      <c r="F35" s="745">
        <f>IF(Select2=1,Garden!$K37,"")</f>
        <v>0</v>
      </c>
      <c r="G35" s="736">
        <f>IF(Select2=1,Wood!$K37,"")</f>
        <v>0</v>
      </c>
      <c r="H35" s="745">
        <f>IF(Select2=1,Textiles!$K37,"")</f>
        <v>1.0435971161022561E-3</v>
      </c>
      <c r="I35" s="746">
        <f>Sludge!K37</f>
        <v>0</v>
      </c>
      <c r="J35" s="746" t="str">
        <f>IF(Select2=2,MSW!$K37,"")</f>
        <v/>
      </c>
      <c r="K35" s="746">
        <f>Industry!$K37</f>
        <v>0</v>
      </c>
      <c r="L35" s="747">
        <f t="shared" si="3"/>
        <v>5.1526804060175506E-2</v>
      </c>
      <c r="M35" s="748">
        <f>Recovery_OX!C30</f>
        <v>0</v>
      </c>
      <c r="N35" s="703"/>
      <c r="O35" s="749">
        <f>(L35-M35)*(1-Recovery_OX!F30)</f>
        <v>5.1526804060175506E-2</v>
      </c>
      <c r="P35" s="695"/>
      <c r="Q35" s="705"/>
      <c r="S35" s="743">
        <f t="shared" si="2"/>
        <v>2018</v>
      </c>
      <c r="T35" s="744">
        <f>IF(Select2=1,Food!$W37,"")</f>
        <v>1.2688586244570494E-2</v>
      </c>
      <c r="U35" s="745">
        <f>IF(Select2=1,Paper!$W37,"")</f>
        <v>3.0238960351573349E-2</v>
      </c>
      <c r="V35" s="736">
        <f>IF(Select2=1,Nappies!$W37,"")</f>
        <v>0</v>
      </c>
      <c r="W35" s="745">
        <f>IF(Select2=1,Garden!$W37,"")</f>
        <v>0</v>
      </c>
      <c r="X35" s="736">
        <f>IF(Select2=1,Wood!$W37,"")</f>
        <v>0</v>
      </c>
      <c r="Y35" s="745">
        <f>IF(Select2=1,Textiles!$W37,"")</f>
        <v>1.1436680724408283E-3</v>
      </c>
      <c r="Z35" s="738">
        <f>Sludge!W37</f>
        <v>0</v>
      </c>
      <c r="AA35" s="738" t="str">
        <f>IF(Select2=2,MSW!$W37,"")</f>
        <v/>
      </c>
      <c r="AB35" s="746">
        <f>Industry!$W37</f>
        <v>0</v>
      </c>
      <c r="AC35" s="747">
        <f t="shared" si="0"/>
        <v>4.4071214668584671E-2</v>
      </c>
      <c r="AD35" s="748">
        <f>Recovery_OX!R30</f>
        <v>0</v>
      </c>
      <c r="AE35" s="703"/>
      <c r="AF35" s="750">
        <f>(AC35-AD35)*(1-Recovery_OX!U30)</f>
        <v>4.4071214668584671E-2</v>
      </c>
    </row>
    <row r="36" spans="2:32">
      <c r="B36" s="743">
        <f t="shared" si="1"/>
        <v>2019</v>
      </c>
      <c r="C36" s="744">
        <f>IF(Select2=1,Food!$K38,"")</f>
        <v>1.2712758366898377E-2</v>
      </c>
      <c r="D36" s="745">
        <f>IF(Select2=1,Paper!$K38,"")</f>
        <v>1.3646195960058985E-2</v>
      </c>
      <c r="E36" s="736">
        <f>IF(Select2=1,Nappies!$K38,"")</f>
        <v>1.4243039002346983E-2</v>
      </c>
      <c r="F36" s="745">
        <f>IF(Select2=1,Garden!$K38,"")</f>
        <v>0</v>
      </c>
      <c r="G36" s="736">
        <f>IF(Select2=1,Wood!$K38,"")</f>
        <v>0</v>
      </c>
      <c r="H36" s="745">
        <f>IF(Select2=1,Textiles!$K38,"")</f>
        <v>9.7304350152541401E-4</v>
      </c>
      <c r="I36" s="746">
        <f>Sludge!K38</f>
        <v>0</v>
      </c>
      <c r="J36" s="746" t="str">
        <f>IF(Select2=2,MSW!$K38,"")</f>
        <v/>
      </c>
      <c r="K36" s="746">
        <f>Industry!$K38</f>
        <v>0</v>
      </c>
      <c r="L36" s="747">
        <f t="shared" si="3"/>
        <v>4.1575036830829755E-2</v>
      </c>
      <c r="M36" s="748">
        <f>Recovery_OX!C31</f>
        <v>0</v>
      </c>
      <c r="N36" s="703"/>
      <c r="O36" s="749">
        <f>(L36-M36)*(1-Recovery_OX!F31)</f>
        <v>4.1575036830829755E-2</v>
      </c>
      <c r="P36" s="695"/>
      <c r="Q36" s="705"/>
      <c r="S36" s="743">
        <f t="shared" si="2"/>
        <v>2019</v>
      </c>
      <c r="T36" s="744">
        <f>IF(Select2=1,Food!$W38,"")</f>
        <v>8.505413715587674E-3</v>
      </c>
      <c r="U36" s="745">
        <f>IF(Select2=1,Paper!$W38,"")</f>
        <v>2.819461975218799E-2</v>
      </c>
      <c r="V36" s="736">
        <f>IF(Select2=1,Nappies!$W38,"")</f>
        <v>0</v>
      </c>
      <c r="W36" s="745">
        <f>IF(Select2=1,Garden!$W38,"")</f>
        <v>0</v>
      </c>
      <c r="X36" s="736">
        <f>IF(Select2=1,Wood!$W38,"")</f>
        <v>0</v>
      </c>
      <c r="Y36" s="745">
        <f>IF(Select2=1,Textiles!$W38,"")</f>
        <v>1.0663490427675767E-3</v>
      </c>
      <c r="Z36" s="738">
        <f>Sludge!W38</f>
        <v>0</v>
      </c>
      <c r="AA36" s="738" t="str">
        <f>IF(Select2=2,MSW!$W38,"")</f>
        <v/>
      </c>
      <c r="AB36" s="746">
        <f>Industry!$W38</f>
        <v>0</v>
      </c>
      <c r="AC36" s="747">
        <f t="shared" si="0"/>
        <v>3.7766382510543241E-2</v>
      </c>
      <c r="AD36" s="748">
        <f>Recovery_OX!R31</f>
        <v>0</v>
      </c>
      <c r="AE36" s="703"/>
      <c r="AF36" s="750">
        <f>(AC36-AD36)*(1-Recovery_OX!U31)</f>
        <v>3.7766382510543241E-2</v>
      </c>
    </row>
    <row r="37" spans="2:32">
      <c r="B37" s="743">
        <f t="shared" si="1"/>
        <v>2020</v>
      </c>
      <c r="C37" s="744">
        <f>IF(Select2=1,Food!$K39,"")</f>
        <v>8.5216167737392785E-3</v>
      </c>
      <c r="D37" s="745">
        <f>IF(Select2=1,Paper!$K39,"")</f>
        <v>1.2723628778384517E-2</v>
      </c>
      <c r="E37" s="736">
        <f>IF(Select2=1,Nappies!$K39,"")</f>
        <v>1.2016350887690205E-2</v>
      </c>
      <c r="F37" s="745">
        <f>IF(Select2=1,Garden!$K39,"")</f>
        <v>0</v>
      </c>
      <c r="G37" s="736">
        <f>IF(Select2=1,Wood!$K39,"")</f>
        <v>0</v>
      </c>
      <c r="H37" s="745">
        <f>IF(Select2=1,Textiles!$K39,"")</f>
        <v>9.0725974732194022E-4</v>
      </c>
      <c r="I37" s="746">
        <f>Sludge!K39</f>
        <v>0</v>
      </c>
      <c r="J37" s="746" t="str">
        <f>IF(Select2=2,MSW!$K39,"")</f>
        <v/>
      </c>
      <c r="K37" s="746">
        <f>Industry!$K39</f>
        <v>0</v>
      </c>
      <c r="L37" s="747">
        <f t="shared" si="3"/>
        <v>3.4168856187135936E-2</v>
      </c>
      <c r="M37" s="748">
        <f>Recovery_OX!C32</f>
        <v>0</v>
      </c>
      <c r="N37" s="703"/>
      <c r="O37" s="749">
        <f>(L37-M37)*(1-Recovery_OX!F32)</f>
        <v>3.4168856187135936E-2</v>
      </c>
      <c r="P37" s="695"/>
      <c r="Q37" s="705"/>
      <c r="S37" s="743">
        <f t="shared" si="2"/>
        <v>2020</v>
      </c>
      <c r="T37" s="744">
        <f>IF(Select2=1,Food!$W39,"")</f>
        <v>5.7013493133848889E-3</v>
      </c>
      <c r="U37" s="745">
        <f>IF(Select2=1,Paper!$W39,"")</f>
        <v>2.6288489211538261E-2</v>
      </c>
      <c r="V37" s="736">
        <f>IF(Select2=1,Nappies!$W39,"")</f>
        <v>0</v>
      </c>
      <c r="W37" s="745">
        <f>IF(Select2=1,Garden!$W39,"")</f>
        <v>0</v>
      </c>
      <c r="X37" s="736">
        <f>IF(Select2=1,Wood!$W39,"")</f>
        <v>0</v>
      </c>
      <c r="Y37" s="745">
        <f>IF(Select2=1,Textiles!$W39,"")</f>
        <v>9.9425725733911195E-4</v>
      </c>
      <c r="Z37" s="738">
        <f>Sludge!W39</f>
        <v>0</v>
      </c>
      <c r="AA37" s="738" t="str">
        <f>IF(Select2=2,MSW!$W39,"")</f>
        <v/>
      </c>
      <c r="AB37" s="746">
        <f>Industry!$W39</f>
        <v>0</v>
      </c>
      <c r="AC37" s="747">
        <f t="shared" si="0"/>
        <v>3.2984095782262267E-2</v>
      </c>
      <c r="AD37" s="748">
        <f>Recovery_OX!R32</f>
        <v>0</v>
      </c>
      <c r="AE37" s="703"/>
      <c r="AF37" s="750">
        <f>(AC37-AD37)*(1-Recovery_OX!U32)</f>
        <v>3.2984095782262267E-2</v>
      </c>
    </row>
    <row r="38" spans="2:32">
      <c r="B38" s="743">
        <f t="shared" si="1"/>
        <v>2021</v>
      </c>
      <c r="C38" s="744">
        <f>IF(Select2=1,Food!$K40,"")</f>
        <v>5.7122105480709902E-3</v>
      </c>
      <c r="D38" s="745">
        <f>IF(Select2=1,Paper!$K40,"")</f>
        <v>1.1863432839743194E-2</v>
      </c>
      <c r="E38" s="736">
        <f>IF(Select2=1,Nappies!$K40,"")</f>
        <v>1.013777246782095E-2</v>
      </c>
      <c r="F38" s="745">
        <f>IF(Select2=1,Garden!$K40,"")</f>
        <v>0</v>
      </c>
      <c r="G38" s="736">
        <f>IF(Select2=1,Wood!$K40,"")</f>
        <v>0</v>
      </c>
      <c r="H38" s="745">
        <f>IF(Select2=1,Textiles!$K40,"")</f>
        <v>8.4592338145240932E-4</v>
      </c>
      <c r="I38" s="746">
        <f>Sludge!K40</f>
        <v>0</v>
      </c>
      <c r="J38" s="746" t="str">
        <f>IF(Select2=2,MSW!$K40,"")</f>
        <v/>
      </c>
      <c r="K38" s="746">
        <f>Industry!$K40</f>
        <v>0</v>
      </c>
      <c r="L38" s="747">
        <f t="shared" si="3"/>
        <v>2.8559339237087547E-2</v>
      </c>
      <c r="M38" s="748">
        <f>Recovery_OX!C33</f>
        <v>0</v>
      </c>
      <c r="N38" s="703"/>
      <c r="O38" s="749">
        <f>(L38-M38)*(1-Recovery_OX!F33)</f>
        <v>2.8559339237087547E-2</v>
      </c>
      <c r="P38" s="695"/>
      <c r="Q38" s="705"/>
      <c r="S38" s="743">
        <f t="shared" si="2"/>
        <v>2021</v>
      </c>
      <c r="T38" s="744">
        <f>IF(Select2=1,Food!$W40,"")</f>
        <v>3.8217287342134183E-3</v>
      </c>
      <c r="U38" s="745">
        <f>IF(Select2=1,Paper!$W40,"")</f>
        <v>2.4511224875502467E-2</v>
      </c>
      <c r="V38" s="736">
        <f>IF(Select2=1,Nappies!$W40,"")</f>
        <v>0</v>
      </c>
      <c r="W38" s="745">
        <f>IF(Select2=1,Garden!$W40,"")</f>
        <v>0</v>
      </c>
      <c r="X38" s="736">
        <f>IF(Select2=1,Wood!$W40,"")</f>
        <v>0</v>
      </c>
      <c r="Y38" s="745">
        <f>IF(Select2=1,Textiles!$W40,"")</f>
        <v>9.2703932213962612E-4</v>
      </c>
      <c r="Z38" s="738">
        <f>Sludge!W40</f>
        <v>0</v>
      </c>
      <c r="AA38" s="738" t="str">
        <f>IF(Select2=2,MSW!$W40,"")</f>
        <v/>
      </c>
      <c r="AB38" s="746">
        <f>Industry!$W40</f>
        <v>0</v>
      </c>
      <c r="AC38" s="747">
        <f t="shared" si="0"/>
        <v>2.9259992931855511E-2</v>
      </c>
      <c r="AD38" s="748">
        <f>Recovery_OX!R33</f>
        <v>0</v>
      </c>
      <c r="AE38" s="703"/>
      <c r="AF38" s="750">
        <f>(AC38-AD38)*(1-Recovery_OX!U33)</f>
        <v>2.9259992931855511E-2</v>
      </c>
    </row>
    <row r="39" spans="2:32">
      <c r="B39" s="743">
        <f t="shared" si="1"/>
        <v>2022</v>
      </c>
      <c r="C39" s="744">
        <f>IF(Select2=1,Food!$K41,"")</f>
        <v>3.8290092375482102E-3</v>
      </c>
      <c r="D39" s="745">
        <f>IF(Select2=1,Paper!$K41,"")</f>
        <v>1.1061391462645828E-2</v>
      </c>
      <c r="E39" s="736">
        <f>IF(Select2=1,Nappies!$K41,"")</f>
        <v>8.5528819497600311E-3</v>
      </c>
      <c r="F39" s="745">
        <f>IF(Select2=1,Garden!$K41,"")</f>
        <v>0</v>
      </c>
      <c r="G39" s="736">
        <f>IF(Select2=1,Wood!$K41,"")</f>
        <v>0</v>
      </c>
      <c r="H39" s="745">
        <f>IF(Select2=1,Textiles!$K41,"")</f>
        <v>7.8873373298016833E-4</v>
      </c>
      <c r="I39" s="746">
        <f>Sludge!K41</f>
        <v>0</v>
      </c>
      <c r="J39" s="746" t="str">
        <f>IF(Select2=2,MSW!$K41,"")</f>
        <v/>
      </c>
      <c r="K39" s="746">
        <f>Industry!$K41</f>
        <v>0</v>
      </c>
      <c r="L39" s="747">
        <f t="shared" si="3"/>
        <v>2.4232016382934238E-2</v>
      </c>
      <c r="M39" s="748">
        <f>Recovery_OX!C34</f>
        <v>0</v>
      </c>
      <c r="N39" s="703"/>
      <c r="O39" s="749">
        <f>(L39-M39)*(1-Recovery_OX!F34)</f>
        <v>2.4232016382934238E-2</v>
      </c>
      <c r="P39" s="695"/>
      <c r="Q39" s="705"/>
      <c r="S39" s="743">
        <f t="shared" si="2"/>
        <v>2022</v>
      </c>
      <c r="T39" s="744">
        <f>IF(Select2=1,Food!$W41,"")</f>
        <v>2.5617813810536643E-3</v>
      </c>
      <c r="U39" s="745">
        <f>IF(Select2=1,Paper!$W41,"")</f>
        <v>2.2854114592243447E-2</v>
      </c>
      <c r="V39" s="736">
        <f>IF(Select2=1,Nappies!$W41,"")</f>
        <v>0</v>
      </c>
      <c r="W39" s="745">
        <f>IF(Select2=1,Garden!$W41,"")</f>
        <v>0</v>
      </c>
      <c r="X39" s="736">
        <f>IF(Select2=1,Wood!$W41,"")</f>
        <v>0</v>
      </c>
      <c r="Y39" s="745">
        <f>IF(Select2=1,Textiles!$W41,"")</f>
        <v>8.6436573477278685E-4</v>
      </c>
      <c r="Z39" s="738">
        <f>Sludge!W41</f>
        <v>0</v>
      </c>
      <c r="AA39" s="738" t="str">
        <f>IF(Select2=2,MSW!$W41,"")</f>
        <v/>
      </c>
      <c r="AB39" s="746">
        <f>Industry!$W41</f>
        <v>0</v>
      </c>
      <c r="AC39" s="747">
        <f t="shared" si="0"/>
        <v>2.6280261708069897E-2</v>
      </c>
      <c r="AD39" s="748">
        <f>Recovery_OX!R34</f>
        <v>0</v>
      </c>
      <c r="AE39" s="703"/>
      <c r="AF39" s="750">
        <f>(AC39-AD39)*(1-Recovery_OX!U34)</f>
        <v>2.6280261708069897E-2</v>
      </c>
    </row>
    <row r="40" spans="2:32">
      <c r="B40" s="743">
        <f t="shared" si="1"/>
        <v>2023</v>
      </c>
      <c r="C40" s="744">
        <f>IF(Select2=1,Food!$K42,"")</f>
        <v>2.5666616483842044E-3</v>
      </c>
      <c r="D40" s="745">
        <f>IF(Select2=1,Paper!$K42,"")</f>
        <v>1.0313573039331388E-2</v>
      </c>
      <c r="E40" s="736">
        <f>IF(Select2=1,Nappies!$K42,"")</f>
        <v>7.2157655815148162E-3</v>
      </c>
      <c r="F40" s="745">
        <f>IF(Select2=1,Garden!$K42,"")</f>
        <v>0</v>
      </c>
      <c r="G40" s="736">
        <f>IF(Select2=1,Wood!$K42,"")</f>
        <v>0</v>
      </c>
      <c r="H40" s="745">
        <f>IF(Select2=1,Textiles!$K42,"")</f>
        <v>7.3541045818205733E-4</v>
      </c>
      <c r="I40" s="746">
        <f>Sludge!K42</f>
        <v>0</v>
      </c>
      <c r="J40" s="746" t="str">
        <f>IF(Select2=2,MSW!$K42,"")</f>
        <v/>
      </c>
      <c r="K40" s="746">
        <f>Industry!$K42</f>
        <v>0</v>
      </c>
      <c r="L40" s="747">
        <f t="shared" si="3"/>
        <v>2.0831410727412469E-2</v>
      </c>
      <c r="M40" s="748">
        <f>Recovery_OX!C35</f>
        <v>0</v>
      </c>
      <c r="N40" s="703"/>
      <c r="O40" s="749">
        <f>(L40-M40)*(1-Recovery_OX!F35)</f>
        <v>2.0831410727412469E-2</v>
      </c>
      <c r="P40" s="695"/>
      <c r="Q40" s="705"/>
      <c r="S40" s="743">
        <f t="shared" si="2"/>
        <v>2023</v>
      </c>
      <c r="T40" s="744">
        <f>IF(Select2=1,Food!$W42,"")</f>
        <v>1.7172134132811359E-3</v>
      </c>
      <c r="U40" s="745">
        <f>IF(Select2=1,Paper!$W42,"")</f>
        <v>2.1309035205230142E-2</v>
      </c>
      <c r="V40" s="736">
        <f>IF(Select2=1,Nappies!$W42,"")</f>
        <v>0</v>
      </c>
      <c r="W40" s="745">
        <f>IF(Select2=1,Garden!$W42,"")</f>
        <v>0</v>
      </c>
      <c r="X40" s="736">
        <f>IF(Select2=1,Wood!$W42,"")</f>
        <v>0</v>
      </c>
      <c r="Y40" s="745">
        <f>IF(Select2=1,Textiles!$W42,"")</f>
        <v>8.0592926924061043E-4</v>
      </c>
      <c r="Z40" s="738">
        <f>Sludge!W42</f>
        <v>0</v>
      </c>
      <c r="AA40" s="738" t="str">
        <f>IF(Select2=2,MSW!$W42,"")</f>
        <v/>
      </c>
      <c r="AB40" s="746">
        <f>Industry!$W42</f>
        <v>0</v>
      </c>
      <c r="AC40" s="747">
        <f t="shared" si="0"/>
        <v>2.3832177887751889E-2</v>
      </c>
      <c r="AD40" s="748">
        <f>Recovery_OX!R35</f>
        <v>0</v>
      </c>
      <c r="AE40" s="703"/>
      <c r="AF40" s="750">
        <f>(AC40-AD40)*(1-Recovery_OX!U35)</f>
        <v>2.3832177887751889E-2</v>
      </c>
    </row>
    <row r="41" spans="2:32">
      <c r="B41" s="743">
        <f t="shared" si="1"/>
        <v>2024</v>
      </c>
      <c r="C41" s="744">
        <f>IF(Select2=1,Food!$K43,"")</f>
        <v>1.7204847543028099E-3</v>
      </c>
      <c r="D41" s="745">
        <f>IF(Select2=1,Paper!$K43,"")</f>
        <v>9.6163117630211938E-3</v>
      </c>
      <c r="E41" s="736">
        <f>IF(Select2=1,Nappies!$K43,"")</f>
        <v>6.0876875459311957E-3</v>
      </c>
      <c r="F41" s="745">
        <f>IF(Select2=1,Garden!$K43,"")</f>
        <v>0</v>
      </c>
      <c r="G41" s="736">
        <f>IF(Select2=1,Wood!$K43,"")</f>
        <v>0</v>
      </c>
      <c r="H41" s="745">
        <f>IF(Select2=1,Textiles!$K43,"")</f>
        <v>6.8569216630315214E-4</v>
      </c>
      <c r="I41" s="746">
        <f>Sludge!K43</f>
        <v>0</v>
      </c>
      <c r="J41" s="746" t="str">
        <f>IF(Select2=2,MSW!$K43,"")</f>
        <v/>
      </c>
      <c r="K41" s="746">
        <f>Industry!$K43</f>
        <v>0</v>
      </c>
      <c r="L41" s="747">
        <f t="shared" si="3"/>
        <v>1.811017622955835E-2</v>
      </c>
      <c r="M41" s="748">
        <f>Recovery_OX!C36</f>
        <v>0</v>
      </c>
      <c r="N41" s="703"/>
      <c r="O41" s="749">
        <f>(L41-M41)*(1-Recovery_OX!F36)</f>
        <v>1.811017622955835E-2</v>
      </c>
      <c r="P41" s="695"/>
      <c r="Q41" s="705"/>
      <c r="S41" s="743">
        <f t="shared" si="2"/>
        <v>2024</v>
      </c>
      <c r="T41" s="744">
        <f>IF(Select2=1,Food!$W43,"")</f>
        <v>1.1510825742436282E-3</v>
      </c>
      <c r="U41" s="745">
        <f>IF(Select2=1,Paper!$W43,"")</f>
        <v>1.9868412733514862E-2</v>
      </c>
      <c r="V41" s="736">
        <f>IF(Select2=1,Nappies!$W43,"")</f>
        <v>0</v>
      </c>
      <c r="W41" s="745">
        <f>IF(Select2=1,Garden!$W43,"")</f>
        <v>0</v>
      </c>
      <c r="X41" s="736">
        <f>IF(Select2=1,Wood!$W43,"")</f>
        <v>0</v>
      </c>
      <c r="Y41" s="745">
        <f>IF(Select2=1,Textiles!$W43,"")</f>
        <v>7.5144346992126224E-4</v>
      </c>
      <c r="Z41" s="738">
        <f>Sludge!W43</f>
        <v>0</v>
      </c>
      <c r="AA41" s="738" t="str">
        <f>IF(Select2=2,MSW!$W43,"")</f>
        <v/>
      </c>
      <c r="AB41" s="746">
        <f>Industry!$W43</f>
        <v>0</v>
      </c>
      <c r="AC41" s="747">
        <f t="shared" si="0"/>
        <v>2.1770938777679754E-2</v>
      </c>
      <c r="AD41" s="748">
        <f>Recovery_OX!R36</f>
        <v>0</v>
      </c>
      <c r="AE41" s="703"/>
      <c r="AF41" s="750">
        <f>(AC41-AD41)*(1-Recovery_OX!U36)</f>
        <v>2.1770938777679754E-2</v>
      </c>
    </row>
    <row r="42" spans="2:32">
      <c r="B42" s="743">
        <f t="shared" si="1"/>
        <v>2025</v>
      </c>
      <c r="C42" s="744">
        <f>IF(Select2=1,Food!$K44,"")</f>
        <v>1.1532754197078751E-3</v>
      </c>
      <c r="D42" s="745">
        <f>IF(Select2=1,Paper!$K44,"")</f>
        <v>8.9661896581298348E-3</v>
      </c>
      <c r="E42" s="736">
        <f>IF(Select2=1,Nappies!$K44,"")</f>
        <v>5.1359677969341315E-3</v>
      </c>
      <c r="F42" s="745">
        <f>IF(Select2=1,Garden!$K44,"")</f>
        <v>0</v>
      </c>
      <c r="G42" s="736">
        <f>IF(Select2=1,Wood!$K44,"")</f>
        <v>0</v>
      </c>
      <c r="H42" s="745">
        <f>IF(Select2=1,Textiles!$K44,"")</f>
        <v>6.3933513821898074E-4</v>
      </c>
      <c r="I42" s="746">
        <f>Sludge!K44</f>
        <v>0</v>
      </c>
      <c r="J42" s="746" t="str">
        <f>IF(Select2=2,MSW!$K44,"")</f>
        <v/>
      </c>
      <c r="K42" s="746">
        <f>Industry!$K44</f>
        <v>0</v>
      </c>
      <c r="L42" s="747">
        <f t="shared" si="3"/>
        <v>1.589476801299082E-2</v>
      </c>
      <c r="M42" s="748">
        <f>Recovery_OX!C37</f>
        <v>0</v>
      </c>
      <c r="N42" s="703"/>
      <c r="O42" s="749">
        <f>(L42-M42)*(1-Recovery_OX!F37)</f>
        <v>1.589476801299082E-2</v>
      </c>
      <c r="P42" s="695"/>
      <c r="Q42" s="705"/>
      <c r="S42" s="743">
        <f t="shared" si="2"/>
        <v>2025</v>
      </c>
      <c r="T42" s="744">
        <f>IF(Select2=1,Food!$W44,"")</f>
        <v>7.7159372415781119E-4</v>
      </c>
      <c r="U42" s="745">
        <f>IF(Select2=1,Paper!$W44,"")</f>
        <v>1.8525185244069906E-2</v>
      </c>
      <c r="V42" s="736">
        <f>IF(Select2=1,Nappies!$W44,"")</f>
        <v>0</v>
      </c>
      <c r="W42" s="745">
        <f>IF(Select2=1,Garden!$W44,"")</f>
        <v>0</v>
      </c>
      <c r="X42" s="736">
        <f>IF(Select2=1,Wood!$W44,"")</f>
        <v>0</v>
      </c>
      <c r="Y42" s="745">
        <f>IF(Select2=1,Textiles!$W44,"")</f>
        <v>7.0064124736326627E-4</v>
      </c>
      <c r="Z42" s="738">
        <f>Sludge!W44</f>
        <v>0</v>
      </c>
      <c r="AA42" s="738" t="str">
        <f>IF(Select2=2,MSW!$W44,"")</f>
        <v/>
      </c>
      <c r="AB42" s="746">
        <f>Industry!$W44</f>
        <v>0</v>
      </c>
      <c r="AC42" s="747">
        <f t="shared" si="0"/>
        <v>1.9997420215590984E-2</v>
      </c>
      <c r="AD42" s="748">
        <f>Recovery_OX!R37</f>
        <v>0</v>
      </c>
      <c r="AE42" s="703"/>
      <c r="AF42" s="750">
        <f>(AC42-AD42)*(1-Recovery_OX!U37)</f>
        <v>1.9997420215590984E-2</v>
      </c>
    </row>
    <row r="43" spans="2:32">
      <c r="B43" s="743">
        <f t="shared" si="1"/>
        <v>2026</v>
      </c>
      <c r="C43" s="744">
        <f>IF(Select2=1,Food!$K45,"")</f>
        <v>7.7306363243035401E-4</v>
      </c>
      <c r="D43" s="745">
        <f>IF(Select2=1,Paper!$K45,"")</f>
        <v>8.360019825344886E-3</v>
      </c>
      <c r="E43" s="736">
        <f>IF(Select2=1,Nappies!$K45,"")</f>
        <v>4.3330353294453667E-3</v>
      </c>
      <c r="F43" s="745">
        <f>IF(Select2=1,Garden!$K45,"")</f>
        <v>0</v>
      </c>
      <c r="G43" s="736">
        <f>IF(Select2=1,Wood!$K45,"")</f>
        <v>0</v>
      </c>
      <c r="H43" s="745">
        <f>IF(Select2=1,Textiles!$K45,"")</f>
        <v>5.9611213172409299E-4</v>
      </c>
      <c r="I43" s="746">
        <f>Sludge!K45</f>
        <v>0</v>
      </c>
      <c r="J43" s="746" t="str">
        <f>IF(Select2=2,MSW!$K45,"")</f>
        <v/>
      </c>
      <c r="K43" s="746">
        <f>Industry!$K45</f>
        <v>0</v>
      </c>
      <c r="L43" s="747">
        <f t="shared" si="3"/>
        <v>1.40622309189447E-2</v>
      </c>
      <c r="M43" s="748">
        <f>Recovery_OX!C38</f>
        <v>0</v>
      </c>
      <c r="N43" s="703"/>
      <c r="O43" s="749">
        <f>(L43-M43)*(1-Recovery_OX!F38)</f>
        <v>1.40622309189447E-2</v>
      </c>
      <c r="P43" s="695"/>
      <c r="Q43" s="705"/>
      <c r="S43" s="743">
        <f t="shared" si="2"/>
        <v>2026</v>
      </c>
      <c r="T43" s="744">
        <f>IF(Select2=1,Food!$W45,"")</f>
        <v>5.1721474069827441E-4</v>
      </c>
      <c r="U43" s="745">
        <f>IF(Select2=1,Paper!$W45,"")</f>
        <v>1.7272768234183646E-2</v>
      </c>
      <c r="V43" s="736">
        <f>IF(Select2=1,Nappies!$W45,"")</f>
        <v>0</v>
      </c>
      <c r="W43" s="745">
        <f>IF(Select2=1,Garden!$W45,"")</f>
        <v>0</v>
      </c>
      <c r="X43" s="736">
        <f>IF(Select2=1,Wood!$W45,"")</f>
        <v>0</v>
      </c>
      <c r="Y43" s="745">
        <f>IF(Select2=1,Textiles!$W45,"")</f>
        <v>6.5327356901270415E-4</v>
      </c>
      <c r="Z43" s="738">
        <f>Sludge!W45</f>
        <v>0</v>
      </c>
      <c r="AA43" s="738" t="str">
        <f>IF(Select2=2,MSW!$W45,"")</f>
        <v/>
      </c>
      <c r="AB43" s="746">
        <f>Industry!$W45</f>
        <v>0</v>
      </c>
      <c r="AC43" s="747">
        <f t="shared" si="0"/>
        <v>1.8443256543894625E-2</v>
      </c>
      <c r="AD43" s="748">
        <f>Recovery_OX!R38</f>
        <v>0</v>
      </c>
      <c r="AE43" s="703"/>
      <c r="AF43" s="750">
        <f>(AC43-AD43)*(1-Recovery_OX!U38)</f>
        <v>1.8443256543894625E-2</v>
      </c>
    </row>
    <row r="44" spans="2:32">
      <c r="B44" s="743">
        <f t="shared" si="1"/>
        <v>2027</v>
      </c>
      <c r="C44" s="744">
        <f>IF(Select2=1,Food!$K46,"")</f>
        <v>5.182000496791935E-4</v>
      </c>
      <c r="D44" s="745">
        <f>IF(Select2=1,Paper!$K46,"")</f>
        <v>7.7948308194427766E-3</v>
      </c>
      <c r="E44" s="736">
        <f>IF(Select2=1,Nappies!$K46,"")</f>
        <v>3.6556294565221765E-3</v>
      </c>
      <c r="F44" s="745">
        <f>IF(Select2=1,Garden!$K46,"")</f>
        <v>0</v>
      </c>
      <c r="G44" s="736">
        <f>IF(Select2=1,Wood!$K46,"")</f>
        <v>0</v>
      </c>
      <c r="H44" s="745">
        <f>IF(Select2=1,Textiles!$K46,"")</f>
        <v>5.5581126759050479E-4</v>
      </c>
      <c r="I44" s="746">
        <f>Sludge!K46</f>
        <v>0</v>
      </c>
      <c r="J44" s="746" t="str">
        <f>IF(Select2=2,MSW!$K46,"")</f>
        <v/>
      </c>
      <c r="K44" s="746">
        <f>Industry!$K46</f>
        <v>0</v>
      </c>
      <c r="L44" s="747">
        <f t="shared" si="3"/>
        <v>1.2524471593234651E-2</v>
      </c>
      <c r="M44" s="748">
        <f>Recovery_OX!C39</f>
        <v>0</v>
      </c>
      <c r="N44" s="703"/>
      <c r="O44" s="749">
        <f>(L44-M44)*(1-Recovery_OX!F39)</f>
        <v>1.2524471593234651E-2</v>
      </c>
      <c r="P44" s="695"/>
      <c r="Q44" s="705"/>
      <c r="S44" s="743">
        <f t="shared" si="2"/>
        <v>2027</v>
      </c>
      <c r="T44" s="744">
        <f>IF(Select2=1,Food!$W46,"")</f>
        <v>3.4669940879517854E-4</v>
      </c>
      <c r="U44" s="745">
        <f>IF(Select2=1,Paper!$W46,"")</f>
        <v>1.6105022354220611E-2</v>
      </c>
      <c r="V44" s="736">
        <f>IF(Select2=1,Nappies!$W46,"")</f>
        <v>0</v>
      </c>
      <c r="W44" s="745">
        <f>IF(Select2=1,Garden!$W46,"")</f>
        <v>0</v>
      </c>
      <c r="X44" s="736">
        <f>IF(Select2=1,Wood!$W46,"")</f>
        <v>0</v>
      </c>
      <c r="Y44" s="745">
        <f>IF(Select2=1,Textiles!$W46,"")</f>
        <v>6.091082384553474E-4</v>
      </c>
      <c r="Z44" s="738">
        <f>Sludge!W46</f>
        <v>0</v>
      </c>
      <c r="AA44" s="738" t="str">
        <f>IF(Select2=2,MSW!$W46,"")</f>
        <v/>
      </c>
      <c r="AB44" s="746">
        <f>Industry!$W46</f>
        <v>0</v>
      </c>
      <c r="AC44" s="747">
        <f t="shared" si="0"/>
        <v>1.7060830001471135E-2</v>
      </c>
      <c r="AD44" s="748">
        <f>Recovery_OX!R39</f>
        <v>0</v>
      </c>
      <c r="AE44" s="703"/>
      <c r="AF44" s="750">
        <f>(AC44-AD44)*(1-Recovery_OX!U39)</f>
        <v>1.7060830001471135E-2</v>
      </c>
    </row>
    <row r="45" spans="2:32">
      <c r="B45" s="743">
        <f t="shared" si="1"/>
        <v>2028</v>
      </c>
      <c r="C45" s="744">
        <f>IF(Select2=1,Food!$K47,"")</f>
        <v>3.4735988115662758E-4</v>
      </c>
      <c r="D45" s="745">
        <f>IF(Select2=1,Paper!$K47,"")</f>
        <v>7.2678520832608626E-3</v>
      </c>
      <c r="E45" s="736">
        <f>IF(Select2=1,Nappies!$K47,"")</f>
        <v>3.0841259549811194E-3</v>
      </c>
      <c r="F45" s="745">
        <f>IF(Select2=1,Garden!$K47,"")</f>
        <v>0</v>
      </c>
      <c r="G45" s="736">
        <f>IF(Select2=1,Wood!$K47,"")</f>
        <v>0</v>
      </c>
      <c r="H45" s="745">
        <f>IF(Select2=1,Textiles!$K47,"")</f>
        <v>5.18234990935478E-4</v>
      </c>
      <c r="I45" s="746">
        <f>Sludge!K47</f>
        <v>0</v>
      </c>
      <c r="J45" s="746" t="str">
        <f>IF(Select2=2,MSW!$K47,"")</f>
        <v/>
      </c>
      <c r="K45" s="746">
        <f>Industry!$K47</f>
        <v>0</v>
      </c>
      <c r="L45" s="747">
        <f t="shared" si="3"/>
        <v>1.1217572910334088E-2</v>
      </c>
      <c r="M45" s="748">
        <f>Recovery_OX!C40</f>
        <v>0</v>
      </c>
      <c r="N45" s="703"/>
      <c r="O45" s="749">
        <f>(L45-M45)*(1-Recovery_OX!F40)</f>
        <v>1.1217572910334088E-2</v>
      </c>
      <c r="P45" s="695"/>
      <c r="Q45" s="705"/>
      <c r="S45" s="743">
        <f t="shared" si="2"/>
        <v>2028</v>
      </c>
      <c r="T45" s="744">
        <f>IF(Select2=1,Food!$W47,"")</f>
        <v>2.3239956366411305E-4</v>
      </c>
      <c r="U45" s="745">
        <f>IF(Select2=1,Paper!$W47,"")</f>
        <v>1.5016223312522444E-2</v>
      </c>
      <c r="V45" s="736">
        <f>IF(Select2=1,Nappies!$W47,"")</f>
        <v>0</v>
      </c>
      <c r="W45" s="745">
        <f>IF(Select2=1,Garden!$W47,"")</f>
        <v>0</v>
      </c>
      <c r="X45" s="736">
        <f>IF(Select2=1,Wood!$W47,"")</f>
        <v>0</v>
      </c>
      <c r="Y45" s="745">
        <f>IF(Select2=1,Textiles!$W47,"")</f>
        <v>5.6792875718956462E-4</v>
      </c>
      <c r="Z45" s="738">
        <f>Sludge!W47</f>
        <v>0</v>
      </c>
      <c r="AA45" s="738" t="str">
        <f>IF(Select2=2,MSW!$W47,"")</f>
        <v/>
      </c>
      <c r="AB45" s="746">
        <f>Industry!$W47</f>
        <v>0</v>
      </c>
      <c r="AC45" s="747">
        <f t="shared" si="0"/>
        <v>1.5816551633376121E-2</v>
      </c>
      <c r="AD45" s="748">
        <f>Recovery_OX!R40</f>
        <v>0</v>
      </c>
      <c r="AE45" s="703"/>
      <c r="AF45" s="750">
        <f>(AC45-AD45)*(1-Recovery_OX!U40)</f>
        <v>1.5816551633376121E-2</v>
      </c>
    </row>
    <row r="46" spans="2:32">
      <c r="B46" s="743">
        <f t="shared" si="1"/>
        <v>2029</v>
      </c>
      <c r="C46" s="744">
        <f>IF(Select2=1,Food!$K48,"")</f>
        <v>2.3284229152784481E-4</v>
      </c>
      <c r="D46" s="745">
        <f>IF(Select2=1,Paper!$K48,"")</f>
        <v>6.7765003664229991E-3</v>
      </c>
      <c r="E46" s="736">
        <f>IF(Select2=1,Nappies!$K48,"")</f>
        <v>2.6019685581692934E-3</v>
      </c>
      <c r="F46" s="745">
        <f>IF(Select2=1,Garden!$K48,"")</f>
        <v>0</v>
      </c>
      <c r="G46" s="736">
        <f>IF(Select2=1,Wood!$K48,"")</f>
        <v>0</v>
      </c>
      <c r="H46" s="745">
        <f>IF(Select2=1,Textiles!$K48,"")</f>
        <v>4.8319910280725481E-4</v>
      </c>
      <c r="I46" s="746">
        <f>Sludge!K48</f>
        <v>0</v>
      </c>
      <c r="J46" s="746" t="str">
        <f>IF(Select2=2,MSW!$K48,"")</f>
        <v/>
      </c>
      <c r="K46" s="746">
        <f>Industry!$K48</f>
        <v>0</v>
      </c>
      <c r="L46" s="747">
        <f t="shared" si="3"/>
        <v>1.0094510318927391E-2</v>
      </c>
      <c r="M46" s="748">
        <f>Recovery_OX!C41</f>
        <v>0</v>
      </c>
      <c r="N46" s="703"/>
      <c r="O46" s="749">
        <f>(L46-M46)*(1-Recovery_OX!F41)</f>
        <v>1.0094510318927391E-2</v>
      </c>
      <c r="P46" s="695"/>
      <c r="Q46" s="705"/>
      <c r="S46" s="743">
        <f t="shared" si="2"/>
        <v>2029</v>
      </c>
      <c r="T46" s="744">
        <f>IF(Select2=1,Food!$W48,"")</f>
        <v>1.5578208621399076E-4</v>
      </c>
      <c r="U46" s="745">
        <f>IF(Select2=1,Paper!$W48,"")</f>
        <v>1.4001033814923555E-2</v>
      </c>
      <c r="V46" s="736">
        <f>IF(Select2=1,Nappies!$W48,"")</f>
        <v>0</v>
      </c>
      <c r="W46" s="745">
        <f>IF(Select2=1,Garden!$W48,"")</f>
        <v>0</v>
      </c>
      <c r="X46" s="736">
        <f>IF(Select2=1,Wood!$W48,"")</f>
        <v>0</v>
      </c>
      <c r="Y46" s="745">
        <f>IF(Select2=1,Textiles!$W48,"")</f>
        <v>5.2953326335041591E-4</v>
      </c>
      <c r="Z46" s="738">
        <f>Sludge!W48</f>
        <v>0</v>
      </c>
      <c r="AA46" s="738" t="str">
        <f>IF(Select2=2,MSW!$W48,"")</f>
        <v/>
      </c>
      <c r="AB46" s="746">
        <f>Industry!$W48</f>
        <v>0</v>
      </c>
      <c r="AC46" s="747">
        <f t="shared" si="0"/>
        <v>1.4686349164487963E-2</v>
      </c>
      <c r="AD46" s="748">
        <f>Recovery_OX!R41</f>
        <v>0</v>
      </c>
      <c r="AE46" s="703"/>
      <c r="AF46" s="750">
        <f>(AC46-AD46)*(1-Recovery_OX!U41)</f>
        <v>1.4686349164487963E-2</v>
      </c>
    </row>
    <row r="47" spans="2:32">
      <c r="B47" s="743">
        <f t="shared" si="1"/>
        <v>2030</v>
      </c>
      <c r="C47" s="744">
        <f>IF(Select2=1,Food!$K49,"")</f>
        <v>1.560788555759887E-4</v>
      </c>
      <c r="D47" s="745">
        <f>IF(Select2=1,Paper!$K49,"")</f>
        <v>6.3183670622431985E-3</v>
      </c>
      <c r="E47" s="736">
        <f>IF(Select2=1,Nappies!$K49,"")</f>
        <v>2.1951893264174536E-3</v>
      </c>
      <c r="F47" s="745">
        <f>IF(Select2=1,Garden!$K49,"")</f>
        <v>0</v>
      </c>
      <c r="G47" s="736">
        <f>IF(Select2=1,Wood!$K49,"")</f>
        <v>0</v>
      </c>
      <c r="H47" s="745">
        <f>IF(Select2=1,Textiles!$K49,"")</f>
        <v>4.5053185724158327E-4</v>
      </c>
      <c r="I47" s="746">
        <f>Sludge!K49</f>
        <v>0</v>
      </c>
      <c r="J47" s="746" t="str">
        <f>IF(Select2=2,MSW!$K49,"")</f>
        <v/>
      </c>
      <c r="K47" s="746">
        <f>Industry!$K49</f>
        <v>0</v>
      </c>
      <c r="L47" s="747">
        <f t="shared" si="3"/>
        <v>9.1201671014782253E-3</v>
      </c>
      <c r="M47" s="748">
        <f>Recovery_OX!C42</f>
        <v>0</v>
      </c>
      <c r="N47" s="703"/>
      <c r="O47" s="749">
        <f>(L47-M47)*(1-Recovery_OX!F42)</f>
        <v>9.1201671014782253E-3</v>
      </c>
      <c r="P47" s="695"/>
      <c r="Q47" s="705"/>
      <c r="S47" s="743">
        <f t="shared" si="2"/>
        <v>2030</v>
      </c>
      <c r="T47" s="744">
        <f>IF(Select2=1,Food!$W49,"")</f>
        <v>1.044238552024902E-4</v>
      </c>
      <c r="U47" s="745">
        <f>IF(Select2=1,Paper!$W49,"")</f>
        <v>1.3054477401328925E-2</v>
      </c>
      <c r="V47" s="736">
        <f>IF(Select2=1,Nappies!$W49,"")</f>
        <v>0</v>
      </c>
      <c r="W47" s="745">
        <f>IF(Select2=1,Garden!$W49,"")</f>
        <v>0</v>
      </c>
      <c r="X47" s="736">
        <f>IF(Select2=1,Wood!$W49,"")</f>
        <v>0</v>
      </c>
      <c r="Y47" s="745">
        <f>IF(Select2=1,Textiles!$W49,"")</f>
        <v>4.9373354218255677E-4</v>
      </c>
      <c r="Z47" s="738">
        <f>Sludge!W49</f>
        <v>0</v>
      </c>
      <c r="AA47" s="738" t="str">
        <f>IF(Select2=2,MSW!$W49,"")</f>
        <v/>
      </c>
      <c r="AB47" s="746">
        <f>Industry!$W49</f>
        <v>0</v>
      </c>
      <c r="AC47" s="747">
        <f t="shared" si="0"/>
        <v>1.3652634798713972E-2</v>
      </c>
      <c r="AD47" s="748">
        <f>Recovery_OX!R42</f>
        <v>0</v>
      </c>
      <c r="AE47" s="703"/>
      <c r="AF47" s="750">
        <f>(AC47-AD47)*(1-Recovery_OX!U42)</f>
        <v>1.3652634798713972E-2</v>
      </c>
    </row>
    <row r="48" spans="2:32">
      <c r="B48" s="743">
        <f t="shared" si="1"/>
        <v>2031</v>
      </c>
      <c r="C48" s="744">
        <f>IF(Select2=1,Food!$K50,"")</f>
        <v>1.0462278565488665E-4</v>
      </c>
      <c r="D48" s="745">
        <f>IF(Select2=1,Paper!$K50,"")</f>
        <v>5.8912064007328605E-3</v>
      </c>
      <c r="E48" s="736">
        <f>IF(Select2=1,Nappies!$K50,"")</f>
        <v>1.8520040004663201E-3</v>
      </c>
      <c r="F48" s="745">
        <f>IF(Select2=1,Garden!$K50,"")</f>
        <v>0</v>
      </c>
      <c r="G48" s="736">
        <f>IF(Select2=1,Wood!$K50,"")</f>
        <v>0</v>
      </c>
      <c r="H48" s="745">
        <f>IF(Select2=1,Textiles!$K50,"")</f>
        <v>4.2007311936280119E-4</v>
      </c>
      <c r="I48" s="746">
        <f>Sludge!K50</f>
        <v>0</v>
      </c>
      <c r="J48" s="746" t="str">
        <f>IF(Select2=2,MSW!$K50,"")</f>
        <v/>
      </c>
      <c r="K48" s="746">
        <f>Industry!$K50</f>
        <v>0</v>
      </c>
      <c r="L48" s="747">
        <f t="shared" si="3"/>
        <v>8.267906306216868E-3</v>
      </c>
      <c r="M48" s="748">
        <f>Recovery_OX!C43</f>
        <v>0</v>
      </c>
      <c r="N48" s="703"/>
      <c r="O48" s="749">
        <f>(L48-M48)*(1-Recovery_OX!F43)</f>
        <v>8.267906306216868E-3</v>
      </c>
      <c r="P48" s="695"/>
      <c r="Q48" s="705"/>
      <c r="S48" s="743">
        <f t="shared" si="2"/>
        <v>2031</v>
      </c>
      <c r="T48" s="744">
        <f>IF(Select2=1,Food!$W50,"")</f>
        <v>6.9997403426552175E-5</v>
      </c>
      <c r="U48" s="745">
        <f>IF(Select2=1,Paper!$W50,"")</f>
        <v>1.2171914051100952E-2</v>
      </c>
      <c r="V48" s="736">
        <f>IF(Select2=1,Nappies!$W50,"")</f>
        <v>0</v>
      </c>
      <c r="W48" s="745">
        <f>IF(Select2=1,Garden!$W50,"")</f>
        <v>0</v>
      </c>
      <c r="X48" s="736">
        <f>IF(Select2=1,Wood!$W50,"")</f>
        <v>0</v>
      </c>
      <c r="Y48" s="745">
        <f>IF(Select2=1,Textiles!$W50,"")</f>
        <v>4.6035410341128881E-4</v>
      </c>
      <c r="Z48" s="738">
        <f>Sludge!W50</f>
        <v>0</v>
      </c>
      <c r="AA48" s="738" t="str">
        <f>IF(Select2=2,MSW!$W50,"")</f>
        <v/>
      </c>
      <c r="AB48" s="746">
        <f>Industry!$W50</f>
        <v>0</v>
      </c>
      <c r="AC48" s="747">
        <f t="shared" si="0"/>
        <v>1.2702265557938793E-2</v>
      </c>
      <c r="AD48" s="748">
        <f>Recovery_OX!R43</f>
        <v>0</v>
      </c>
      <c r="AE48" s="703"/>
      <c r="AF48" s="750">
        <f>(AC48-AD48)*(1-Recovery_OX!U43)</f>
        <v>1.2702265557938793E-2</v>
      </c>
    </row>
    <row r="49" spans="2:32">
      <c r="B49" s="743">
        <f t="shared" si="1"/>
        <v>2032</v>
      </c>
      <c r="C49" s="744">
        <f>IF(Select2=1,Food!$K51,"")</f>
        <v>7.013075049656044E-5</v>
      </c>
      <c r="D49" s="745">
        <f>IF(Select2=1,Paper!$K51,"")</f>
        <v>5.492924439833684E-3</v>
      </c>
      <c r="E49" s="736">
        <f>IF(Select2=1,Nappies!$K51,"")</f>
        <v>1.5624706153891869E-3</v>
      </c>
      <c r="F49" s="745">
        <f>IF(Select2=1,Garden!$K51,"")</f>
        <v>0</v>
      </c>
      <c r="G49" s="736">
        <f>IF(Select2=1,Wood!$K51,"")</f>
        <v>0</v>
      </c>
      <c r="H49" s="745">
        <f>IF(Select2=1,Textiles!$K51,"")</f>
        <v>3.9167358040248957E-4</v>
      </c>
      <c r="I49" s="746">
        <f>Sludge!K51</f>
        <v>0</v>
      </c>
      <c r="J49" s="746" t="str">
        <f>IF(Select2=2,MSW!$K51,"")</f>
        <v/>
      </c>
      <c r="K49" s="746">
        <f>Industry!$K51</f>
        <v>0</v>
      </c>
      <c r="L49" s="747">
        <f t="shared" si="3"/>
        <v>7.5171993861219205E-3</v>
      </c>
      <c r="M49" s="748">
        <f>Recovery_OX!C44</f>
        <v>0</v>
      </c>
      <c r="N49" s="703"/>
      <c r="O49" s="749">
        <f>(L49-M49)*(1-Recovery_OX!F44)</f>
        <v>7.5171993861219205E-3</v>
      </c>
      <c r="P49" s="695"/>
      <c r="Q49" s="705"/>
      <c r="S49" s="743">
        <f t="shared" si="2"/>
        <v>2032</v>
      </c>
      <c r="T49" s="744">
        <f>IF(Select2=1,Food!$W51,"")</f>
        <v>4.6920662687261672E-5</v>
      </c>
      <c r="U49" s="745">
        <f>IF(Select2=1,Paper!$W51,"")</f>
        <v>1.1349017437672903E-2</v>
      </c>
      <c r="V49" s="736">
        <f>IF(Select2=1,Nappies!$W51,"")</f>
        <v>0</v>
      </c>
      <c r="W49" s="745">
        <f>IF(Select2=1,Garden!$W51,"")</f>
        <v>0</v>
      </c>
      <c r="X49" s="736">
        <f>IF(Select2=1,Wood!$W51,"")</f>
        <v>0</v>
      </c>
      <c r="Y49" s="745">
        <f>IF(Select2=1,Textiles!$W51,"")</f>
        <v>4.292313209890296E-4</v>
      </c>
      <c r="Z49" s="738">
        <f>Sludge!W51</f>
        <v>0</v>
      </c>
      <c r="AA49" s="738" t="str">
        <f>IF(Select2=2,MSW!$W51,"")</f>
        <v/>
      </c>
      <c r="AB49" s="746">
        <f>Industry!$W51</f>
        <v>0</v>
      </c>
      <c r="AC49" s="747">
        <f t="shared" ref="AC49:AC80" si="4">SUM(T49:AA49)</f>
        <v>1.1825169421349193E-2</v>
      </c>
      <c r="AD49" s="748">
        <f>Recovery_OX!R44</f>
        <v>0</v>
      </c>
      <c r="AE49" s="703"/>
      <c r="AF49" s="750">
        <f>(AC49-AD49)*(1-Recovery_OX!U44)</f>
        <v>1.1825169421349193E-2</v>
      </c>
    </row>
    <row r="50" spans="2:32">
      <c r="B50" s="743">
        <f t="shared" si="1"/>
        <v>2033</v>
      </c>
      <c r="C50" s="744">
        <f>IF(Select2=1,Food!$K52,"")</f>
        <v>4.7010047901368336E-5</v>
      </c>
      <c r="D50" s="745">
        <f>IF(Select2=1,Paper!$K52,"")</f>
        <v>5.1215688009112696E-3</v>
      </c>
      <c r="E50" s="736">
        <f>IF(Select2=1,Nappies!$K52,"")</f>
        <v>1.3182014851695571E-3</v>
      </c>
      <c r="F50" s="745">
        <f>IF(Select2=1,Garden!$K52,"")</f>
        <v>0</v>
      </c>
      <c r="G50" s="736">
        <f>IF(Select2=1,Wood!$K52,"")</f>
        <v>0</v>
      </c>
      <c r="H50" s="745">
        <f>IF(Select2=1,Textiles!$K52,"")</f>
        <v>3.651940257877168E-4</v>
      </c>
      <c r="I50" s="746">
        <f>Sludge!K52</f>
        <v>0</v>
      </c>
      <c r="J50" s="746" t="str">
        <f>IF(Select2=2,MSW!$K52,"")</f>
        <v/>
      </c>
      <c r="K50" s="746">
        <f>Industry!$K52</f>
        <v>0</v>
      </c>
      <c r="L50" s="747">
        <f t="shared" si="3"/>
        <v>6.851974359769912E-3</v>
      </c>
      <c r="M50" s="748">
        <f>Recovery_OX!C45</f>
        <v>0</v>
      </c>
      <c r="N50" s="703"/>
      <c r="O50" s="749">
        <f>(L50-M50)*(1-Recovery_OX!F45)</f>
        <v>6.851974359769912E-3</v>
      </c>
      <c r="P50" s="695"/>
      <c r="Q50" s="705"/>
      <c r="S50" s="743">
        <f t="shared" si="2"/>
        <v>2033</v>
      </c>
      <c r="T50" s="744">
        <f>IF(Select2=1,Food!$W52,"")</f>
        <v>3.1451860772547946E-5</v>
      </c>
      <c r="U50" s="745">
        <f>IF(Select2=1,Paper!$W52,"")</f>
        <v>1.0581753720891054E-2</v>
      </c>
      <c r="V50" s="736">
        <f>IF(Select2=1,Nappies!$W52,"")</f>
        <v>0</v>
      </c>
      <c r="W50" s="745">
        <f>IF(Select2=1,Garden!$W52,"")</f>
        <v>0</v>
      </c>
      <c r="X50" s="736">
        <f>IF(Select2=1,Wood!$W52,"")</f>
        <v>0</v>
      </c>
      <c r="Y50" s="745">
        <f>IF(Select2=1,Textiles!$W52,"")</f>
        <v>4.0021263100023757E-4</v>
      </c>
      <c r="Z50" s="738">
        <f>Sludge!W52</f>
        <v>0</v>
      </c>
      <c r="AA50" s="738" t="str">
        <f>IF(Select2=2,MSW!$W52,"")</f>
        <v/>
      </c>
      <c r="AB50" s="746">
        <f>Industry!$W52</f>
        <v>0</v>
      </c>
      <c r="AC50" s="747">
        <f t="shared" si="4"/>
        <v>1.101341821266384E-2</v>
      </c>
      <c r="AD50" s="748">
        <f>Recovery_OX!R45</f>
        <v>0</v>
      </c>
      <c r="AE50" s="703"/>
      <c r="AF50" s="750">
        <f>(AC50-AD50)*(1-Recovery_OX!U45)</f>
        <v>1.101341821266384E-2</v>
      </c>
    </row>
    <row r="51" spans="2:32">
      <c r="B51" s="743">
        <f t="shared" si="1"/>
        <v>2034</v>
      </c>
      <c r="C51" s="744">
        <f>IF(Select2=1,Food!$K53,"")</f>
        <v>3.151177747338283E-5</v>
      </c>
      <c r="D51" s="745">
        <f>IF(Select2=1,Paper!$K53,"")</f>
        <v>4.7753190981927856E-3</v>
      </c>
      <c r="E51" s="736">
        <f>IF(Select2=1,Nappies!$K53,"")</f>
        <v>1.1121202142226549E-3</v>
      </c>
      <c r="F51" s="745">
        <f>IF(Select2=1,Garden!$K53,"")</f>
        <v>0</v>
      </c>
      <c r="G51" s="736">
        <f>IF(Select2=1,Wood!$K53,"")</f>
        <v>0</v>
      </c>
      <c r="H51" s="745">
        <f>IF(Select2=1,Textiles!$K53,"")</f>
        <v>3.4050465271104064E-4</v>
      </c>
      <c r="I51" s="746">
        <f>Sludge!K53</f>
        <v>0</v>
      </c>
      <c r="J51" s="746" t="str">
        <f>IF(Select2=2,MSW!$K53,"")</f>
        <v/>
      </c>
      <c r="K51" s="746">
        <f>Industry!$K53</f>
        <v>0</v>
      </c>
      <c r="L51" s="747">
        <f t="shared" si="3"/>
        <v>6.2594557425998641E-3</v>
      </c>
      <c r="M51" s="748">
        <f>Recovery_OX!C46</f>
        <v>0</v>
      </c>
      <c r="N51" s="703"/>
      <c r="O51" s="749">
        <f>(L51-M51)*(1-Recovery_OX!F46)</f>
        <v>6.2594557425998641E-3</v>
      </c>
      <c r="P51" s="695"/>
      <c r="Q51" s="705"/>
      <c r="S51" s="743">
        <f t="shared" si="2"/>
        <v>2034</v>
      </c>
      <c r="T51" s="744">
        <f>IF(Select2=1,Food!$W53,"")</f>
        <v>2.1082812760960858E-5</v>
      </c>
      <c r="U51" s="745">
        <f>IF(Select2=1,Paper!$W53,"")</f>
        <v>9.8663617731255919E-3</v>
      </c>
      <c r="V51" s="736">
        <f>IF(Select2=1,Nappies!$W53,"")</f>
        <v>0</v>
      </c>
      <c r="W51" s="745">
        <f>IF(Select2=1,Garden!$W53,"")</f>
        <v>0</v>
      </c>
      <c r="X51" s="736">
        <f>IF(Select2=1,Wood!$W53,"")</f>
        <v>0</v>
      </c>
      <c r="Y51" s="745">
        <f>IF(Select2=1,Textiles!$W53,"")</f>
        <v>3.7315578379292121E-4</v>
      </c>
      <c r="Z51" s="738">
        <f>Sludge!W53</f>
        <v>0</v>
      </c>
      <c r="AA51" s="738" t="str">
        <f>IF(Select2=2,MSW!$W53,"")</f>
        <v/>
      </c>
      <c r="AB51" s="746">
        <f>Industry!$W53</f>
        <v>0</v>
      </c>
      <c r="AC51" s="747">
        <f t="shared" si="4"/>
        <v>1.0260600369679474E-2</v>
      </c>
      <c r="AD51" s="748">
        <f>Recovery_OX!R46</f>
        <v>0</v>
      </c>
      <c r="AE51" s="703"/>
      <c r="AF51" s="750">
        <f>(AC51-AD51)*(1-Recovery_OX!U46)</f>
        <v>1.0260600369679474E-2</v>
      </c>
    </row>
    <row r="52" spans="2:32">
      <c r="B52" s="743">
        <f t="shared" si="1"/>
        <v>2035</v>
      </c>
      <c r="C52" s="744">
        <f>IF(Select2=1,Food!$K54,"")</f>
        <v>2.1122976126622801E-5</v>
      </c>
      <c r="D52" s="745">
        <f>IF(Select2=1,Paper!$K54,"")</f>
        <v>4.4524780152337996E-3</v>
      </c>
      <c r="E52" s="736">
        <f>IF(Select2=1,Nappies!$K54,"")</f>
        <v>9.3825669656528716E-4</v>
      </c>
      <c r="F52" s="745">
        <f>IF(Select2=1,Garden!$K54,"")</f>
        <v>0</v>
      </c>
      <c r="G52" s="736">
        <f>IF(Select2=1,Wood!$K54,"")</f>
        <v>0</v>
      </c>
      <c r="H52" s="745">
        <f>IF(Select2=1,Textiles!$K54,"")</f>
        <v>3.1748443383699556E-4</v>
      </c>
      <c r="I52" s="746">
        <f>Sludge!K54</f>
        <v>0</v>
      </c>
      <c r="J52" s="746" t="str">
        <f>IF(Select2=2,MSW!$K54,"")</f>
        <v/>
      </c>
      <c r="K52" s="746">
        <f>Industry!$K54</f>
        <v>0</v>
      </c>
      <c r="L52" s="747">
        <f t="shared" si="3"/>
        <v>5.7293421217627051E-3</v>
      </c>
      <c r="M52" s="748">
        <f>Recovery_OX!C47</f>
        <v>0</v>
      </c>
      <c r="N52" s="703"/>
      <c r="O52" s="749">
        <f>(L52-M52)*(1-Recovery_OX!F47)</f>
        <v>5.7293421217627051E-3</v>
      </c>
      <c r="P52" s="695"/>
      <c r="Q52" s="705"/>
      <c r="S52" s="743">
        <f t="shared" si="2"/>
        <v>2035</v>
      </c>
      <c r="T52" s="744">
        <f>IF(Select2=1,Food!$W54,"")</f>
        <v>1.4132232020488049E-5</v>
      </c>
      <c r="U52" s="745">
        <f>IF(Select2=1,Paper!$W54,"")</f>
        <v>9.1993347422185956E-3</v>
      </c>
      <c r="V52" s="736">
        <f>IF(Select2=1,Nappies!$W54,"")</f>
        <v>0</v>
      </c>
      <c r="W52" s="745">
        <f>IF(Select2=1,Garden!$W54,"")</f>
        <v>0</v>
      </c>
      <c r="X52" s="736">
        <f>IF(Select2=1,Wood!$W54,"")</f>
        <v>0</v>
      </c>
      <c r="Y52" s="745">
        <f>IF(Select2=1,Textiles!$W54,"")</f>
        <v>3.4792814667067995E-4</v>
      </c>
      <c r="Z52" s="738">
        <f>Sludge!W54</f>
        <v>0</v>
      </c>
      <c r="AA52" s="738" t="str">
        <f>IF(Select2=2,MSW!$W54,"")</f>
        <v/>
      </c>
      <c r="AB52" s="746">
        <f>Industry!$W54</f>
        <v>0</v>
      </c>
      <c r="AC52" s="747">
        <f t="shared" si="4"/>
        <v>9.5613951209097634E-3</v>
      </c>
      <c r="AD52" s="748">
        <f>Recovery_OX!R47</f>
        <v>0</v>
      </c>
      <c r="AE52" s="703"/>
      <c r="AF52" s="750">
        <f>(AC52-AD52)*(1-Recovery_OX!U47)</f>
        <v>9.5613951209097634E-3</v>
      </c>
    </row>
    <row r="53" spans="2:32">
      <c r="B53" s="743">
        <f t="shared" si="1"/>
        <v>2036</v>
      </c>
      <c r="C53" s="744">
        <f>IF(Select2=1,Food!$K55,"")</f>
        <v>1.4159154329607509E-5</v>
      </c>
      <c r="D53" s="745">
        <f>IF(Select2=1,Paper!$K55,"")</f>
        <v>4.151462984671098E-3</v>
      </c>
      <c r="E53" s="736">
        <f>IF(Select2=1,Nappies!$K55,"")</f>
        <v>7.9157416382808193E-4</v>
      </c>
      <c r="F53" s="745">
        <f>IF(Select2=1,Garden!$K55,"")</f>
        <v>0</v>
      </c>
      <c r="G53" s="736">
        <f>IF(Select2=1,Wood!$K55,"")</f>
        <v>0</v>
      </c>
      <c r="H53" s="745">
        <f>IF(Select2=1,Textiles!$K55,"")</f>
        <v>2.9602052402595357E-4</v>
      </c>
      <c r="I53" s="746">
        <f>Sludge!K55</f>
        <v>0</v>
      </c>
      <c r="J53" s="746" t="str">
        <f>IF(Select2=2,MSW!$K55,"")</f>
        <v/>
      </c>
      <c r="K53" s="746">
        <f>Industry!$K55</f>
        <v>0</v>
      </c>
      <c r="L53" s="747">
        <f t="shared" si="3"/>
        <v>5.2532168268547416E-3</v>
      </c>
      <c r="M53" s="748">
        <f>Recovery_OX!C48</f>
        <v>0</v>
      </c>
      <c r="N53" s="703"/>
      <c r="O53" s="749">
        <f>(L53-M53)*(1-Recovery_OX!F48)</f>
        <v>5.2532168268547416E-3</v>
      </c>
      <c r="P53" s="695"/>
      <c r="Q53" s="705"/>
      <c r="S53" s="743">
        <f t="shared" si="2"/>
        <v>2036</v>
      </c>
      <c r="T53" s="744">
        <f>IF(Select2=1,Food!$W55,"")</f>
        <v>9.4731184185598859E-6</v>
      </c>
      <c r="U53" s="745">
        <f>IF(Select2=1,Paper!$W55,"")</f>
        <v>8.5774028608906969E-3</v>
      </c>
      <c r="V53" s="736">
        <f>IF(Select2=1,Nappies!$W55,"")</f>
        <v>0</v>
      </c>
      <c r="W53" s="745">
        <f>IF(Select2=1,Garden!$W55,"")</f>
        <v>0</v>
      </c>
      <c r="X53" s="736">
        <f>IF(Select2=1,Wood!$W55,"")</f>
        <v>0</v>
      </c>
      <c r="Y53" s="745">
        <f>IF(Select2=1,Textiles!$W55,"")</f>
        <v>3.2440605372707234E-4</v>
      </c>
      <c r="Z53" s="738">
        <f>Sludge!W55</f>
        <v>0</v>
      </c>
      <c r="AA53" s="738" t="str">
        <f>IF(Select2=2,MSW!$W55,"")</f>
        <v/>
      </c>
      <c r="AB53" s="746">
        <f>Industry!$W55</f>
        <v>0</v>
      </c>
      <c r="AC53" s="747">
        <f t="shared" si="4"/>
        <v>8.9112820330363284E-3</v>
      </c>
      <c r="AD53" s="748">
        <f>Recovery_OX!R48</f>
        <v>0</v>
      </c>
      <c r="AE53" s="703"/>
      <c r="AF53" s="750">
        <f>(AC53-AD53)*(1-Recovery_OX!U48)</f>
        <v>8.9112820330363284E-3</v>
      </c>
    </row>
    <row r="54" spans="2:32">
      <c r="B54" s="743">
        <f t="shared" si="1"/>
        <v>2037</v>
      </c>
      <c r="C54" s="744">
        <f>IF(Select2=1,Food!$K56,"")</f>
        <v>9.4911649820482268E-6</v>
      </c>
      <c r="D54" s="745">
        <f>IF(Select2=1,Paper!$K56,"")</f>
        <v>3.8707984304756343E-3</v>
      </c>
      <c r="E54" s="736">
        <f>IF(Select2=1,Nappies!$K56,"")</f>
        <v>6.6782327174845437E-4</v>
      </c>
      <c r="F54" s="745">
        <f>IF(Select2=1,Garden!$K56,"")</f>
        <v>0</v>
      </c>
      <c r="G54" s="736">
        <f>IF(Select2=1,Wood!$K56,"")</f>
        <v>0</v>
      </c>
      <c r="H54" s="745">
        <f>IF(Select2=1,Textiles!$K56,"")</f>
        <v>2.7600770716711934E-4</v>
      </c>
      <c r="I54" s="746">
        <f>Sludge!K56</f>
        <v>0</v>
      </c>
      <c r="J54" s="746" t="str">
        <f>IF(Select2=2,MSW!$K56,"")</f>
        <v/>
      </c>
      <c r="K54" s="746">
        <f>Industry!$K56</f>
        <v>0</v>
      </c>
      <c r="L54" s="747">
        <f t="shared" si="3"/>
        <v>4.8241205743732559E-3</v>
      </c>
      <c r="M54" s="748">
        <f>Recovery_OX!C49</f>
        <v>0</v>
      </c>
      <c r="N54" s="703"/>
      <c r="O54" s="749">
        <f>(L54-M54)*(1-Recovery_OX!F49)</f>
        <v>4.8241205743732559E-3</v>
      </c>
      <c r="P54" s="695"/>
      <c r="Q54" s="705"/>
      <c r="S54" s="743">
        <f t="shared" si="2"/>
        <v>2037</v>
      </c>
      <c r="T54" s="744">
        <f>IF(Select2=1,Food!$W56,"")</f>
        <v>6.3500211744301252E-6</v>
      </c>
      <c r="U54" s="745">
        <f>IF(Select2=1,Paper!$W56,"")</f>
        <v>7.9975174183380855E-3</v>
      </c>
      <c r="V54" s="736">
        <f>IF(Select2=1,Nappies!$W56,"")</f>
        <v>0</v>
      </c>
      <c r="W54" s="745">
        <f>IF(Select2=1,Garden!$W56,"")</f>
        <v>0</v>
      </c>
      <c r="X54" s="736">
        <f>IF(Select2=1,Wood!$W56,"")</f>
        <v>0</v>
      </c>
      <c r="Y54" s="745">
        <f>IF(Select2=1,Textiles!$W56,"")</f>
        <v>3.0247419963519927E-4</v>
      </c>
      <c r="Z54" s="738">
        <f>Sludge!W56</f>
        <v>0</v>
      </c>
      <c r="AA54" s="738" t="str">
        <f>IF(Select2=2,MSW!$W56,"")</f>
        <v/>
      </c>
      <c r="AB54" s="746">
        <f>Industry!$W56</f>
        <v>0</v>
      </c>
      <c r="AC54" s="747">
        <f t="shared" si="4"/>
        <v>8.3063416391477157E-3</v>
      </c>
      <c r="AD54" s="748">
        <f>Recovery_OX!R49</f>
        <v>0</v>
      </c>
      <c r="AE54" s="703"/>
      <c r="AF54" s="750">
        <f>(AC54-AD54)*(1-Recovery_OX!U49)</f>
        <v>8.3063416391477157E-3</v>
      </c>
    </row>
    <row r="55" spans="2:32">
      <c r="B55" s="743">
        <f t="shared" si="1"/>
        <v>2038</v>
      </c>
      <c r="C55" s="744">
        <f>IF(Select2=1,Food!$K57,"")</f>
        <v>6.3621181476984146E-6</v>
      </c>
      <c r="D55" s="745">
        <f>IF(Select2=1,Paper!$K57,"")</f>
        <v>3.6091085346771253E-3</v>
      </c>
      <c r="E55" s="736">
        <f>IF(Select2=1,Nappies!$K57,"")</f>
        <v>5.6341899807845679E-4</v>
      </c>
      <c r="F55" s="745">
        <f>IF(Select2=1,Garden!$K57,"")</f>
        <v>0</v>
      </c>
      <c r="G55" s="736">
        <f>IF(Select2=1,Wood!$K57,"")</f>
        <v>0</v>
      </c>
      <c r="H55" s="745">
        <f>IF(Select2=1,Textiles!$K57,"")</f>
        <v>2.5734788040903279E-4</v>
      </c>
      <c r="I55" s="746">
        <f>Sludge!K57</f>
        <v>0</v>
      </c>
      <c r="J55" s="746" t="str">
        <f>IF(Select2=2,MSW!$K57,"")</f>
        <v/>
      </c>
      <c r="K55" s="746">
        <f>Industry!$K57</f>
        <v>0</v>
      </c>
      <c r="L55" s="747">
        <f t="shared" si="3"/>
        <v>4.4362375313123136E-3</v>
      </c>
      <c r="M55" s="748">
        <f>Recovery_OX!C50</f>
        <v>0</v>
      </c>
      <c r="N55" s="703"/>
      <c r="O55" s="749">
        <f>(L55-M55)*(1-Recovery_OX!F50)</f>
        <v>4.4362375313123136E-3</v>
      </c>
      <c r="P55" s="695"/>
      <c r="Q55" s="705"/>
      <c r="S55" s="743">
        <f t="shared" si="2"/>
        <v>2038</v>
      </c>
      <c r="T55" s="744">
        <f>IF(Select2=1,Food!$W57,"")</f>
        <v>4.2565464859712857E-6</v>
      </c>
      <c r="U55" s="745">
        <f>IF(Select2=1,Paper!$W57,"")</f>
        <v>7.4568358154486064E-3</v>
      </c>
      <c r="V55" s="736">
        <f>IF(Select2=1,Nappies!$W57,"")</f>
        <v>0</v>
      </c>
      <c r="W55" s="745">
        <f>IF(Select2=1,Garden!$W57,"")</f>
        <v>0</v>
      </c>
      <c r="X55" s="736">
        <f>IF(Select2=1,Wood!$W57,"")</f>
        <v>0</v>
      </c>
      <c r="Y55" s="745">
        <f>IF(Select2=1,Textiles!$W57,"")</f>
        <v>2.8202507442085781E-4</v>
      </c>
      <c r="Z55" s="738">
        <f>Sludge!W57</f>
        <v>0</v>
      </c>
      <c r="AA55" s="738" t="str">
        <f>IF(Select2=2,MSW!$W57,"")</f>
        <v/>
      </c>
      <c r="AB55" s="746">
        <f>Industry!$W57</f>
        <v>0</v>
      </c>
      <c r="AC55" s="747">
        <f t="shared" si="4"/>
        <v>7.7431174363554352E-3</v>
      </c>
      <c r="AD55" s="748">
        <f>Recovery_OX!R50</f>
        <v>0</v>
      </c>
      <c r="AE55" s="703"/>
      <c r="AF55" s="750">
        <f>(AC55-AD55)*(1-Recovery_OX!U50)</f>
        <v>7.7431174363554352E-3</v>
      </c>
    </row>
    <row r="56" spans="2:32">
      <c r="B56" s="743">
        <f t="shared" si="1"/>
        <v>2039</v>
      </c>
      <c r="C56" s="744">
        <f>IF(Select2=1,Food!$K58,"")</f>
        <v>4.2646553296493779E-6</v>
      </c>
      <c r="D56" s="745">
        <f>IF(Select2=1,Paper!$K58,"")</f>
        <v>3.3651104931027645E-3</v>
      </c>
      <c r="E56" s="736">
        <f>IF(Select2=1,Nappies!$K58,"")</f>
        <v>4.7533678568077947E-4</v>
      </c>
      <c r="F56" s="745">
        <f>IF(Select2=1,Garden!$K58,"")</f>
        <v>0</v>
      </c>
      <c r="G56" s="736">
        <f>IF(Select2=1,Wood!$K58,"")</f>
        <v>0</v>
      </c>
      <c r="H56" s="745">
        <f>IF(Select2=1,Textiles!$K58,"")</f>
        <v>2.3994957325927725E-4</v>
      </c>
      <c r="I56" s="746">
        <f>Sludge!K58</f>
        <v>0</v>
      </c>
      <c r="J56" s="746" t="str">
        <f>IF(Select2=2,MSW!$K58,"")</f>
        <v/>
      </c>
      <c r="K56" s="746">
        <f>Industry!$K58</f>
        <v>0</v>
      </c>
      <c r="L56" s="747">
        <f t="shared" si="3"/>
        <v>4.0846615073724703E-3</v>
      </c>
      <c r="M56" s="748">
        <f>Recovery_OX!C51</f>
        <v>0</v>
      </c>
      <c r="N56" s="703"/>
      <c r="O56" s="749">
        <f>(L56-M56)*(1-Recovery_OX!F51)</f>
        <v>4.0846615073724703E-3</v>
      </c>
      <c r="P56" s="695"/>
      <c r="Q56" s="705"/>
      <c r="S56" s="743">
        <f t="shared" si="2"/>
        <v>2039</v>
      </c>
      <c r="T56" s="744">
        <f>IF(Select2=1,Food!$W58,"")</f>
        <v>2.8532484364291116E-6</v>
      </c>
      <c r="U56" s="745">
        <f>IF(Select2=1,Paper!$W58,"")</f>
        <v>6.9527076303776119E-3</v>
      </c>
      <c r="V56" s="736">
        <f>IF(Select2=1,Nappies!$W58,"")</f>
        <v>0</v>
      </c>
      <c r="W56" s="745">
        <f>IF(Select2=1,Garden!$W58,"")</f>
        <v>0</v>
      </c>
      <c r="X56" s="736">
        <f>IF(Select2=1,Wood!$W58,"")</f>
        <v>0</v>
      </c>
      <c r="Y56" s="745">
        <f>IF(Select2=1,Textiles!$W58,"")</f>
        <v>2.6295843644852292E-4</v>
      </c>
      <c r="Z56" s="738">
        <f>Sludge!W58</f>
        <v>0</v>
      </c>
      <c r="AA56" s="738" t="str">
        <f>IF(Select2=2,MSW!$W58,"")</f>
        <v/>
      </c>
      <c r="AB56" s="746">
        <f>Industry!$W58</f>
        <v>0</v>
      </c>
      <c r="AC56" s="747">
        <f t="shared" si="4"/>
        <v>7.2185193152625639E-3</v>
      </c>
      <c r="AD56" s="748">
        <f>Recovery_OX!R51</f>
        <v>0</v>
      </c>
      <c r="AE56" s="703"/>
      <c r="AF56" s="750">
        <f>(AC56-AD56)*(1-Recovery_OX!U51)</f>
        <v>7.2185193152625639E-3</v>
      </c>
    </row>
    <row r="57" spans="2:32">
      <c r="B57" s="743">
        <f t="shared" si="1"/>
        <v>2040</v>
      </c>
      <c r="C57" s="744">
        <f>IF(Select2=1,Food!$K59,"")</f>
        <v>2.8586839568967056E-6</v>
      </c>
      <c r="D57" s="745">
        <f>IF(Select2=1,Paper!$K59,"")</f>
        <v>3.1376082270696756E-3</v>
      </c>
      <c r="E57" s="736">
        <f>IF(Select2=1,Nappies!$K59,"")</f>
        <v>4.010249221128894E-4</v>
      </c>
      <c r="F57" s="745">
        <f>IF(Select2=1,Garden!$K59,"")</f>
        <v>0</v>
      </c>
      <c r="G57" s="736">
        <f>IF(Select2=1,Wood!$K59,"")</f>
        <v>0</v>
      </c>
      <c r="H57" s="745">
        <f>IF(Select2=1,Textiles!$K59,"")</f>
        <v>2.2372749919601968E-4</v>
      </c>
      <c r="I57" s="746">
        <f>Sludge!K59</f>
        <v>0</v>
      </c>
      <c r="J57" s="746" t="str">
        <f>IF(Select2=2,MSW!$K59,"")</f>
        <v/>
      </c>
      <c r="K57" s="746">
        <f>Industry!$K59</f>
        <v>0</v>
      </c>
      <c r="L57" s="747">
        <f t="shared" si="3"/>
        <v>3.7652193323354814E-3</v>
      </c>
      <c r="M57" s="748">
        <f>Recovery_OX!C52</f>
        <v>0</v>
      </c>
      <c r="N57" s="703"/>
      <c r="O57" s="749">
        <f>(L57-M57)*(1-Recovery_OX!F52)</f>
        <v>3.7652193323354814E-3</v>
      </c>
      <c r="P57" s="695"/>
      <c r="Q57" s="705"/>
      <c r="S57" s="743">
        <f t="shared" si="2"/>
        <v>2040</v>
      </c>
      <c r="T57" s="744">
        <f>IF(Select2=1,Food!$W59,"")</f>
        <v>1.912589623258278E-6</v>
      </c>
      <c r="U57" s="745">
        <f>IF(Select2=1,Paper!$W59,"")</f>
        <v>6.4826616261770154E-3</v>
      </c>
      <c r="V57" s="736">
        <f>IF(Select2=1,Nappies!$W59,"")</f>
        <v>0</v>
      </c>
      <c r="W57" s="745">
        <f>IF(Select2=1,Garden!$W59,"")</f>
        <v>0</v>
      </c>
      <c r="X57" s="736">
        <f>IF(Select2=1,Wood!$W59,"")</f>
        <v>0</v>
      </c>
      <c r="Y57" s="745">
        <f>IF(Select2=1,Textiles!$W59,"")</f>
        <v>2.4518082103673383E-4</v>
      </c>
      <c r="Z57" s="738">
        <f>Sludge!W59</f>
        <v>0</v>
      </c>
      <c r="AA57" s="738" t="str">
        <f>IF(Select2=2,MSW!$W59,"")</f>
        <v/>
      </c>
      <c r="AB57" s="746">
        <f>Industry!$W59</f>
        <v>0</v>
      </c>
      <c r="AC57" s="747">
        <f t="shared" si="4"/>
        <v>6.729755036837007E-3</v>
      </c>
      <c r="AD57" s="748">
        <f>Recovery_OX!R52</f>
        <v>0</v>
      </c>
      <c r="AE57" s="703"/>
      <c r="AF57" s="750">
        <f>(AC57-AD57)*(1-Recovery_OX!U52)</f>
        <v>6.729755036837007E-3</v>
      </c>
    </row>
    <row r="58" spans="2:32">
      <c r="B58" s="743">
        <f t="shared" si="1"/>
        <v>2041</v>
      </c>
      <c r="C58" s="744">
        <f>IF(Select2=1,Food!$K60,"")</f>
        <v>1.916233161588343E-6</v>
      </c>
      <c r="D58" s="745">
        <f>IF(Select2=1,Paper!$K60,"")</f>
        <v>2.9254865202058247E-3</v>
      </c>
      <c r="E58" s="736">
        <f>IF(Select2=1,Nappies!$K60,"")</f>
        <v>3.3833061736494993E-4</v>
      </c>
      <c r="F58" s="745">
        <f>IF(Select2=1,Garden!$K60,"")</f>
        <v>0</v>
      </c>
      <c r="G58" s="736">
        <f>IF(Select2=1,Wood!$K60,"")</f>
        <v>0</v>
      </c>
      <c r="H58" s="745">
        <f>IF(Select2=1,Textiles!$K60,"")</f>
        <v>2.0860213759338179E-4</v>
      </c>
      <c r="I58" s="746">
        <f>Sludge!K60</f>
        <v>0</v>
      </c>
      <c r="J58" s="746" t="str">
        <f>IF(Select2=2,MSW!$K60,"")</f>
        <v/>
      </c>
      <c r="K58" s="746">
        <f>Industry!$K60</f>
        <v>0</v>
      </c>
      <c r="L58" s="747">
        <f t="shared" si="3"/>
        <v>3.4743355083257446E-3</v>
      </c>
      <c r="M58" s="748">
        <f>Recovery_OX!C53</f>
        <v>0</v>
      </c>
      <c r="N58" s="703"/>
      <c r="O58" s="749">
        <f>(L58-M58)*(1-Recovery_OX!F53)</f>
        <v>3.4743355083257446E-3</v>
      </c>
      <c r="P58" s="695"/>
      <c r="Q58" s="705"/>
      <c r="S58" s="743">
        <f t="shared" si="2"/>
        <v>2041</v>
      </c>
      <c r="T58" s="744">
        <f>IF(Select2=1,Food!$W60,"")</f>
        <v>1.2820471643097749E-6</v>
      </c>
      <c r="U58" s="745">
        <f>IF(Select2=1,Paper!$W60,"")</f>
        <v>6.0443936367888945E-3</v>
      </c>
      <c r="V58" s="736">
        <f>IF(Select2=1,Nappies!$W60,"")</f>
        <v>0</v>
      </c>
      <c r="W58" s="745">
        <f>IF(Select2=1,Garden!$W60,"")</f>
        <v>0</v>
      </c>
      <c r="X58" s="736">
        <f>IF(Select2=1,Wood!$W60,"")</f>
        <v>0</v>
      </c>
      <c r="Y58" s="745">
        <f>IF(Select2=1,Textiles!$W60,"")</f>
        <v>2.2860508229411694E-4</v>
      </c>
      <c r="Z58" s="738">
        <f>Sludge!W60</f>
        <v>0</v>
      </c>
      <c r="AA58" s="738" t="str">
        <f>IF(Select2=2,MSW!$W60,"")</f>
        <v/>
      </c>
      <c r="AB58" s="746">
        <f>Industry!$W60</f>
        <v>0</v>
      </c>
      <c r="AC58" s="747">
        <f t="shared" si="4"/>
        <v>6.2742807662473209E-3</v>
      </c>
      <c r="AD58" s="748">
        <f>Recovery_OX!R53</f>
        <v>0</v>
      </c>
      <c r="AE58" s="703"/>
      <c r="AF58" s="750">
        <f>(AC58-AD58)*(1-Recovery_OX!U53)</f>
        <v>6.2742807662473209E-3</v>
      </c>
    </row>
    <row r="59" spans="2:32">
      <c r="B59" s="743">
        <f t="shared" si="1"/>
        <v>2042</v>
      </c>
      <c r="C59" s="744">
        <f>IF(Select2=1,Food!$K61,"")</f>
        <v>1.2844895010909168E-6</v>
      </c>
      <c r="D59" s="745">
        <f>IF(Select2=1,Paper!$K61,"")</f>
        <v>2.727705551658069E-3</v>
      </c>
      <c r="E59" s="736">
        <f>IF(Select2=1,Nappies!$K61,"")</f>
        <v>2.8543763824814171E-4</v>
      </c>
      <c r="F59" s="745">
        <f>IF(Select2=1,Garden!$K61,"")</f>
        <v>0</v>
      </c>
      <c r="G59" s="736">
        <f>IF(Select2=1,Wood!$K61,"")</f>
        <v>0</v>
      </c>
      <c r="H59" s="745">
        <f>IF(Select2=1,Textiles!$K61,"")</f>
        <v>1.9449934391123946E-4</v>
      </c>
      <c r="I59" s="746">
        <f>Sludge!K61</f>
        <v>0</v>
      </c>
      <c r="J59" s="746" t="str">
        <f>IF(Select2=2,MSW!$K61,"")</f>
        <v/>
      </c>
      <c r="K59" s="746">
        <f>Industry!$K61</f>
        <v>0</v>
      </c>
      <c r="L59" s="747">
        <f t="shared" si="3"/>
        <v>3.2089270233185414E-3</v>
      </c>
      <c r="M59" s="748">
        <f>Recovery_OX!C54</f>
        <v>0</v>
      </c>
      <c r="N59" s="703"/>
      <c r="O59" s="749">
        <f>(L59-M59)*(1-Recovery_OX!F54)</f>
        <v>3.2089270233185414E-3</v>
      </c>
      <c r="P59" s="695"/>
      <c r="Q59" s="705"/>
      <c r="S59" s="743">
        <f t="shared" si="2"/>
        <v>2042</v>
      </c>
      <c r="T59" s="744">
        <f>IF(Select2=1,Food!$W61,"")</f>
        <v>8.5938191419998926E-7</v>
      </c>
      <c r="U59" s="745">
        <f>IF(Select2=1,Paper!$W61,"")</f>
        <v>5.6357552720208044E-3</v>
      </c>
      <c r="V59" s="736">
        <f>IF(Select2=1,Nappies!$W61,"")</f>
        <v>0</v>
      </c>
      <c r="W59" s="745">
        <f>IF(Select2=1,Garden!$W61,"")</f>
        <v>0</v>
      </c>
      <c r="X59" s="736">
        <f>IF(Select2=1,Wood!$W61,"")</f>
        <v>0</v>
      </c>
      <c r="Y59" s="745">
        <f>IF(Select2=1,Textiles!$W61,"")</f>
        <v>2.1314996593012534E-4</v>
      </c>
      <c r="Z59" s="738">
        <f>Sludge!W61</f>
        <v>0</v>
      </c>
      <c r="AA59" s="738" t="str">
        <f>IF(Select2=2,MSW!$W61,"")</f>
        <v/>
      </c>
      <c r="AB59" s="746">
        <f>Industry!$W61</f>
        <v>0</v>
      </c>
      <c r="AC59" s="747">
        <f t="shared" si="4"/>
        <v>5.8497646198651292E-3</v>
      </c>
      <c r="AD59" s="748">
        <f>Recovery_OX!R54</f>
        <v>0</v>
      </c>
      <c r="AE59" s="703"/>
      <c r="AF59" s="750">
        <f>(AC59-AD59)*(1-Recovery_OX!U54)</f>
        <v>5.8497646198651292E-3</v>
      </c>
    </row>
    <row r="60" spans="2:32">
      <c r="B60" s="743">
        <f t="shared" si="1"/>
        <v>2043</v>
      </c>
      <c r="C60" s="744">
        <f>IF(Select2=1,Food!$K62,"")</f>
        <v>8.6101906150355886E-7</v>
      </c>
      <c r="D60" s="745">
        <f>IF(Select2=1,Paper!$K62,"")</f>
        <v>2.5432957988891294E-3</v>
      </c>
      <c r="E60" s="736">
        <f>IF(Select2=1,Nappies!$K62,"")</f>
        <v>2.4081369272232342E-4</v>
      </c>
      <c r="F60" s="745">
        <f>IF(Select2=1,Garden!$K62,"")</f>
        <v>0</v>
      </c>
      <c r="G60" s="736">
        <f>IF(Select2=1,Wood!$K62,"")</f>
        <v>0</v>
      </c>
      <c r="H60" s="745">
        <f>IF(Select2=1,Textiles!$K62,"")</f>
        <v>1.8134998623860134E-4</v>
      </c>
      <c r="I60" s="746">
        <f>Sludge!K62</f>
        <v>0</v>
      </c>
      <c r="J60" s="746" t="str">
        <f>IF(Select2=2,MSW!$K62,"")</f>
        <v/>
      </c>
      <c r="K60" s="746">
        <f>Industry!$K62</f>
        <v>0</v>
      </c>
      <c r="L60" s="747">
        <f t="shared" si="3"/>
        <v>2.9663204969115576E-3</v>
      </c>
      <c r="M60" s="748">
        <f>Recovery_OX!C55</f>
        <v>0</v>
      </c>
      <c r="N60" s="703"/>
      <c r="O60" s="749">
        <f>(L60-M60)*(1-Recovery_OX!F55)</f>
        <v>2.9663204969115576E-3</v>
      </c>
      <c r="P60" s="695"/>
      <c r="Q60" s="705"/>
      <c r="S60" s="743">
        <f t="shared" si="2"/>
        <v>2043</v>
      </c>
      <c r="T60" s="744">
        <f>IF(Select2=1,Food!$W62,"")</f>
        <v>5.7606092428873257E-7</v>
      </c>
      <c r="U60" s="745">
        <f>IF(Select2=1,Paper!$W62,"")</f>
        <v>5.2547433861345645E-3</v>
      </c>
      <c r="V60" s="736">
        <f>IF(Select2=1,Nappies!$W62,"")</f>
        <v>0</v>
      </c>
      <c r="W60" s="745">
        <f>IF(Select2=1,Garden!$W62,"")</f>
        <v>0</v>
      </c>
      <c r="X60" s="736">
        <f>IF(Select2=1,Wood!$W62,"")</f>
        <v>0</v>
      </c>
      <c r="Y60" s="745">
        <f>IF(Select2=1,Textiles!$W62,"")</f>
        <v>1.9873971094641231E-4</v>
      </c>
      <c r="Z60" s="738">
        <f>Sludge!W62</f>
        <v>0</v>
      </c>
      <c r="AA60" s="738" t="str">
        <f>IF(Select2=2,MSW!$W62,"")</f>
        <v/>
      </c>
      <c r="AB60" s="746">
        <f>Industry!$W62</f>
        <v>0</v>
      </c>
      <c r="AC60" s="747">
        <f t="shared" si="4"/>
        <v>5.4540591580052658E-3</v>
      </c>
      <c r="AD60" s="748">
        <f>Recovery_OX!R55</f>
        <v>0</v>
      </c>
      <c r="AE60" s="703"/>
      <c r="AF60" s="750">
        <f>(AC60-AD60)*(1-Recovery_OX!U55)</f>
        <v>5.4540591580052658E-3</v>
      </c>
    </row>
    <row r="61" spans="2:32">
      <c r="B61" s="743">
        <f t="shared" si="1"/>
        <v>2044</v>
      </c>
      <c r="C61" s="744">
        <f>IF(Select2=1,Food!$K63,"")</f>
        <v>5.7715833694462852E-7</v>
      </c>
      <c r="D61" s="745">
        <f>IF(Select2=1,Paper!$K63,"")</f>
        <v>2.3713532850769855E-3</v>
      </c>
      <c r="E61" s="736">
        <f>IF(Select2=1,Nappies!$K63,"")</f>
        <v>2.0316603990447693E-4</v>
      </c>
      <c r="F61" s="745">
        <f>IF(Select2=1,Garden!$K63,"")</f>
        <v>0</v>
      </c>
      <c r="G61" s="736">
        <f>IF(Select2=1,Wood!$K63,"")</f>
        <v>0</v>
      </c>
      <c r="H61" s="745">
        <f>IF(Select2=1,Textiles!$K63,"")</f>
        <v>1.6908960640890064E-4</v>
      </c>
      <c r="I61" s="746">
        <f>Sludge!K63</f>
        <v>0</v>
      </c>
      <c r="J61" s="746" t="str">
        <f>IF(Select2=2,MSW!$K63,"")</f>
        <v/>
      </c>
      <c r="K61" s="746">
        <f>Industry!$K63</f>
        <v>0</v>
      </c>
      <c r="L61" s="747">
        <f t="shared" si="3"/>
        <v>2.7441860897273076E-3</v>
      </c>
      <c r="M61" s="748">
        <f>Recovery_OX!C56</f>
        <v>0</v>
      </c>
      <c r="N61" s="703"/>
      <c r="O61" s="749">
        <f>(L61-M61)*(1-Recovery_OX!F56)</f>
        <v>2.7441860897273076E-3</v>
      </c>
      <c r="P61" s="695"/>
      <c r="Q61" s="705"/>
      <c r="S61" s="743">
        <f t="shared" si="2"/>
        <v>2044</v>
      </c>
      <c r="T61" s="744">
        <f>IF(Select2=1,Food!$W63,"")</f>
        <v>3.8614518528855618E-7</v>
      </c>
      <c r="U61" s="745">
        <f>IF(Select2=1,Paper!$W63,"")</f>
        <v>4.8994902584235233E-3</v>
      </c>
      <c r="V61" s="736">
        <f>IF(Select2=1,Nappies!$W63,"")</f>
        <v>0</v>
      </c>
      <c r="W61" s="745">
        <f>IF(Select2=1,Garden!$W63,"")</f>
        <v>0</v>
      </c>
      <c r="X61" s="736">
        <f>IF(Select2=1,Wood!$W63,"")</f>
        <v>0</v>
      </c>
      <c r="Y61" s="745">
        <f>IF(Select2=1,Textiles!$W63,"")</f>
        <v>1.8530367825632941E-4</v>
      </c>
      <c r="Z61" s="738">
        <f>Sludge!W63</f>
        <v>0</v>
      </c>
      <c r="AA61" s="738" t="str">
        <f>IF(Select2=2,MSW!$W63,"")</f>
        <v/>
      </c>
      <c r="AB61" s="746">
        <f>Industry!$W63</f>
        <v>0</v>
      </c>
      <c r="AC61" s="747">
        <f t="shared" si="4"/>
        <v>5.0851800818651413E-3</v>
      </c>
      <c r="AD61" s="748">
        <f>Recovery_OX!R56</f>
        <v>0</v>
      </c>
      <c r="AE61" s="703"/>
      <c r="AF61" s="750">
        <f>(AC61-AD61)*(1-Recovery_OX!U56)</f>
        <v>5.0851800818651413E-3</v>
      </c>
    </row>
    <row r="62" spans="2:32">
      <c r="B62" s="743">
        <f t="shared" si="1"/>
        <v>2045</v>
      </c>
      <c r="C62" s="744">
        <f>IF(Select2=1,Food!$K64,"")</f>
        <v>3.8688080299057642E-7</v>
      </c>
      <c r="D62" s="745">
        <f>IF(Select2=1,Paper!$K64,"")</f>
        <v>2.2110351478194495E-3</v>
      </c>
      <c r="E62" s="736">
        <f>IF(Select2=1,Nappies!$K64,"")</f>
        <v>1.7140403979462409E-4</v>
      </c>
      <c r="F62" s="745">
        <f>IF(Select2=1,Garden!$K64,"")</f>
        <v>0</v>
      </c>
      <c r="G62" s="736">
        <f>IF(Select2=1,Wood!$K64,"")</f>
        <v>0</v>
      </c>
      <c r="H62" s="745">
        <f>IF(Select2=1,Textiles!$K64,"")</f>
        <v>1.5765810402598816E-4</v>
      </c>
      <c r="I62" s="746">
        <f>Sludge!K64</f>
        <v>0</v>
      </c>
      <c r="J62" s="746" t="str">
        <f>IF(Select2=2,MSW!$K64,"")</f>
        <v/>
      </c>
      <c r="K62" s="746">
        <f>Industry!$K64</f>
        <v>0</v>
      </c>
      <c r="L62" s="747">
        <f t="shared" si="3"/>
        <v>2.5404841724430524E-3</v>
      </c>
      <c r="M62" s="748">
        <f>Recovery_OX!C57</f>
        <v>0</v>
      </c>
      <c r="N62" s="703"/>
      <c r="O62" s="749">
        <f>(L62-M62)*(1-Recovery_OX!F57)</f>
        <v>2.5404841724430524E-3</v>
      </c>
      <c r="P62" s="695"/>
      <c r="Q62" s="705"/>
      <c r="S62" s="743">
        <f t="shared" si="2"/>
        <v>2045</v>
      </c>
      <c r="T62" s="744">
        <f>IF(Select2=1,Food!$W64,"")</f>
        <v>2.588408583790655E-7</v>
      </c>
      <c r="U62" s="745">
        <f>IF(Select2=1,Paper!$W64,"")</f>
        <v>4.5682544376434908E-3</v>
      </c>
      <c r="V62" s="736">
        <f>IF(Select2=1,Nappies!$W64,"")</f>
        <v>0</v>
      </c>
      <c r="W62" s="745">
        <f>IF(Select2=1,Garden!$W64,"")</f>
        <v>0</v>
      </c>
      <c r="X62" s="736">
        <f>IF(Select2=1,Wood!$W64,"")</f>
        <v>0</v>
      </c>
      <c r="Y62" s="745">
        <f>IF(Select2=1,Textiles!$W64,"")</f>
        <v>1.7277600441204178E-4</v>
      </c>
      <c r="Z62" s="738">
        <f>Sludge!W64</f>
        <v>0</v>
      </c>
      <c r="AA62" s="738" t="str">
        <f>IF(Select2=2,MSW!$W64,"")</f>
        <v/>
      </c>
      <c r="AB62" s="746">
        <f>Industry!$W64</f>
        <v>0</v>
      </c>
      <c r="AC62" s="747">
        <f t="shared" si="4"/>
        <v>4.7412892829139111E-3</v>
      </c>
      <c r="AD62" s="748">
        <f>Recovery_OX!R57</f>
        <v>0</v>
      </c>
      <c r="AE62" s="703"/>
      <c r="AF62" s="750">
        <f>(AC62-AD62)*(1-Recovery_OX!U57)</f>
        <v>4.7412892829139111E-3</v>
      </c>
    </row>
    <row r="63" spans="2:32">
      <c r="B63" s="743">
        <f t="shared" si="1"/>
        <v>2046</v>
      </c>
      <c r="C63" s="744">
        <f>IF(Select2=1,Food!$K65,"")</f>
        <v>2.5933395767094828E-7</v>
      </c>
      <c r="D63" s="745">
        <f>IF(Select2=1,Paper!$K65,"")</f>
        <v>2.0615555074216894E-3</v>
      </c>
      <c r="E63" s="736">
        <f>IF(Select2=1,Nappies!$K65,"")</f>
        <v>1.4460755779721081E-4</v>
      </c>
      <c r="F63" s="745">
        <f>IF(Select2=1,Garden!$K65,"")</f>
        <v>0</v>
      </c>
      <c r="G63" s="736">
        <f>IF(Select2=1,Wood!$K65,"")</f>
        <v>0</v>
      </c>
      <c r="H63" s="745">
        <f>IF(Select2=1,Textiles!$K65,"")</f>
        <v>1.4699944185192048E-4</v>
      </c>
      <c r="I63" s="746">
        <f>Sludge!K65</f>
        <v>0</v>
      </c>
      <c r="J63" s="746" t="str">
        <f>IF(Select2=2,MSW!$K65,"")</f>
        <v/>
      </c>
      <c r="K63" s="746">
        <f>Industry!$K65</f>
        <v>0</v>
      </c>
      <c r="L63" s="747">
        <f t="shared" si="3"/>
        <v>2.3534218410284917E-3</v>
      </c>
      <c r="M63" s="748">
        <f>Recovery_OX!C58</f>
        <v>0</v>
      </c>
      <c r="N63" s="703"/>
      <c r="O63" s="749">
        <f>(L63-M63)*(1-Recovery_OX!F58)</f>
        <v>2.3534218410284917E-3</v>
      </c>
      <c r="P63" s="695"/>
      <c r="Q63" s="705"/>
      <c r="S63" s="743">
        <f t="shared" si="2"/>
        <v>2046</v>
      </c>
      <c r="T63" s="744">
        <f>IF(Select2=1,Food!$W65,"")</f>
        <v>1.7350621610455958E-7</v>
      </c>
      <c r="U63" s="745">
        <f>IF(Select2=1,Paper!$W65,"")</f>
        <v>4.2594122054167138E-3</v>
      </c>
      <c r="V63" s="736">
        <f>IF(Select2=1,Nappies!$W65,"")</f>
        <v>0</v>
      </c>
      <c r="W63" s="745">
        <f>IF(Select2=1,Garden!$W65,"")</f>
        <v>0</v>
      </c>
      <c r="X63" s="736">
        <f>IF(Select2=1,Wood!$W65,"")</f>
        <v>0</v>
      </c>
      <c r="Y63" s="745">
        <f>IF(Select2=1,Textiles!$W65,"")</f>
        <v>1.610952787418306E-4</v>
      </c>
      <c r="Z63" s="738">
        <f>Sludge!W65</f>
        <v>0</v>
      </c>
      <c r="AA63" s="738" t="str">
        <f>IF(Select2=2,MSW!$W65,"")</f>
        <v/>
      </c>
      <c r="AB63" s="746">
        <f>Industry!$W65</f>
        <v>0</v>
      </c>
      <c r="AC63" s="747">
        <f t="shared" si="4"/>
        <v>4.4206809903746492E-3</v>
      </c>
      <c r="AD63" s="748">
        <f>Recovery_OX!R58</f>
        <v>0</v>
      </c>
      <c r="AE63" s="703"/>
      <c r="AF63" s="750">
        <f>(AC63-AD63)*(1-Recovery_OX!U58)</f>
        <v>4.4206809903746492E-3</v>
      </c>
    </row>
    <row r="64" spans="2:32">
      <c r="B64" s="743">
        <f t="shared" si="1"/>
        <v>2047</v>
      </c>
      <c r="C64" s="744">
        <f>IF(Select2=1,Food!$K66,"")</f>
        <v>1.7383675044459461E-7</v>
      </c>
      <c r="D64" s="745">
        <f>IF(Select2=1,Paper!$K66,"")</f>
        <v>1.9221816145130546E-3</v>
      </c>
      <c r="E64" s="736">
        <f>IF(Select2=1,Nappies!$K66,"")</f>
        <v>1.2200030872743482E-4</v>
      </c>
      <c r="F64" s="745">
        <f>IF(Select2=1,Garden!$K66,"")</f>
        <v>0</v>
      </c>
      <c r="G64" s="736">
        <f>IF(Select2=1,Wood!$K66,"")</f>
        <v>0</v>
      </c>
      <c r="H64" s="745">
        <f>IF(Select2=1,Textiles!$K66,"")</f>
        <v>1.3706137111235445E-4</v>
      </c>
      <c r="I64" s="746">
        <f>Sludge!K66</f>
        <v>0</v>
      </c>
      <c r="J64" s="746" t="str">
        <f>IF(Select2=2,MSW!$K66,"")</f>
        <v/>
      </c>
      <c r="K64" s="746">
        <f>Industry!$K66</f>
        <v>0</v>
      </c>
      <c r="L64" s="747">
        <f t="shared" si="3"/>
        <v>2.1814171311032885E-3</v>
      </c>
      <c r="M64" s="748">
        <f>Recovery_OX!C59</f>
        <v>0</v>
      </c>
      <c r="N64" s="703"/>
      <c r="O64" s="749">
        <f>(L64-M64)*(1-Recovery_OX!F59)</f>
        <v>2.1814171311032885E-3</v>
      </c>
      <c r="P64" s="695"/>
      <c r="Q64" s="705"/>
      <c r="S64" s="743">
        <f t="shared" si="2"/>
        <v>2047</v>
      </c>
      <c r="T64" s="744">
        <f>IF(Select2=1,Food!$W66,"")</f>
        <v>1.1630469476667796E-7</v>
      </c>
      <c r="U64" s="745">
        <f>IF(Select2=1,Paper!$W66,"")</f>
        <v>3.9714496167625093E-3</v>
      </c>
      <c r="V64" s="736">
        <f>IF(Select2=1,Nappies!$W66,"")</f>
        <v>0</v>
      </c>
      <c r="W64" s="745">
        <f>IF(Select2=1,Garden!$W66,"")</f>
        <v>0</v>
      </c>
      <c r="X64" s="736">
        <f>IF(Select2=1,Wood!$W66,"")</f>
        <v>0</v>
      </c>
      <c r="Y64" s="745">
        <f>IF(Select2=1,Textiles!$W66,"")</f>
        <v>1.5020424231490894E-4</v>
      </c>
      <c r="Z64" s="738">
        <f>Sludge!W66</f>
        <v>0</v>
      </c>
      <c r="AA64" s="738" t="str">
        <f>IF(Select2=2,MSW!$W66,"")</f>
        <v/>
      </c>
      <c r="AB64" s="746">
        <f>Industry!$W66</f>
        <v>0</v>
      </c>
      <c r="AC64" s="747">
        <f t="shared" si="4"/>
        <v>4.1217701637721845E-3</v>
      </c>
      <c r="AD64" s="748">
        <f>Recovery_OX!R59</f>
        <v>0</v>
      </c>
      <c r="AE64" s="703"/>
      <c r="AF64" s="750">
        <f>(AC64-AD64)*(1-Recovery_OX!U59)</f>
        <v>4.1217701637721845E-3</v>
      </c>
    </row>
    <row r="65" spans="2:32">
      <c r="B65" s="743">
        <f t="shared" si="1"/>
        <v>2048</v>
      </c>
      <c r="C65" s="744">
        <f>IF(Select2=1,Food!$K67,"")</f>
        <v>1.1652625856070659E-7</v>
      </c>
      <c r="D65" s="745">
        <f>IF(Select2=1,Paper!$K67,"")</f>
        <v>1.7922302581088101E-3</v>
      </c>
      <c r="E65" s="736">
        <f>IF(Select2=1,Nappies!$K67,"")</f>
        <v>1.0292736808723349E-4</v>
      </c>
      <c r="F65" s="745">
        <f>IF(Select2=1,Garden!$K67,"")</f>
        <v>0</v>
      </c>
      <c r="G65" s="736">
        <f>IF(Select2=1,Wood!$K67,"")</f>
        <v>0</v>
      </c>
      <c r="H65" s="745">
        <f>IF(Select2=1,Textiles!$K67,"")</f>
        <v>1.2779517537299495E-4</v>
      </c>
      <c r="I65" s="746">
        <f>Sludge!K67</f>
        <v>0</v>
      </c>
      <c r="J65" s="746" t="str">
        <f>IF(Select2=2,MSW!$K67,"")</f>
        <v/>
      </c>
      <c r="K65" s="746">
        <f>Industry!$K67</f>
        <v>0</v>
      </c>
      <c r="L65" s="747">
        <f t="shared" si="3"/>
        <v>2.023069327827599E-3</v>
      </c>
      <c r="M65" s="748">
        <f>Recovery_OX!C60</f>
        <v>0</v>
      </c>
      <c r="N65" s="703"/>
      <c r="O65" s="749">
        <f>(L65-M65)*(1-Recovery_OX!F60)</f>
        <v>2.023069327827599E-3</v>
      </c>
      <c r="P65" s="695"/>
      <c r="Q65" s="705"/>
      <c r="S65" s="743">
        <f t="shared" si="2"/>
        <v>2048</v>
      </c>
      <c r="T65" s="744">
        <f>IF(Select2=1,Food!$W67,"")</f>
        <v>7.7961368350160566E-8</v>
      </c>
      <c r="U65" s="745">
        <f>IF(Select2=1,Paper!$W67,"")</f>
        <v>3.7029550787372107E-3</v>
      </c>
      <c r="V65" s="736">
        <f>IF(Select2=1,Nappies!$W67,"")</f>
        <v>0</v>
      </c>
      <c r="W65" s="745">
        <f>IF(Select2=1,Garden!$W67,"")</f>
        <v>0</v>
      </c>
      <c r="X65" s="736">
        <f>IF(Select2=1,Wood!$W67,"")</f>
        <v>0</v>
      </c>
      <c r="Y65" s="745">
        <f>IF(Select2=1,Textiles!$W67,"")</f>
        <v>1.4004950725807663E-4</v>
      </c>
      <c r="Z65" s="738">
        <f>Sludge!W67</f>
        <v>0</v>
      </c>
      <c r="AA65" s="738" t="str">
        <f>IF(Select2=2,MSW!$W67,"")</f>
        <v/>
      </c>
      <c r="AB65" s="746">
        <f>Industry!$W67</f>
        <v>0</v>
      </c>
      <c r="AC65" s="747">
        <f t="shared" si="4"/>
        <v>3.8430825473636373E-3</v>
      </c>
      <c r="AD65" s="748">
        <f>Recovery_OX!R60</f>
        <v>0</v>
      </c>
      <c r="AE65" s="703"/>
      <c r="AF65" s="750">
        <f>(AC65-AD65)*(1-Recovery_OX!U60)</f>
        <v>3.8430825473636373E-3</v>
      </c>
    </row>
    <row r="66" spans="2:32">
      <c r="B66" s="743">
        <f t="shared" si="1"/>
        <v>2049</v>
      </c>
      <c r="C66" s="744">
        <f>IF(Select2=1,Food!$K68,"")</f>
        <v>7.8109887002773652E-8</v>
      </c>
      <c r="D66" s="745">
        <f>IF(Select2=1,Paper!$K68,"")</f>
        <v>1.6710644165090971E-3</v>
      </c>
      <c r="E66" s="736">
        <f>IF(Select2=1,Nappies!$K68,"")</f>
        <v>8.6836199120064316E-5</v>
      </c>
      <c r="F66" s="745">
        <f>IF(Select2=1,Garden!$K68,"")</f>
        <v>0</v>
      </c>
      <c r="G66" s="736">
        <f>IF(Select2=1,Wood!$K68,"")</f>
        <v>0</v>
      </c>
      <c r="H66" s="745">
        <f>IF(Select2=1,Textiles!$K68,"")</f>
        <v>1.1915543173157733E-4</v>
      </c>
      <c r="I66" s="746">
        <f>Sludge!K68</f>
        <v>0</v>
      </c>
      <c r="J66" s="746" t="str">
        <f>IF(Select2=2,MSW!$K68,"")</f>
        <v/>
      </c>
      <c r="K66" s="746">
        <f>Industry!$K68</f>
        <v>0</v>
      </c>
      <c r="L66" s="747">
        <f t="shared" si="3"/>
        <v>1.8771341572477414E-3</v>
      </c>
      <c r="M66" s="748">
        <f>Recovery_OX!C61</f>
        <v>0</v>
      </c>
      <c r="N66" s="703"/>
      <c r="O66" s="749">
        <f>(L66-M66)*(1-Recovery_OX!F61)</f>
        <v>1.8771341572477414E-3</v>
      </c>
      <c r="P66" s="695"/>
      <c r="Q66" s="705"/>
      <c r="S66" s="743">
        <f t="shared" si="2"/>
        <v>2049</v>
      </c>
      <c r="T66" s="744">
        <f>IF(Select2=1,Food!$W68,"")</f>
        <v>5.225906802148106E-8</v>
      </c>
      <c r="U66" s="745">
        <f>IF(Select2=1,Paper!$W68,"")</f>
        <v>3.4526124308039197E-3</v>
      </c>
      <c r="V66" s="736">
        <f>IF(Select2=1,Nappies!$W68,"")</f>
        <v>0</v>
      </c>
      <c r="W66" s="745">
        <f>IF(Select2=1,Garden!$W68,"")</f>
        <v>0</v>
      </c>
      <c r="X66" s="736">
        <f>IF(Select2=1,Wood!$W68,"")</f>
        <v>0</v>
      </c>
      <c r="Y66" s="745">
        <f>IF(Select2=1,Textiles!$W68,"")</f>
        <v>1.3058129504830388E-4</v>
      </c>
      <c r="Z66" s="738">
        <f>Sludge!W68</f>
        <v>0</v>
      </c>
      <c r="AA66" s="738" t="str">
        <f>IF(Select2=2,MSW!$W68,"")</f>
        <v/>
      </c>
      <c r="AB66" s="746">
        <f>Industry!$W68</f>
        <v>0</v>
      </c>
      <c r="AC66" s="747">
        <f t="shared" si="4"/>
        <v>3.5832459849202448E-3</v>
      </c>
      <c r="AD66" s="748">
        <f>Recovery_OX!R61</f>
        <v>0</v>
      </c>
      <c r="AE66" s="703"/>
      <c r="AF66" s="750">
        <f>(AC66-AD66)*(1-Recovery_OX!U61)</f>
        <v>3.5832459849202448E-3</v>
      </c>
    </row>
    <row r="67" spans="2:32">
      <c r="B67" s="743">
        <f t="shared" si="1"/>
        <v>2050</v>
      </c>
      <c r="C67" s="744">
        <f>IF(Select2=1,Food!$K69,"")</f>
        <v>5.2358623051537834E-8</v>
      </c>
      <c r="D67" s="745">
        <f>IF(Select2=1,Paper!$K69,"")</f>
        <v>1.5580901346178215E-3</v>
      </c>
      <c r="E67" s="736">
        <f>IF(Select2=1,Nappies!$K69,"")</f>
        <v>7.3260646004556109E-5</v>
      </c>
      <c r="F67" s="745">
        <f>IF(Select2=1,Garden!$K69,"")</f>
        <v>0</v>
      </c>
      <c r="G67" s="736">
        <f>IF(Select2=1,Wood!$K69,"")</f>
        <v>0</v>
      </c>
      <c r="H67" s="745">
        <f>IF(Select2=1,Textiles!$K69,"")</f>
        <v>1.1109978815474782E-4</v>
      </c>
      <c r="I67" s="746">
        <f>Sludge!K69</f>
        <v>0</v>
      </c>
      <c r="J67" s="746" t="str">
        <f>IF(Select2=2,MSW!$K69,"")</f>
        <v/>
      </c>
      <c r="K67" s="746">
        <f>Industry!$K69</f>
        <v>0</v>
      </c>
      <c r="L67" s="747">
        <f t="shared" si="3"/>
        <v>1.742502927400177E-3</v>
      </c>
      <c r="M67" s="748">
        <f>Recovery_OX!C62</f>
        <v>0</v>
      </c>
      <c r="N67" s="703"/>
      <c r="O67" s="749">
        <f>(L67-M67)*(1-Recovery_OX!F62)</f>
        <v>1.742502927400177E-3</v>
      </c>
      <c r="P67" s="695"/>
      <c r="Q67" s="705"/>
      <c r="S67" s="743">
        <f t="shared" si="2"/>
        <v>2050</v>
      </c>
      <c r="T67" s="744">
        <f>IF(Select2=1,Food!$W69,"")</f>
        <v>3.5030300881938798E-8</v>
      </c>
      <c r="U67" s="745">
        <f>IF(Select2=1,Paper!$W69,"")</f>
        <v>3.2191944930120278E-3</v>
      </c>
      <c r="V67" s="736">
        <f>IF(Select2=1,Nappies!$W69,"")</f>
        <v>0</v>
      </c>
      <c r="W67" s="745">
        <f>IF(Select2=1,Garden!$W69,"")</f>
        <v>0</v>
      </c>
      <c r="X67" s="736">
        <f>IF(Select2=1,Wood!$W69,"")</f>
        <v>0</v>
      </c>
      <c r="Y67" s="745">
        <f>IF(Select2=1,Textiles!$W69,"")</f>
        <v>1.2175319249835376E-4</v>
      </c>
      <c r="Z67" s="738">
        <f>Sludge!W69</f>
        <v>0</v>
      </c>
      <c r="AA67" s="738" t="str">
        <f>IF(Select2=2,MSW!$W69,"")</f>
        <v/>
      </c>
      <c r="AB67" s="746">
        <f>Industry!$W69</f>
        <v>0</v>
      </c>
      <c r="AC67" s="747">
        <f t="shared" si="4"/>
        <v>3.3409827158112633E-3</v>
      </c>
      <c r="AD67" s="748">
        <f>Recovery_OX!R62</f>
        <v>0</v>
      </c>
      <c r="AE67" s="703"/>
      <c r="AF67" s="750">
        <f>(AC67-AD67)*(1-Recovery_OX!U62)</f>
        <v>3.3409827158112633E-3</v>
      </c>
    </row>
    <row r="68" spans="2:32">
      <c r="B68" s="743">
        <f t="shared" si="1"/>
        <v>2051</v>
      </c>
      <c r="C68" s="744">
        <f>IF(Select2=1,Food!$K70,"")</f>
        <v>3.5097034614269522E-8</v>
      </c>
      <c r="D68" s="745">
        <f>IF(Select2=1,Paper!$K70,"")</f>
        <v>1.4527536123740842E-3</v>
      </c>
      <c r="E68" s="736">
        <f>IF(Select2=1,Nappies!$K70,"")</f>
        <v>6.1807429475166422E-5</v>
      </c>
      <c r="F68" s="745">
        <f>IF(Select2=1,Garden!$K70,"")</f>
        <v>0</v>
      </c>
      <c r="G68" s="736">
        <f>IF(Select2=1,Wood!$K70,"")</f>
        <v>0</v>
      </c>
      <c r="H68" s="745">
        <f>IF(Select2=1,Textiles!$K70,"")</f>
        <v>1.0358875586834694E-4</v>
      </c>
      <c r="I68" s="746">
        <f>Sludge!K70</f>
        <v>0</v>
      </c>
      <c r="J68" s="746" t="str">
        <f>IF(Select2=2,MSW!$K70,"")</f>
        <v/>
      </c>
      <c r="K68" s="746">
        <f>Industry!$K70</f>
        <v>0</v>
      </c>
      <c r="L68" s="747">
        <f t="shared" si="3"/>
        <v>1.6181848947522119E-3</v>
      </c>
      <c r="M68" s="748">
        <f>Recovery_OX!C63</f>
        <v>0</v>
      </c>
      <c r="N68" s="703"/>
      <c r="O68" s="749">
        <f>(L68-M68)*(1-Recovery_OX!F63)</f>
        <v>1.6181848947522119E-3</v>
      </c>
      <c r="P68" s="695"/>
      <c r="Q68" s="705"/>
      <c r="S68" s="743">
        <f t="shared" si="2"/>
        <v>2051</v>
      </c>
      <c r="T68" s="744">
        <f>IF(Select2=1,Food!$W70,"")</f>
        <v>2.3481512899823509E-8</v>
      </c>
      <c r="U68" s="745">
        <f>IF(Select2=1,Paper!$W70,"")</f>
        <v>3.0015570503596771E-3</v>
      </c>
      <c r="V68" s="736">
        <f>IF(Select2=1,Nappies!$W70,"")</f>
        <v>0</v>
      </c>
      <c r="W68" s="745">
        <f>IF(Select2=1,Garden!$W70,"")</f>
        <v>0</v>
      </c>
      <c r="X68" s="736">
        <f>IF(Select2=1,Wood!$W70,"")</f>
        <v>0</v>
      </c>
      <c r="Y68" s="745">
        <f>IF(Select2=1,Textiles!$W70,"")</f>
        <v>1.1352192423928431E-4</v>
      </c>
      <c r="Z68" s="738">
        <f>Sludge!W70</f>
        <v>0</v>
      </c>
      <c r="AA68" s="738" t="str">
        <f>IF(Select2=2,MSW!$W70,"")</f>
        <v/>
      </c>
      <c r="AB68" s="746">
        <f>Industry!$W70</f>
        <v>0</v>
      </c>
      <c r="AC68" s="747">
        <f t="shared" si="4"/>
        <v>3.1151024561118612E-3</v>
      </c>
      <c r="AD68" s="748">
        <f>Recovery_OX!R63</f>
        <v>0</v>
      </c>
      <c r="AE68" s="703"/>
      <c r="AF68" s="750">
        <f>(AC68-AD68)*(1-Recovery_OX!U63)</f>
        <v>3.1151024561118612E-3</v>
      </c>
    </row>
    <row r="69" spans="2:32">
      <c r="B69" s="743">
        <f t="shared" si="1"/>
        <v>2052</v>
      </c>
      <c r="C69" s="744">
        <f>IF(Select2=1,Food!$K71,"")</f>
        <v>2.3526245858351571E-8</v>
      </c>
      <c r="D69" s="745">
        <f>IF(Select2=1,Paper!$K71,"")</f>
        <v>1.3545384900236377E-3</v>
      </c>
      <c r="E69" s="736">
        <f>IF(Select2=1,Nappies!$K71,"")</f>
        <v>5.2144753652460203E-5</v>
      </c>
      <c r="F69" s="745">
        <f>IF(Select2=1,Garden!$K71,"")</f>
        <v>0</v>
      </c>
      <c r="G69" s="736">
        <f>IF(Select2=1,Wood!$K71,"")</f>
        <v>0</v>
      </c>
      <c r="H69" s="745">
        <f>IF(Select2=1,Textiles!$K71,"")</f>
        <v>9.6585515783392733E-5</v>
      </c>
      <c r="I69" s="746">
        <f>Sludge!K71</f>
        <v>0</v>
      </c>
      <c r="J69" s="746" t="str">
        <f>IF(Select2=2,MSW!$K71,"")</f>
        <v/>
      </c>
      <c r="K69" s="746">
        <f>Industry!$K71</f>
        <v>0</v>
      </c>
      <c r="L69" s="747">
        <f t="shared" si="3"/>
        <v>1.503292285705349E-3</v>
      </c>
      <c r="M69" s="748">
        <f>Recovery_OX!C64</f>
        <v>0</v>
      </c>
      <c r="N69" s="703"/>
      <c r="O69" s="749">
        <f>(L69-M69)*(1-Recovery_OX!F64)</f>
        <v>1.503292285705349E-3</v>
      </c>
      <c r="P69" s="695"/>
      <c r="Q69" s="705"/>
      <c r="S69" s="743">
        <f t="shared" si="2"/>
        <v>2052</v>
      </c>
      <c r="T69" s="744">
        <f>IF(Select2=1,Food!$W71,"")</f>
        <v>1.5740128807996152E-8</v>
      </c>
      <c r="U69" s="745">
        <f>IF(Select2=1,Paper!$W71,"")</f>
        <v>2.7986332438504902E-3</v>
      </c>
      <c r="V69" s="736">
        <f>IF(Select2=1,Nappies!$W71,"")</f>
        <v>0</v>
      </c>
      <c r="W69" s="745">
        <f>IF(Select2=1,Garden!$W71,"")</f>
        <v>0</v>
      </c>
      <c r="X69" s="736">
        <f>IF(Select2=1,Wood!$W71,"")</f>
        <v>0</v>
      </c>
      <c r="Y69" s="745">
        <f>IF(Select2=1,Textiles!$W71,"")</f>
        <v>1.0584714058453996E-4</v>
      </c>
      <c r="Z69" s="738">
        <f>Sludge!W71</f>
        <v>0</v>
      </c>
      <c r="AA69" s="738" t="str">
        <f>IF(Select2=2,MSW!$W71,"")</f>
        <v/>
      </c>
      <c r="AB69" s="746">
        <f>Industry!$W71</f>
        <v>0</v>
      </c>
      <c r="AC69" s="747">
        <f t="shared" si="4"/>
        <v>2.9044961245638383E-3</v>
      </c>
      <c r="AD69" s="748">
        <f>Recovery_OX!R64</f>
        <v>0</v>
      </c>
      <c r="AE69" s="703"/>
      <c r="AF69" s="750">
        <f>(AC69-AD69)*(1-Recovery_OX!U64)</f>
        <v>2.9044961245638383E-3</v>
      </c>
    </row>
    <row r="70" spans="2:32">
      <c r="B70" s="743">
        <f t="shared" si="1"/>
        <v>2053</v>
      </c>
      <c r="C70" s="744">
        <f>IF(Select2=1,Food!$K72,"")</f>
        <v>1.5770114206815993E-8</v>
      </c>
      <c r="D70" s="745">
        <f>IF(Select2=1,Paper!$K72,"")</f>
        <v>1.2629633169227747E-3</v>
      </c>
      <c r="E70" s="736">
        <f>IF(Select2=1,Nappies!$K72,"")</f>
        <v>4.3992694026666454E-5</v>
      </c>
      <c r="F70" s="745">
        <f>IF(Select2=1,Garden!$K72,"")</f>
        <v>0</v>
      </c>
      <c r="G70" s="736">
        <f>IF(Select2=1,Wood!$K72,"")</f>
        <v>0</v>
      </c>
      <c r="H70" s="745">
        <f>IF(Select2=1,Textiles!$K72,"")</f>
        <v>9.0055738008863796E-5</v>
      </c>
      <c r="I70" s="746">
        <f>Sludge!K72</f>
        <v>0</v>
      </c>
      <c r="J70" s="746" t="str">
        <f>IF(Select2=2,MSW!$K72,"")</f>
        <v/>
      </c>
      <c r="K70" s="746">
        <f>Industry!$K72</f>
        <v>0</v>
      </c>
      <c r="L70" s="747">
        <f t="shared" si="3"/>
        <v>1.3970275190725119E-3</v>
      </c>
      <c r="M70" s="748">
        <f>Recovery_OX!C65</f>
        <v>0</v>
      </c>
      <c r="N70" s="703"/>
      <c r="O70" s="749">
        <f>(L70-M70)*(1-Recovery_OX!F65)</f>
        <v>1.3970275190725119E-3</v>
      </c>
      <c r="P70" s="695"/>
      <c r="Q70" s="705"/>
      <c r="S70" s="743">
        <f t="shared" si="2"/>
        <v>2053</v>
      </c>
      <c r="T70" s="744">
        <f>IF(Select2=1,Food!$W72,"")</f>
        <v>1.0550923867182875E-8</v>
      </c>
      <c r="U70" s="745">
        <f>IF(Select2=1,Paper!$W72,"")</f>
        <v>2.6094283407495336E-3</v>
      </c>
      <c r="V70" s="736">
        <f>IF(Select2=1,Nappies!$W72,"")</f>
        <v>0</v>
      </c>
      <c r="W70" s="745">
        <f>IF(Select2=1,Garden!$W72,"")</f>
        <v>0</v>
      </c>
      <c r="X70" s="736">
        <f>IF(Select2=1,Wood!$W72,"")</f>
        <v>0</v>
      </c>
      <c r="Y70" s="745">
        <f>IF(Select2=1,Textiles!$W72,"")</f>
        <v>9.8691219735741139E-5</v>
      </c>
      <c r="Z70" s="738">
        <f>Sludge!W72</f>
        <v>0</v>
      </c>
      <c r="AA70" s="738" t="str">
        <f>IF(Select2=2,MSW!$W72,"")</f>
        <v/>
      </c>
      <c r="AB70" s="746">
        <f>Industry!$W72</f>
        <v>0</v>
      </c>
      <c r="AC70" s="747">
        <f t="shared" si="4"/>
        <v>2.7081301114091419E-3</v>
      </c>
      <c r="AD70" s="748">
        <f>Recovery_OX!R65</f>
        <v>0</v>
      </c>
      <c r="AE70" s="703"/>
      <c r="AF70" s="750">
        <f>(AC70-AD70)*(1-Recovery_OX!U65)</f>
        <v>2.7081301114091419E-3</v>
      </c>
    </row>
    <row r="71" spans="2:32">
      <c r="B71" s="743">
        <f t="shared" si="1"/>
        <v>2054</v>
      </c>
      <c r="C71" s="744">
        <f>IF(Select2=1,Food!$K73,"")</f>
        <v>1.0571023681100187E-8</v>
      </c>
      <c r="D71" s="745">
        <f>IF(Select2=1,Paper!$K73,"")</f>
        <v>1.1775791914667127E-3</v>
      </c>
      <c r="E71" s="736">
        <f>IF(Select2=1,Nappies!$K73,"")</f>
        <v>3.7115088137588373E-5</v>
      </c>
      <c r="F71" s="745">
        <f>IF(Select2=1,Garden!$K73,"")</f>
        <v>0</v>
      </c>
      <c r="G71" s="736">
        <f>IF(Select2=1,Wood!$K73,"")</f>
        <v>0</v>
      </c>
      <c r="H71" s="745">
        <f>IF(Select2=1,Textiles!$K73,"")</f>
        <v>8.3967413566533806E-5</v>
      </c>
      <c r="I71" s="746">
        <f>Sludge!K73</f>
        <v>0</v>
      </c>
      <c r="J71" s="746" t="str">
        <f>IF(Select2=2,MSW!$K73,"")</f>
        <v/>
      </c>
      <c r="K71" s="746">
        <f>Industry!$K73</f>
        <v>0</v>
      </c>
      <c r="L71" s="747">
        <f t="shared" si="3"/>
        <v>1.2986722641945159E-3</v>
      </c>
      <c r="M71" s="748">
        <f>Recovery_OX!C66</f>
        <v>0</v>
      </c>
      <c r="N71" s="703"/>
      <c r="O71" s="749">
        <f>(L71-M71)*(1-Recovery_OX!F66)</f>
        <v>1.2986722641945159E-3</v>
      </c>
      <c r="P71" s="695"/>
      <c r="Q71" s="705"/>
      <c r="S71" s="743">
        <f t="shared" si="2"/>
        <v>2054</v>
      </c>
      <c r="T71" s="744">
        <f>IF(Select2=1,Food!$W73,"")</f>
        <v>7.0724957723685499E-9</v>
      </c>
      <c r="U71" s="745">
        <f>IF(Select2=1,Paper!$W73,"")</f>
        <v>2.4330148584022983E-3</v>
      </c>
      <c r="V71" s="736">
        <f>IF(Select2=1,Nappies!$W73,"")</f>
        <v>0</v>
      </c>
      <c r="W71" s="745">
        <f>IF(Select2=1,Garden!$W73,"")</f>
        <v>0</v>
      </c>
      <c r="X71" s="736">
        <f>IF(Select2=1,Wood!$W73,"")</f>
        <v>0</v>
      </c>
      <c r="Y71" s="745">
        <f>IF(Select2=1,Textiles!$W73,"")</f>
        <v>9.2019083360584983E-5</v>
      </c>
      <c r="Z71" s="738">
        <f>Sludge!W73</f>
        <v>0</v>
      </c>
      <c r="AA71" s="738" t="str">
        <f>IF(Select2=2,MSW!$W73,"")</f>
        <v/>
      </c>
      <c r="AB71" s="746">
        <f>Industry!$W73</f>
        <v>0</v>
      </c>
      <c r="AC71" s="747">
        <f t="shared" si="4"/>
        <v>2.5250410142586555E-3</v>
      </c>
      <c r="AD71" s="748">
        <f>Recovery_OX!R66</f>
        <v>0</v>
      </c>
      <c r="AE71" s="703"/>
      <c r="AF71" s="750">
        <f>(AC71-AD71)*(1-Recovery_OX!U66)</f>
        <v>2.5250410142586555E-3</v>
      </c>
    </row>
    <row r="72" spans="2:32">
      <c r="B72" s="743">
        <f t="shared" si="1"/>
        <v>2055</v>
      </c>
      <c r="C72" s="744">
        <f>IF(Select2=1,Food!$K74,"")</f>
        <v>7.0859690805589103E-9</v>
      </c>
      <c r="D72" s="745">
        <f>IF(Select2=1,Paper!$K74,"")</f>
        <v>1.0979675605734063E-3</v>
      </c>
      <c r="E72" s="736">
        <f>IF(Select2=1,Nappies!$K74,"")</f>
        <v>3.1312694026557112E-5</v>
      </c>
      <c r="F72" s="745">
        <f>IF(Select2=1,Garden!$K74,"")</f>
        <v>0</v>
      </c>
      <c r="G72" s="736">
        <f>IF(Select2=1,Wood!$K74,"")</f>
        <v>0</v>
      </c>
      <c r="H72" s="745">
        <f>IF(Select2=1,Textiles!$K74,"")</f>
        <v>7.8290697482923005E-5</v>
      </c>
      <c r="I72" s="746">
        <f>Sludge!K74</f>
        <v>0</v>
      </c>
      <c r="J72" s="746" t="str">
        <f>IF(Select2=2,MSW!$K74,"")</f>
        <v/>
      </c>
      <c r="K72" s="746">
        <f>Industry!$K74</f>
        <v>0</v>
      </c>
      <c r="L72" s="747">
        <f t="shared" si="3"/>
        <v>1.2075780380519669E-3</v>
      </c>
      <c r="M72" s="748">
        <f>Recovery_OX!C67</f>
        <v>0</v>
      </c>
      <c r="N72" s="703"/>
      <c r="O72" s="749">
        <f>(L72-M72)*(1-Recovery_OX!F67)</f>
        <v>1.2075780380519669E-3</v>
      </c>
      <c r="P72" s="695"/>
      <c r="Q72" s="705"/>
      <c r="S72" s="743">
        <f t="shared" si="2"/>
        <v>2055</v>
      </c>
      <c r="T72" s="744">
        <f>IF(Select2=1,Food!$W74,"")</f>
        <v>4.7408356917209509E-9</v>
      </c>
      <c r="U72" s="745">
        <f>IF(Select2=1,Paper!$W74,"")</f>
        <v>2.2685280177136488E-3</v>
      </c>
      <c r="V72" s="736">
        <f>IF(Select2=1,Nappies!$W74,"")</f>
        <v>0</v>
      </c>
      <c r="W72" s="745">
        <f>IF(Select2=1,Garden!$W74,"")</f>
        <v>0</v>
      </c>
      <c r="X72" s="736">
        <f>IF(Select2=1,Wood!$W74,"")</f>
        <v>0</v>
      </c>
      <c r="Y72" s="745">
        <f>IF(Select2=1,Textiles!$W74,"")</f>
        <v>8.5798024638819706E-5</v>
      </c>
      <c r="Z72" s="738">
        <f>Sludge!W74</f>
        <v>0</v>
      </c>
      <c r="AA72" s="738" t="str">
        <f>IF(Select2=2,MSW!$W74,"")</f>
        <v/>
      </c>
      <c r="AB72" s="746">
        <f>Industry!$W74</f>
        <v>0</v>
      </c>
      <c r="AC72" s="747">
        <f t="shared" si="4"/>
        <v>2.3543307831881606E-3</v>
      </c>
      <c r="AD72" s="748">
        <f>Recovery_OX!R67</f>
        <v>0</v>
      </c>
      <c r="AE72" s="703"/>
      <c r="AF72" s="750">
        <f>(AC72-AD72)*(1-Recovery_OX!U67)</f>
        <v>2.3543307831881606E-3</v>
      </c>
    </row>
    <row r="73" spans="2:32">
      <c r="B73" s="743">
        <f t="shared" si="1"/>
        <v>2056</v>
      </c>
      <c r="C73" s="744">
        <f>IF(Select2=1,Food!$K75,"")</f>
        <v>4.7498671202873657E-9</v>
      </c>
      <c r="D73" s="745">
        <f>IF(Select2=1,Paper!$K75,"")</f>
        <v>1.023738167935854E-3</v>
      </c>
      <c r="E73" s="736">
        <f>IF(Select2=1,Nappies!$K75,"")</f>
        <v>2.6417418263053988E-5</v>
      </c>
      <c r="F73" s="745">
        <f>IF(Select2=1,Garden!$K75,"")</f>
        <v>0</v>
      </c>
      <c r="G73" s="736">
        <f>IF(Select2=1,Wood!$K75,"")</f>
        <v>0</v>
      </c>
      <c r="H73" s="745">
        <f>IF(Select2=1,Textiles!$K75,"")</f>
        <v>7.2997762489203591E-5</v>
      </c>
      <c r="I73" s="746">
        <f>Sludge!K75</f>
        <v>0</v>
      </c>
      <c r="J73" s="746" t="str">
        <f>IF(Select2=2,MSW!$K75,"")</f>
        <v/>
      </c>
      <c r="K73" s="746">
        <f>Industry!$K75</f>
        <v>0</v>
      </c>
      <c r="L73" s="747">
        <f t="shared" si="3"/>
        <v>1.1231580985552317E-3</v>
      </c>
      <c r="M73" s="748">
        <f>Recovery_OX!C68</f>
        <v>0</v>
      </c>
      <c r="N73" s="703"/>
      <c r="O73" s="749">
        <f>(L73-M73)*(1-Recovery_OX!F68)</f>
        <v>1.1231580985552317E-3</v>
      </c>
      <c r="P73" s="695"/>
      <c r="Q73" s="705"/>
      <c r="S73" s="743">
        <f t="shared" si="2"/>
        <v>2056</v>
      </c>
      <c r="T73" s="744">
        <f>IF(Select2=1,Food!$W75,"")</f>
        <v>3.1778771991217899E-9</v>
      </c>
      <c r="U73" s="745">
        <f>IF(Select2=1,Paper!$W75,"")</f>
        <v>2.1151615039996978E-3</v>
      </c>
      <c r="V73" s="736">
        <f>IF(Select2=1,Nappies!$W75,"")</f>
        <v>0</v>
      </c>
      <c r="W73" s="745">
        <f>IF(Select2=1,Garden!$W75,"")</f>
        <v>0</v>
      </c>
      <c r="X73" s="736">
        <f>IF(Select2=1,Wood!$W75,"")</f>
        <v>0</v>
      </c>
      <c r="Y73" s="745">
        <f>IF(Select2=1,Textiles!$W75,"")</f>
        <v>7.9997547933373777E-5</v>
      </c>
      <c r="Z73" s="738">
        <f>Sludge!W75</f>
        <v>0</v>
      </c>
      <c r="AA73" s="738" t="str">
        <f>IF(Select2=2,MSW!$W75,"")</f>
        <v/>
      </c>
      <c r="AB73" s="746">
        <f>Industry!$W75</f>
        <v>0</v>
      </c>
      <c r="AC73" s="747">
        <f t="shared" si="4"/>
        <v>2.1951622298102707E-3</v>
      </c>
      <c r="AD73" s="748">
        <f>Recovery_OX!R68</f>
        <v>0</v>
      </c>
      <c r="AE73" s="703"/>
      <c r="AF73" s="750">
        <f>(AC73-AD73)*(1-Recovery_OX!U68)</f>
        <v>2.1951622298102707E-3</v>
      </c>
    </row>
    <row r="74" spans="2:32">
      <c r="B74" s="743">
        <f t="shared" si="1"/>
        <v>2057</v>
      </c>
      <c r="C74" s="744">
        <f>IF(Select2=1,Food!$K76,"")</f>
        <v>3.1839311467341968E-9</v>
      </c>
      <c r="D74" s="745">
        <f>IF(Select2=1,Paper!$K76,"")</f>
        <v>9.5452714098522809E-4</v>
      </c>
      <c r="E74" s="736">
        <f>IF(Select2=1,Nappies!$K76,"")</f>
        <v>2.2287446333849402E-5</v>
      </c>
      <c r="F74" s="745">
        <f>IF(Select2=1,Garden!$K76,"")</f>
        <v>0</v>
      </c>
      <c r="G74" s="736">
        <f>IF(Select2=1,Wood!$K76,"")</f>
        <v>0</v>
      </c>
      <c r="H74" s="745">
        <f>IF(Select2=1,Textiles!$K76,"")</f>
        <v>6.8062662611895677E-5</v>
      </c>
      <c r="I74" s="746">
        <f>Sludge!K76</f>
        <v>0</v>
      </c>
      <c r="J74" s="746" t="str">
        <f>IF(Select2=2,MSW!$K76,"")</f>
        <v/>
      </c>
      <c r="K74" s="746">
        <f>Industry!$K76</f>
        <v>0</v>
      </c>
      <c r="L74" s="747">
        <f t="shared" si="3"/>
        <v>1.04488043386212E-3</v>
      </c>
      <c r="M74" s="748">
        <f>Recovery_OX!C69</f>
        <v>0</v>
      </c>
      <c r="N74" s="703"/>
      <c r="O74" s="749">
        <f>(L74-M74)*(1-Recovery_OX!F69)</f>
        <v>1.04488043386212E-3</v>
      </c>
      <c r="P74" s="695"/>
      <c r="Q74" s="705"/>
      <c r="S74" s="743">
        <f t="shared" si="2"/>
        <v>2057</v>
      </c>
      <c r="T74" s="744">
        <f>IF(Select2=1,Food!$W76,"")</f>
        <v>2.1301947904109265E-9</v>
      </c>
      <c r="U74" s="745">
        <f>IF(Select2=1,Paper!$W76,"")</f>
        <v>1.9721635144322887E-3</v>
      </c>
      <c r="V74" s="736">
        <f>IF(Select2=1,Nappies!$W76,"")</f>
        <v>0</v>
      </c>
      <c r="W74" s="745">
        <f>IF(Select2=1,Garden!$W76,"")</f>
        <v>0</v>
      </c>
      <c r="X74" s="736">
        <f>IF(Select2=1,Wood!$W76,"")</f>
        <v>0</v>
      </c>
      <c r="Y74" s="745">
        <f>IF(Select2=1,Textiles!$W76,"")</f>
        <v>7.4589219300707585E-5</v>
      </c>
      <c r="Z74" s="738">
        <f>Sludge!W76</f>
        <v>0</v>
      </c>
      <c r="AA74" s="738" t="str">
        <f>IF(Select2=2,MSW!$W76,"")</f>
        <v/>
      </c>
      <c r="AB74" s="746">
        <f>Industry!$W76</f>
        <v>0</v>
      </c>
      <c r="AC74" s="747">
        <f t="shared" si="4"/>
        <v>2.046754863927787E-3</v>
      </c>
      <c r="AD74" s="748">
        <f>Recovery_OX!R69</f>
        <v>0</v>
      </c>
      <c r="AE74" s="703"/>
      <c r="AF74" s="750">
        <f>(AC74-AD74)*(1-Recovery_OX!U69)</f>
        <v>2.046754863927787E-3</v>
      </c>
    </row>
    <row r="75" spans="2:32">
      <c r="B75" s="743">
        <f t="shared" si="1"/>
        <v>2058</v>
      </c>
      <c r="C75" s="744">
        <f>IF(Select2=1,Food!$K77,"")</f>
        <v>2.1342528728531725E-9</v>
      </c>
      <c r="D75" s="745">
        <f>IF(Select2=1,Paper!$K77,"")</f>
        <v>8.8999520718712052E-4</v>
      </c>
      <c r="E75" s="736">
        <f>IF(Select2=1,Nappies!$K77,"")</f>
        <v>1.8803134323648802E-5</v>
      </c>
      <c r="F75" s="745">
        <f>IF(Select2=1,Garden!$K77,"")</f>
        <v>0</v>
      </c>
      <c r="G75" s="736">
        <f>IF(Select2=1,Wood!$K77,"")</f>
        <v>0</v>
      </c>
      <c r="H75" s="745">
        <f>IF(Select2=1,Textiles!$K77,"")</f>
        <v>6.346120598567518E-5</v>
      </c>
      <c r="I75" s="746">
        <f>Sludge!K77</f>
        <v>0</v>
      </c>
      <c r="J75" s="746" t="str">
        <f>IF(Select2=2,MSW!$K77,"")</f>
        <v/>
      </c>
      <c r="K75" s="746">
        <f>Industry!$K77</f>
        <v>0</v>
      </c>
      <c r="L75" s="747">
        <f t="shared" si="3"/>
        <v>9.7226168174931735E-4</v>
      </c>
      <c r="M75" s="748">
        <f>Recovery_OX!C70</f>
        <v>0</v>
      </c>
      <c r="N75" s="703"/>
      <c r="O75" s="749">
        <f>(L75-M75)*(1-Recovery_OX!F70)</f>
        <v>9.7226168174931735E-4</v>
      </c>
      <c r="P75" s="695"/>
      <c r="Q75" s="705"/>
      <c r="S75" s="743">
        <f t="shared" si="2"/>
        <v>2058</v>
      </c>
      <c r="T75" s="744">
        <f>IF(Select2=1,Food!$W77,"")</f>
        <v>1.4279122699731314E-9</v>
      </c>
      <c r="U75" s="745">
        <f>IF(Select2=1,Paper!$W77,"")</f>
        <v>1.8388330727006615E-3</v>
      </c>
      <c r="V75" s="736">
        <f>IF(Select2=1,Nappies!$W77,"")</f>
        <v>0</v>
      </c>
      <c r="W75" s="745">
        <f>IF(Select2=1,Garden!$W77,"")</f>
        <v>0</v>
      </c>
      <c r="X75" s="736">
        <f>IF(Select2=1,Wood!$W77,"")</f>
        <v>0</v>
      </c>
      <c r="Y75" s="745">
        <f>IF(Select2=1,Textiles!$W77,"")</f>
        <v>6.9546527107589227E-5</v>
      </c>
      <c r="Z75" s="738">
        <f>Sludge!W77</f>
        <v>0</v>
      </c>
      <c r="AA75" s="738" t="str">
        <f>IF(Select2=2,MSW!$W77,"")</f>
        <v/>
      </c>
      <c r="AB75" s="746">
        <f>Industry!$W77</f>
        <v>0</v>
      </c>
      <c r="AC75" s="747">
        <f t="shared" si="4"/>
        <v>1.9083810277205208E-3</v>
      </c>
      <c r="AD75" s="748">
        <f>Recovery_OX!R70</f>
        <v>0</v>
      </c>
      <c r="AE75" s="703"/>
      <c r="AF75" s="750">
        <f>(AC75-AD75)*(1-Recovery_OX!U70)</f>
        <v>1.9083810277205208E-3</v>
      </c>
    </row>
    <row r="76" spans="2:32">
      <c r="B76" s="743">
        <f t="shared" si="1"/>
        <v>2059</v>
      </c>
      <c r="C76" s="744">
        <f>IF(Select2=1,Food!$K78,"")</f>
        <v>1.4306324839826343E-9</v>
      </c>
      <c r="D76" s="745">
        <f>IF(Select2=1,Paper!$K78,"")</f>
        <v>8.2982603092718505E-4</v>
      </c>
      <c r="E76" s="736">
        <f>IF(Select2=1,Nappies!$K78,"")</f>
        <v>1.5863542870598332E-5</v>
      </c>
      <c r="F76" s="745">
        <f>IF(Select2=1,Garden!$K78,"")</f>
        <v>0</v>
      </c>
      <c r="G76" s="736">
        <f>IF(Select2=1,Wood!$K78,"")</f>
        <v>0</v>
      </c>
      <c r="H76" s="745">
        <f>IF(Select2=1,Textiles!$K78,"")</f>
        <v>5.9170836264821908E-5</v>
      </c>
      <c r="I76" s="746">
        <f>Sludge!K78</f>
        <v>0</v>
      </c>
      <c r="J76" s="746" t="str">
        <f>IF(Select2=2,MSW!$K78,"")</f>
        <v/>
      </c>
      <c r="K76" s="746">
        <f>Industry!$K78</f>
        <v>0</v>
      </c>
      <c r="L76" s="747">
        <f t="shared" si="3"/>
        <v>9.0486184069508936E-4</v>
      </c>
      <c r="M76" s="748">
        <f>Recovery_OX!C71</f>
        <v>0</v>
      </c>
      <c r="N76" s="703"/>
      <c r="O76" s="749">
        <f>(L76-M76)*(1-Recovery_OX!F71)</f>
        <v>9.0486184069508936E-4</v>
      </c>
      <c r="P76" s="695"/>
      <c r="Q76" s="705"/>
      <c r="S76" s="743">
        <f t="shared" si="2"/>
        <v>2059</v>
      </c>
      <c r="T76" s="744">
        <f>IF(Select2=1,Food!$W78,"")</f>
        <v>9.5715821854324371E-10</v>
      </c>
      <c r="U76" s="745">
        <f>IF(Select2=1,Paper!$W78,"")</f>
        <v>1.7145165928247621E-3</v>
      </c>
      <c r="V76" s="736">
        <f>IF(Select2=1,Nappies!$W78,"")</f>
        <v>0</v>
      </c>
      <c r="W76" s="745">
        <f>IF(Select2=1,Garden!$W78,"")</f>
        <v>0</v>
      </c>
      <c r="X76" s="736">
        <f>IF(Select2=1,Wood!$W78,"")</f>
        <v>0</v>
      </c>
      <c r="Y76" s="745">
        <f>IF(Select2=1,Textiles!$W78,"")</f>
        <v>6.4844752071037694E-5</v>
      </c>
      <c r="Z76" s="738">
        <f>Sludge!W78</f>
        <v>0</v>
      </c>
      <c r="AA76" s="738" t="str">
        <f>IF(Select2=2,MSW!$W78,"")</f>
        <v/>
      </c>
      <c r="AB76" s="746">
        <f>Industry!$W78</f>
        <v>0</v>
      </c>
      <c r="AC76" s="747">
        <f t="shared" si="4"/>
        <v>1.7793623020540183E-3</v>
      </c>
      <c r="AD76" s="748">
        <f>Recovery_OX!R71</f>
        <v>0</v>
      </c>
      <c r="AE76" s="703"/>
      <c r="AF76" s="750">
        <f>(AC76-AD76)*(1-Recovery_OX!U71)</f>
        <v>1.7793623020540183E-3</v>
      </c>
    </row>
    <row r="77" spans="2:32">
      <c r="B77" s="743">
        <f t="shared" si="1"/>
        <v>2060</v>
      </c>
      <c r="C77" s="744">
        <f>IF(Select2=1,Food!$K79,"")</f>
        <v>9.5898163252332041E-10</v>
      </c>
      <c r="D77" s="745">
        <f>IF(Select2=1,Paper!$K79,"")</f>
        <v>7.7372466283358971E-4</v>
      </c>
      <c r="E77" s="736">
        <f>IF(Select2=1,Nappies!$K79,"")</f>
        <v>1.3383512986492212E-5</v>
      </c>
      <c r="F77" s="745">
        <f>IF(Select2=1,Garden!$K79,"")</f>
        <v>0</v>
      </c>
      <c r="G77" s="736">
        <f>IF(Select2=1,Wood!$K79,"")</f>
        <v>0</v>
      </c>
      <c r="H77" s="745">
        <f>IF(Select2=1,Textiles!$K79,"")</f>
        <v>5.5170522051986718E-5</v>
      </c>
      <c r="I77" s="746">
        <f>Sludge!K79</f>
        <v>0</v>
      </c>
      <c r="J77" s="746" t="str">
        <f>IF(Select2=2,MSW!$K79,"")</f>
        <v/>
      </c>
      <c r="K77" s="746">
        <f>Industry!$K79</f>
        <v>0</v>
      </c>
      <c r="L77" s="747">
        <f t="shared" si="3"/>
        <v>8.4227965685370113E-4</v>
      </c>
      <c r="M77" s="748">
        <f>Recovery_OX!C72</f>
        <v>0</v>
      </c>
      <c r="N77" s="703"/>
      <c r="O77" s="749">
        <f>(L77-M77)*(1-Recovery_OX!F72)</f>
        <v>8.4227965685370113E-4</v>
      </c>
      <c r="P77" s="695"/>
      <c r="Q77" s="705"/>
      <c r="S77" s="743">
        <f t="shared" si="2"/>
        <v>2060</v>
      </c>
      <c r="T77" s="744">
        <f>IF(Select2=1,Food!$W79,"")</f>
        <v>6.4160234111729769E-10</v>
      </c>
      <c r="U77" s="745">
        <f>IF(Select2=1,Paper!$W79,"")</f>
        <v>1.5986046752760113E-3</v>
      </c>
      <c r="V77" s="736">
        <f>IF(Select2=1,Nappies!$W79,"")</f>
        <v>0</v>
      </c>
      <c r="W77" s="745">
        <f>IF(Select2=1,Garden!$W79,"")</f>
        <v>0</v>
      </c>
      <c r="X77" s="736">
        <f>IF(Select2=1,Wood!$W79,"")</f>
        <v>0</v>
      </c>
      <c r="Y77" s="745">
        <f>IF(Select2=1,Textiles!$W79,"")</f>
        <v>6.0460846084368996E-5</v>
      </c>
      <c r="Z77" s="738">
        <f>Sludge!W79</f>
        <v>0</v>
      </c>
      <c r="AA77" s="738" t="str">
        <f>IF(Select2=2,MSW!$W79,"")</f>
        <v/>
      </c>
      <c r="AB77" s="746">
        <f>Industry!$W79</f>
        <v>0</v>
      </c>
      <c r="AC77" s="747">
        <f t="shared" si="4"/>
        <v>1.6590661629627215E-3</v>
      </c>
      <c r="AD77" s="748">
        <f>Recovery_OX!R72</f>
        <v>0</v>
      </c>
      <c r="AE77" s="703"/>
      <c r="AF77" s="750">
        <f>(AC77-AD77)*(1-Recovery_OX!U72)</f>
        <v>1.6590661629627215E-3</v>
      </c>
    </row>
    <row r="78" spans="2:32">
      <c r="B78" s="743">
        <f t="shared" si="1"/>
        <v>2061</v>
      </c>
      <c r="C78" s="744">
        <f>IF(Select2=1,Food!$K80,"")</f>
        <v>6.4282461206036476E-10</v>
      </c>
      <c r="D78" s="745">
        <f>IF(Select2=1,Paper!$K80,"")</f>
        <v>7.2141609393485252E-4</v>
      </c>
      <c r="E78" s="736">
        <f>IF(Select2=1,Nappies!$K80,"")</f>
        <v>1.1291199029164271E-5</v>
      </c>
      <c r="F78" s="745">
        <f>IF(Select2=1,Garden!$K80,"")</f>
        <v>0</v>
      </c>
      <c r="G78" s="736">
        <f>IF(Select2=1,Wood!$K80,"")</f>
        <v>0</v>
      </c>
      <c r="H78" s="745">
        <f>IF(Select2=1,Textiles!$K80,"")</f>
        <v>5.1440653802257242E-5</v>
      </c>
      <c r="I78" s="746">
        <f>Sludge!K80</f>
        <v>0</v>
      </c>
      <c r="J78" s="746" t="str">
        <f>IF(Select2=2,MSW!$K80,"")</f>
        <v/>
      </c>
      <c r="K78" s="746">
        <f>Industry!$K80</f>
        <v>0</v>
      </c>
      <c r="L78" s="747">
        <f t="shared" si="3"/>
        <v>7.8414858959088612E-4</v>
      </c>
      <c r="M78" s="748">
        <f>Recovery_OX!C73</f>
        <v>0</v>
      </c>
      <c r="N78" s="703"/>
      <c r="O78" s="749">
        <f>(L78-M78)*(1-Recovery_OX!F73)</f>
        <v>7.8414858959088612E-4</v>
      </c>
      <c r="P78" s="695"/>
      <c r="Q78" s="705"/>
      <c r="S78" s="743">
        <f t="shared" si="2"/>
        <v>2061</v>
      </c>
      <c r="T78" s="744">
        <f>IF(Select2=1,Food!$W80,"")</f>
        <v>4.3007891083432097E-10</v>
      </c>
      <c r="U78" s="745">
        <f>IF(Select2=1,Paper!$W80,"")</f>
        <v>1.4905291197001083E-3</v>
      </c>
      <c r="V78" s="736">
        <f>IF(Select2=1,Nappies!$W80,"")</f>
        <v>0</v>
      </c>
      <c r="W78" s="745">
        <f>IF(Select2=1,Garden!$W80,"")</f>
        <v>0</v>
      </c>
      <c r="X78" s="736">
        <f>IF(Select2=1,Wood!$W80,"")</f>
        <v>0</v>
      </c>
      <c r="Y78" s="745">
        <f>IF(Select2=1,Textiles!$W80,"")</f>
        <v>5.6373319235350405E-5</v>
      </c>
      <c r="Z78" s="738">
        <f>Sludge!W80</f>
        <v>0</v>
      </c>
      <c r="AA78" s="738" t="str">
        <f>IF(Select2=2,MSW!$W80,"")</f>
        <v/>
      </c>
      <c r="AB78" s="746">
        <f>Industry!$W80</f>
        <v>0</v>
      </c>
      <c r="AC78" s="747">
        <f t="shared" si="4"/>
        <v>1.5469028690143695E-3</v>
      </c>
      <c r="AD78" s="748">
        <f>Recovery_OX!R73</f>
        <v>0</v>
      </c>
      <c r="AE78" s="703"/>
      <c r="AF78" s="750">
        <f>(AC78-AD78)*(1-Recovery_OX!U73)</f>
        <v>1.5469028690143695E-3</v>
      </c>
    </row>
    <row r="79" spans="2:32">
      <c r="B79" s="743">
        <f t="shared" si="1"/>
        <v>2062</v>
      </c>
      <c r="C79" s="744">
        <f>IF(Select2=1,Food!$K81,"")</f>
        <v>4.3089822354914566E-10</v>
      </c>
      <c r="D79" s="745">
        <f>IF(Select2=1,Paper!$K81,"")</f>
        <v>6.7264390756554551E-4</v>
      </c>
      <c r="E79" s="736">
        <f>IF(Select2=1,Nappies!$K81,"")</f>
        <v>9.5259873580931406E-6</v>
      </c>
      <c r="F79" s="745">
        <f>IF(Select2=1,Garden!$K81,"")</f>
        <v>0</v>
      </c>
      <c r="G79" s="736">
        <f>IF(Select2=1,Wood!$K81,"")</f>
        <v>0</v>
      </c>
      <c r="H79" s="745">
        <f>IF(Select2=1,Textiles!$K81,"")</f>
        <v>4.7962947697146079E-5</v>
      </c>
      <c r="I79" s="746">
        <f>Sludge!K81</f>
        <v>0</v>
      </c>
      <c r="J79" s="746" t="str">
        <f>IF(Select2=2,MSW!$K81,"")</f>
        <v/>
      </c>
      <c r="K79" s="746">
        <f>Industry!$K81</f>
        <v>0</v>
      </c>
      <c r="L79" s="747">
        <f t="shared" si="3"/>
        <v>7.3013327351900822E-4</v>
      </c>
      <c r="M79" s="748">
        <f>Recovery_OX!C74</f>
        <v>0</v>
      </c>
      <c r="N79" s="703"/>
      <c r="O79" s="749">
        <f>(L79-M79)*(1-Recovery_OX!F74)</f>
        <v>7.3013327351900822E-4</v>
      </c>
      <c r="P79" s="695"/>
      <c r="Q79" s="705"/>
      <c r="S79" s="743">
        <f t="shared" si="2"/>
        <v>2062</v>
      </c>
      <c r="T79" s="744">
        <f>IF(Select2=1,Food!$W81,"")</f>
        <v>2.8829051530941964E-10</v>
      </c>
      <c r="U79" s="745">
        <f>IF(Select2=1,Paper!$W81,"")</f>
        <v>1.3897601395982345E-3</v>
      </c>
      <c r="V79" s="736">
        <f>IF(Select2=1,Nappies!$W81,"")</f>
        <v>0</v>
      </c>
      <c r="W79" s="745">
        <f>IF(Select2=1,Garden!$W81,"")</f>
        <v>0</v>
      </c>
      <c r="X79" s="736">
        <f>IF(Select2=1,Wood!$W81,"")</f>
        <v>0</v>
      </c>
      <c r="Y79" s="745">
        <f>IF(Select2=1,Textiles!$W81,"")</f>
        <v>5.256213446262583E-5</v>
      </c>
      <c r="Z79" s="738">
        <f>Sludge!W81</f>
        <v>0</v>
      </c>
      <c r="AA79" s="738" t="str">
        <f>IF(Select2=2,MSW!$W81,"")</f>
        <v/>
      </c>
      <c r="AB79" s="746">
        <f>Industry!$W81</f>
        <v>0</v>
      </c>
      <c r="AC79" s="747">
        <f t="shared" si="4"/>
        <v>1.4423225623513758E-3</v>
      </c>
      <c r="AD79" s="748">
        <f>Recovery_OX!R74</f>
        <v>0</v>
      </c>
      <c r="AE79" s="703"/>
      <c r="AF79" s="750">
        <f>(AC79-AD79)*(1-Recovery_OX!U74)</f>
        <v>1.4423225623513758E-3</v>
      </c>
    </row>
    <row r="80" spans="2:32">
      <c r="B80" s="743">
        <f t="shared" si="1"/>
        <v>2063</v>
      </c>
      <c r="C80" s="744">
        <f>IF(Select2=1,Food!$K82,"")</f>
        <v>2.8883971704613855E-10</v>
      </c>
      <c r="D80" s="745">
        <f>IF(Select2=1,Paper!$K82,"")</f>
        <v>6.2716902241150268E-4</v>
      </c>
      <c r="E80" s="736">
        <f>IF(Select2=1,Nappies!$K82,"")</f>
        <v>8.0367403773651194E-6</v>
      </c>
      <c r="F80" s="745">
        <f>IF(Select2=1,Garden!$K82,"")</f>
        <v>0</v>
      </c>
      <c r="G80" s="736">
        <f>IF(Select2=1,Wood!$K82,"")</f>
        <v>0</v>
      </c>
      <c r="H80" s="745">
        <f>IF(Select2=1,Textiles!$K82,"")</f>
        <v>4.4720356017291228E-5</v>
      </c>
      <c r="I80" s="746">
        <f>Sludge!K82</f>
        <v>0</v>
      </c>
      <c r="J80" s="746" t="str">
        <f>IF(Select2=2,MSW!$K82,"")</f>
        <v/>
      </c>
      <c r="K80" s="746">
        <f>Industry!$K82</f>
        <v>0</v>
      </c>
      <c r="L80" s="747">
        <f t="shared" si="3"/>
        <v>6.7992640764587601E-4</v>
      </c>
      <c r="M80" s="748">
        <f>Recovery_OX!C75</f>
        <v>0</v>
      </c>
      <c r="N80" s="703"/>
      <c r="O80" s="749">
        <f>(L80-M80)*(1-Recovery_OX!F75)</f>
        <v>6.7992640764587601E-4</v>
      </c>
      <c r="P80" s="695"/>
      <c r="Q80" s="705"/>
      <c r="S80" s="743">
        <f t="shared" si="2"/>
        <v>2063</v>
      </c>
      <c r="T80" s="744">
        <f>IF(Select2=1,Food!$W82,"")</f>
        <v>1.9324691149384834E-10</v>
      </c>
      <c r="U80" s="745">
        <f>IF(Select2=1,Paper!$W82,"")</f>
        <v>1.2958037653130216E-3</v>
      </c>
      <c r="V80" s="736">
        <f>IF(Select2=1,Nappies!$W82,"")</f>
        <v>0</v>
      </c>
      <c r="W80" s="745">
        <f>IF(Select2=1,Garden!$W82,"")</f>
        <v>0</v>
      </c>
      <c r="X80" s="736">
        <f>IF(Select2=1,Wood!$W82,"")</f>
        <v>0</v>
      </c>
      <c r="Y80" s="745">
        <f>IF(Select2=1,Textiles!$W82,"")</f>
        <v>4.9008609334017788E-5</v>
      </c>
      <c r="Z80" s="738">
        <f>Sludge!W82</f>
        <v>0</v>
      </c>
      <c r="AA80" s="738" t="str">
        <f>IF(Select2=2,MSW!$W82,"")</f>
        <v/>
      </c>
      <c r="AB80" s="746">
        <f>Industry!$W82</f>
        <v>0</v>
      </c>
      <c r="AC80" s="747">
        <f t="shared" si="4"/>
        <v>1.344812567893951E-3</v>
      </c>
      <c r="AD80" s="748">
        <f>Recovery_OX!R75</f>
        <v>0</v>
      </c>
      <c r="AE80" s="703"/>
      <c r="AF80" s="750">
        <f>(AC80-AD80)*(1-Recovery_OX!U75)</f>
        <v>1.344812567893951E-3</v>
      </c>
    </row>
    <row r="81" spans="2:32">
      <c r="B81" s="743">
        <f t="shared" si="1"/>
        <v>2064</v>
      </c>
      <c r="C81" s="744">
        <f>IF(Select2=1,Food!$K83,"")</f>
        <v>1.9361505242728861E-10</v>
      </c>
      <c r="D81" s="745">
        <f>IF(Select2=1,Paper!$K83,"")</f>
        <v>5.8476852053294026E-4</v>
      </c>
      <c r="E81" s="736">
        <f>IF(Select2=1,Nappies!$K83,"")</f>
        <v>6.7803150965024936E-6</v>
      </c>
      <c r="F81" s="745">
        <f>IF(Select2=1,Garden!$K83,"")</f>
        <v>0</v>
      </c>
      <c r="G81" s="736">
        <f>IF(Select2=1,Wood!$K83,"")</f>
        <v>0</v>
      </c>
      <c r="H81" s="745">
        <f>IF(Select2=1,Textiles!$K83,"")</f>
        <v>4.1696983574516133E-5</v>
      </c>
      <c r="I81" s="746">
        <f>Sludge!K83</f>
        <v>0</v>
      </c>
      <c r="J81" s="746" t="str">
        <f>IF(Select2=2,MSW!$K83,"")</f>
        <v/>
      </c>
      <c r="K81" s="746">
        <f>Industry!$K83</f>
        <v>0</v>
      </c>
      <c r="L81" s="747">
        <f t="shared" si="3"/>
        <v>6.3324601281901122E-4</v>
      </c>
      <c r="M81" s="748">
        <f>Recovery_OX!C76</f>
        <v>0</v>
      </c>
      <c r="N81" s="703"/>
      <c r="O81" s="749">
        <f>(L81-M81)*(1-Recovery_OX!F76)</f>
        <v>6.3324601281901122E-4</v>
      </c>
      <c r="P81" s="695"/>
      <c r="Q81" s="705"/>
      <c r="S81" s="743">
        <f t="shared" si="2"/>
        <v>2064</v>
      </c>
      <c r="T81" s="744">
        <f>IF(Select2=1,Food!$W83,"")</f>
        <v>1.2953727860880154E-10</v>
      </c>
      <c r="U81" s="745">
        <f>IF(Select2=1,Paper!$W83,"")</f>
        <v>1.2081994225887193E-3</v>
      </c>
      <c r="V81" s="736">
        <f>IF(Select2=1,Nappies!$W83,"")</f>
        <v>0</v>
      </c>
      <c r="W81" s="745">
        <f>IF(Select2=1,Garden!$W83,"")</f>
        <v>0</v>
      </c>
      <c r="X81" s="736">
        <f>IF(Select2=1,Wood!$W83,"")</f>
        <v>0</v>
      </c>
      <c r="Y81" s="745">
        <f>IF(Select2=1,Textiles!$W83,"")</f>
        <v>4.5695324465223151E-5</v>
      </c>
      <c r="Z81" s="738">
        <f>Sludge!W83</f>
        <v>0</v>
      </c>
      <c r="AA81" s="738" t="str">
        <f>IF(Select2=2,MSW!$W83,"")</f>
        <v/>
      </c>
      <c r="AB81" s="746">
        <f>Industry!$W83</f>
        <v>0</v>
      </c>
      <c r="AC81" s="747">
        <f t="shared" ref="AC81:AC97" si="5">SUM(T81:AA81)</f>
        <v>1.2538948765912212E-3</v>
      </c>
      <c r="AD81" s="748">
        <f>Recovery_OX!R76</f>
        <v>0</v>
      </c>
      <c r="AE81" s="703"/>
      <c r="AF81" s="750">
        <f>(AC81-AD81)*(1-Recovery_OX!U76)</f>
        <v>1.2538948765912212E-3</v>
      </c>
    </row>
    <row r="82" spans="2:32">
      <c r="B82" s="743">
        <f t="shared" ref="B82:B97" si="6">B81+1</f>
        <v>2065</v>
      </c>
      <c r="C82" s="744">
        <f>IF(Select2=1,Food!$K84,"")</f>
        <v>1.2978405085625282E-10</v>
      </c>
      <c r="D82" s="745">
        <f>IF(Select2=1,Paper!$K84,"")</f>
        <v>5.4523455462045808E-4</v>
      </c>
      <c r="E82" s="736">
        <f>IF(Select2=1,Nappies!$K84,"")</f>
        <v>5.7203132923564683E-6</v>
      </c>
      <c r="F82" s="745">
        <f>IF(Select2=1,Garden!$K84,"")</f>
        <v>0</v>
      </c>
      <c r="G82" s="736">
        <f>IF(Select2=1,Wood!$K84,"")</f>
        <v>0</v>
      </c>
      <c r="H82" s="745">
        <f>IF(Select2=1,Textiles!$K84,"")</f>
        <v>3.8878009793598674E-5</v>
      </c>
      <c r="I82" s="746">
        <f>Sludge!K84</f>
        <v>0</v>
      </c>
      <c r="J82" s="746" t="str">
        <f>IF(Select2=2,MSW!$K84,"")</f>
        <v/>
      </c>
      <c r="K82" s="746">
        <f>Industry!$K84</f>
        <v>0</v>
      </c>
      <c r="L82" s="747">
        <f t="shared" si="3"/>
        <v>5.8983300749046398E-4</v>
      </c>
      <c r="M82" s="748">
        <f>Recovery_OX!C77</f>
        <v>0</v>
      </c>
      <c r="N82" s="703"/>
      <c r="O82" s="749">
        <f>(L82-M82)*(1-Recovery_OX!F77)</f>
        <v>5.8983300749046398E-4</v>
      </c>
      <c r="P82" s="695"/>
      <c r="Q82" s="705"/>
      <c r="S82" s="743">
        <f t="shared" ref="S82:S97" si="7">S81+1</f>
        <v>2065</v>
      </c>
      <c r="T82" s="744">
        <f>IF(Select2=1,Food!$W84,"")</f>
        <v>8.6831434560383277E-11</v>
      </c>
      <c r="U82" s="745">
        <f>IF(Select2=1,Paper!$W84,"")</f>
        <v>1.126517674835657E-3</v>
      </c>
      <c r="V82" s="736">
        <f>IF(Select2=1,Nappies!$W84,"")</f>
        <v>0</v>
      </c>
      <c r="W82" s="745">
        <f>IF(Select2=1,Garden!$W84,"")</f>
        <v>0</v>
      </c>
      <c r="X82" s="736">
        <f>IF(Select2=1,Wood!$W84,"")</f>
        <v>0</v>
      </c>
      <c r="Y82" s="745">
        <f>IF(Select2=1,Textiles!$W84,"")</f>
        <v>4.260603812997115E-5</v>
      </c>
      <c r="Z82" s="738">
        <f>Sludge!W84</f>
        <v>0</v>
      </c>
      <c r="AA82" s="738" t="str">
        <f>IF(Select2=2,MSW!$W84,"")</f>
        <v/>
      </c>
      <c r="AB82" s="746">
        <f>Industry!$W84</f>
        <v>0</v>
      </c>
      <c r="AC82" s="747">
        <f t="shared" si="5"/>
        <v>1.1691237997970628E-3</v>
      </c>
      <c r="AD82" s="748">
        <f>Recovery_OX!R77</f>
        <v>0</v>
      </c>
      <c r="AE82" s="703"/>
      <c r="AF82" s="750">
        <f>(AC82-AD82)*(1-Recovery_OX!U77)</f>
        <v>1.1691237997970628E-3</v>
      </c>
    </row>
    <row r="83" spans="2:32">
      <c r="B83" s="743">
        <f t="shared" si="6"/>
        <v>2066</v>
      </c>
      <c r="C83" s="744">
        <f>IF(Select2=1,Food!$K85,"")</f>
        <v>8.699685094465515E-11</v>
      </c>
      <c r="D83" s="745">
        <f>IF(Select2=1,Paper!$K85,"")</f>
        <v>5.0837332912728739E-4</v>
      </c>
      <c r="E83" s="736">
        <f>IF(Select2=1,Nappies!$K85,"")</f>
        <v>4.826027064669776E-6</v>
      </c>
      <c r="F83" s="745">
        <f>IF(Select2=1,Garden!$K85,"")</f>
        <v>0</v>
      </c>
      <c r="G83" s="736">
        <f>IF(Select2=1,Wood!$K85,"")</f>
        <v>0</v>
      </c>
      <c r="H83" s="745">
        <f>IF(Select2=1,Textiles!$K85,"")</f>
        <v>3.6249616061794336E-5</v>
      </c>
      <c r="I83" s="746">
        <f>Sludge!K85</f>
        <v>0</v>
      </c>
      <c r="J83" s="746" t="str">
        <f>IF(Select2=2,MSW!$K85,"")</f>
        <v/>
      </c>
      <c r="K83" s="746">
        <f>Industry!$K85</f>
        <v>0</v>
      </c>
      <c r="L83" s="747">
        <f t="shared" ref="L83:L97" si="8">SUM(C83:K83)</f>
        <v>5.494490592506025E-4</v>
      </c>
      <c r="M83" s="748">
        <f>Recovery_OX!C78</f>
        <v>0</v>
      </c>
      <c r="N83" s="703"/>
      <c r="O83" s="749">
        <f>(L83-M83)*(1-Recovery_OX!F78)</f>
        <v>5.494490592506025E-4</v>
      </c>
      <c r="P83" s="695"/>
      <c r="Q83" s="705"/>
      <c r="S83" s="743">
        <f t="shared" si="7"/>
        <v>2066</v>
      </c>
      <c r="T83" s="744">
        <f>IF(Select2=1,Food!$W85,"")</f>
        <v>5.8204851211856728E-11</v>
      </c>
      <c r="U83" s="745">
        <f>IF(Select2=1,Paper!$W85,"")</f>
        <v>1.0503581180315851E-3</v>
      </c>
      <c r="V83" s="736">
        <f>IF(Select2=1,Nappies!$W85,"")</f>
        <v>0</v>
      </c>
      <c r="W83" s="745">
        <f>IF(Select2=1,Garden!$W85,"")</f>
        <v>0</v>
      </c>
      <c r="X83" s="736">
        <f>IF(Select2=1,Wood!$W85,"")</f>
        <v>0</v>
      </c>
      <c r="Y83" s="745">
        <f>IF(Select2=1,Textiles!$W85,"")</f>
        <v>3.9725606643062285E-5</v>
      </c>
      <c r="Z83" s="738">
        <f>Sludge!W85</f>
        <v>0</v>
      </c>
      <c r="AA83" s="738" t="str">
        <f>IF(Select2=2,MSW!$W85,"")</f>
        <v/>
      </c>
      <c r="AB83" s="746">
        <f>Industry!$W85</f>
        <v>0</v>
      </c>
      <c r="AC83" s="747">
        <f t="shared" si="5"/>
        <v>1.0900837828794986E-3</v>
      </c>
      <c r="AD83" s="748">
        <f>Recovery_OX!R78</f>
        <v>0</v>
      </c>
      <c r="AE83" s="703"/>
      <c r="AF83" s="750">
        <f>(AC83-AD83)*(1-Recovery_OX!U78)</f>
        <v>1.0900837828794986E-3</v>
      </c>
    </row>
    <row r="84" spans="2:32">
      <c r="B84" s="743">
        <f t="shared" si="6"/>
        <v>2067</v>
      </c>
      <c r="C84" s="744">
        <f>IF(Select2=1,Food!$K86,"")</f>
        <v>5.8315733130176887E-11</v>
      </c>
      <c r="D84" s="745">
        <f>IF(Select2=1,Paper!$K86,"")</f>
        <v>4.7400415028329529E-4</v>
      </c>
      <c r="E84" s="736">
        <f>IF(Select2=1,Nappies!$K86,"")</f>
        <v>4.0715492384038102E-6</v>
      </c>
      <c r="F84" s="745">
        <f>IF(Select2=1,Garden!$K86,"")</f>
        <v>0</v>
      </c>
      <c r="G84" s="736">
        <f>IF(Select2=1,Wood!$K86,"")</f>
        <v>0</v>
      </c>
      <c r="H84" s="745">
        <f>IF(Select2=1,Textiles!$K86,"")</f>
        <v>3.3798917989980436E-5</v>
      </c>
      <c r="I84" s="746">
        <f>Sludge!K86</f>
        <v>0</v>
      </c>
      <c r="J84" s="746" t="str">
        <f>IF(Select2=2,MSW!$K86,"")</f>
        <v/>
      </c>
      <c r="K84" s="746">
        <f>Industry!$K86</f>
        <v>0</v>
      </c>
      <c r="L84" s="747">
        <f t="shared" si="8"/>
        <v>5.1187467582741264E-4</v>
      </c>
      <c r="M84" s="748">
        <f>Recovery_OX!C79</f>
        <v>0</v>
      </c>
      <c r="N84" s="703"/>
      <c r="O84" s="749">
        <f>(L84-M84)*(1-Recovery_OX!F79)</f>
        <v>5.1187467582741264E-4</v>
      </c>
      <c r="P84" s="695"/>
      <c r="Q84" s="705"/>
      <c r="S84" s="743">
        <f t="shared" si="7"/>
        <v>2067</v>
      </c>
      <c r="T84" s="744">
        <f>IF(Select2=1,Food!$W86,"")</f>
        <v>3.9015878543829335E-11</v>
      </c>
      <c r="U84" s="745">
        <f>IF(Select2=1,Paper!$W86,"")</f>
        <v>9.7934741794069246E-4</v>
      </c>
      <c r="V84" s="736">
        <f>IF(Select2=1,Nappies!$W86,"")</f>
        <v>0</v>
      </c>
      <c r="W84" s="745">
        <f>IF(Select2=1,Garden!$W86,"")</f>
        <v>0</v>
      </c>
      <c r="X84" s="736">
        <f>IF(Select2=1,Wood!$W86,"")</f>
        <v>0</v>
      </c>
      <c r="Y84" s="745">
        <f>IF(Select2=1,Textiles!$W86,"")</f>
        <v>3.7039910126005954E-5</v>
      </c>
      <c r="Z84" s="738">
        <f>Sludge!W86</f>
        <v>0</v>
      </c>
      <c r="AA84" s="738" t="str">
        <f>IF(Select2=2,MSW!$W86,"")</f>
        <v/>
      </c>
      <c r="AB84" s="746">
        <f>Industry!$W86</f>
        <v>0</v>
      </c>
      <c r="AC84" s="747">
        <f t="shared" si="5"/>
        <v>1.0163873670825771E-3</v>
      </c>
      <c r="AD84" s="748">
        <f>Recovery_OX!R79</f>
        <v>0</v>
      </c>
      <c r="AE84" s="703"/>
      <c r="AF84" s="750">
        <f>(AC84-AD84)*(1-Recovery_OX!U79)</f>
        <v>1.0163873670825771E-3</v>
      </c>
    </row>
    <row r="85" spans="2:32">
      <c r="B85" s="743">
        <f t="shared" si="6"/>
        <v>2068</v>
      </c>
      <c r="C85" s="744">
        <f>IF(Select2=1,Food!$K87,"")</f>
        <v>3.9090204916422226E-11</v>
      </c>
      <c r="D85" s="745">
        <f>IF(Select2=1,Paper!$K87,"")</f>
        <v>4.4195854033391493E-4</v>
      </c>
      <c r="E85" s="736">
        <f>IF(Select2=1,Nappies!$K87,"")</f>
        <v>3.435022841481096E-6</v>
      </c>
      <c r="F85" s="745">
        <f>IF(Select2=1,Garden!$K87,"")</f>
        <v>0</v>
      </c>
      <c r="G85" s="736">
        <f>IF(Select2=1,Wood!$K87,"")</f>
        <v>0</v>
      </c>
      <c r="H85" s="745">
        <f>IF(Select2=1,Textiles!$K87,"")</f>
        <v>3.1513902253365737E-5</v>
      </c>
      <c r="I85" s="746">
        <f>Sludge!K87</f>
        <v>0</v>
      </c>
      <c r="J85" s="746" t="str">
        <f>IF(Select2=2,MSW!$K87,"")</f>
        <v/>
      </c>
      <c r="K85" s="746">
        <f>Industry!$K87</f>
        <v>0</v>
      </c>
      <c r="L85" s="747">
        <f t="shared" si="8"/>
        <v>4.7690750451896669E-4</v>
      </c>
      <c r="M85" s="748">
        <f>Recovery_OX!C80</f>
        <v>0</v>
      </c>
      <c r="N85" s="703"/>
      <c r="O85" s="749">
        <f>(L85-M85)*(1-Recovery_OX!F80)</f>
        <v>4.7690750451896669E-4</v>
      </c>
      <c r="P85" s="695"/>
      <c r="Q85" s="705"/>
      <c r="S85" s="743">
        <f t="shared" si="7"/>
        <v>2068</v>
      </c>
      <c r="T85" s="744">
        <f>IF(Select2=1,Food!$W87,"")</f>
        <v>2.6153125501620588E-11</v>
      </c>
      <c r="U85" s="745">
        <f>IF(Select2=1,Paper!$W87,"")</f>
        <v>9.1313748002874956E-4</v>
      </c>
      <c r="V85" s="736">
        <f>IF(Select2=1,Nappies!$W87,"")</f>
        <v>0</v>
      </c>
      <c r="W85" s="745">
        <f>IF(Select2=1,Garden!$W87,"")</f>
        <v>0</v>
      </c>
      <c r="X85" s="736">
        <f>IF(Select2=1,Wood!$W87,"")</f>
        <v>0</v>
      </c>
      <c r="Y85" s="745">
        <f>IF(Select2=1,Textiles!$W87,"")</f>
        <v>3.4535783291359705E-5</v>
      </c>
      <c r="Z85" s="738">
        <f>Sludge!W87</f>
        <v>0</v>
      </c>
      <c r="AA85" s="738" t="str">
        <f>IF(Select2=2,MSW!$W87,"")</f>
        <v/>
      </c>
      <c r="AB85" s="746">
        <f>Industry!$W87</f>
        <v>0</v>
      </c>
      <c r="AC85" s="747">
        <f t="shared" si="5"/>
        <v>9.4767328947323467E-4</v>
      </c>
      <c r="AD85" s="748">
        <f>Recovery_OX!R80</f>
        <v>0</v>
      </c>
      <c r="AE85" s="703"/>
      <c r="AF85" s="750">
        <f>(AC85-AD85)*(1-Recovery_OX!U80)</f>
        <v>9.4767328947323467E-4</v>
      </c>
    </row>
    <row r="86" spans="2:32">
      <c r="B86" s="743">
        <f t="shared" si="6"/>
        <v>2069</v>
      </c>
      <c r="C86" s="744">
        <f>IF(Select2=1,Food!$K88,"")</f>
        <v>2.6202947959118724E-11</v>
      </c>
      <c r="D86" s="745">
        <f>IF(Select2=1,Paper!$K88,"")</f>
        <v>4.1207941166199603E-4</v>
      </c>
      <c r="E86" s="736">
        <f>IF(Select2=1,Nappies!$K88,"")</f>
        <v>2.8980079155625375E-6</v>
      </c>
      <c r="F86" s="745">
        <f>IF(Select2=1,Garden!$K88,"")</f>
        <v>0</v>
      </c>
      <c r="G86" s="736">
        <f>IF(Select2=1,Wood!$K88,"")</f>
        <v>0</v>
      </c>
      <c r="H86" s="745">
        <f>IF(Select2=1,Textiles!$K88,"")</f>
        <v>2.9383367702158353E-5</v>
      </c>
      <c r="I86" s="746">
        <f>Sludge!K88</f>
        <v>0</v>
      </c>
      <c r="J86" s="746" t="str">
        <f>IF(Select2=2,MSW!$K88,"")</f>
        <v/>
      </c>
      <c r="K86" s="746">
        <f>Industry!$K88</f>
        <v>0</v>
      </c>
      <c r="L86" s="747">
        <f t="shared" si="8"/>
        <v>4.4436081348266489E-4</v>
      </c>
      <c r="M86" s="748">
        <f>Recovery_OX!C81</f>
        <v>0</v>
      </c>
      <c r="N86" s="703"/>
      <c r="O86" s="749">
        <f>(L86-M86)*(1-Recovery_OX!F81)</f>
        <v>4.4436081348266489E-4</v>
      </c>
      <c r="P86" s="695"/>
      <c r="Q86" s="705"/>
      <c r="S86" s="743">
        <f t="shared" si="7"/>
        <v>2069</v>
      </c>
      <c r="T86" s="744">
        <f>IF(Select2=1,Food!$W88,"")</f>
        <v>1.7530964290222167E-11</v>
      </c>
      <c r="U86" s="745">
        <f>IF(Select2=1,Paper!$W88,"")</f>
        <v>8.5140374310329735E-4</v>
      </c>
      <c r="V86" s="736">
        <f>IF(Select2=1,Nappies!$W88,"")</f>
        <v>0</v>
      </c>
      <c r="W86" s="745">
        <f>IF(Select2=1,Garden!$W88,"")</f>
        <v>0</v>
      </c>
      <c r="X86" s="736">
        <f>IF(Select2=1,Wood!$W88,"")</f>
        <v>0</v>
      </c>
      <c r="Y86" s="745">
        <f>IF(Select2=1,Textiles!$W88,"")</f>
        <v>3.2200950906474903E-5</v>
      </c>
      <c r="Z86" s="738">
        <f>Sludge!W88</f>
        <v>0</v>
      </c>
      <c r="AA86" s="738" t="str">
        <f>IF(Select2=2,MSW!$W88,"")</f>
        <v/>
      </c>
      <c r="AB86" s="746">
        <f>Industry!$W88</f>
        <v>0</v>
      </c>
      <c r="AC86" s="747">
        <f t="shared" si="5"/>
        <v>8.8360471154073656E-4</v>
      </c>
      <c r="AD86" s="748">
        <f>Recovery_OX!R81</f>
        <v>0</v>
      </c>
      <c r="AE86" s="703"/>
      <c r="AF86" s="750">
        <f>(AC86-AD86)*(1-Recovery_OX!U81)</f>
        <v>8.8360471154073656E-4</v>
      </c>
    </row>
    <row r="87" spans="2:32">
      <c r="B87" s="743">
        <f t="shared" si="6"/>
        <v>2070</v>
      </c>
      <c r="C87" s="744">
        <f>IF(Select2=1,Food!$K89,"")</f>
        <v>1.7564361282225924E-11</v>
      </c>
      <c r="D87" s="745">
        <f>IF(Select2=1,Paper!$K89,"")</f>
        <v>3.8422029674412418E-4</v>
      </c>
      <c r="E87" s="736">
        <f>IF(Select2=1,Nappies!$K89,"")</f>
        <v>2.4449473165779363E-6</v>
      </c>
      <c r="F87" s="745">
        <f>IF(Select2=1,Garden!$K89,"")</f>
        <v>0</v>
      </c>
      <c r="G87" s="736">
        <f>IF(Select2=1,Wood!$K89,"")</f>
        <v>0</v>
      </c>
      <c r="H87" s="745">
        <f>IF(Select2=1,Textiles!$K89,"")</f>
        <v>2.739687045351649E-5</v>
      </c>
      <c r="I87" s="746">
        <f>Sludge!K89</f>
        <v>0</v>
      </c>
      <c r="J87" s="746" t="str">
        <f>IF(Select2=2,MSW!$K89,"")</f>
        <v/>
      </c>
      <c r="K87" s="746">
        <f>Industry!$K89</f>
        <v>0</v>
      </c>
      <c r="L87" s="747">
        <f t="shared" si="8"/>
        <v>4.1406213207857988E-4</v>
      </c>
      <c r="M87" s="748">
        <f>Recovery_OX!C82</f>
        <v>0</v>
      </c>
      <c r="N87" s="703"/>
      <c r="O87" s="749">
        <f>(L87-M87)*(1-Recovery_OX!F82)</f>
        <v>4.1406213207857988E-4</v>
      </c>
      <c r="P87" s="695"/>
      <c r="Q87" s="705"/>
      <c r="S87" s="743">
        <f t="shared" si="7"/>
        <v>2070</v>
      </c>
      <c r="T87" s="744">
        <f>IF(Select2=1,Food!$W89,"")</f>
        <v>1.1751356790070872E-11</v>
      </c>
      <c r="U87" s="745">
        <f>IF(Select2=1,Paper!$W89,"")</f>
        <v>7.9384358831430604E-4</v>
      </c>
      <c r="V87" s="736">
        <f>IF(Select2=1,Nappies!$W89,"")</f>
        <v>0</v>
      </c>
      <c r="W87" s="745">
        <f>IF(Select2=1,Garden!$W89,"")</f>
        <v>0</v>
      </c>
      <c r="X87" s="736">
        <f>IF(Select2=1,Wood!$W89,"")</f>
        <v>0</v>
      </c>
      <c r="Y87" s="745">
        <f>IF(Select2=1,Textiles!$W89,"")</f>
        <v>3.0023967620292045E-5</v>
      </c>
      <c r="Z87" s="738">
        <f>Sludge!W89</f>
        <v>0</v>
      </c>
      <c r="AA87" s="738" t="str">
        <f>IF(Select2=2,MSW!$W89,"")</f>
        <v/>
      </c>
      <c r="AB87" s="746">
        <f>Industry!$W89</f>
        <v>0</v>
      </c>
      <c r="AC87" s="747">
        <f t="shared" si="5"/>
        <v>8.2386756768595493E-4</v>
      </c>
      <c r="AD87" s="748">
        <f>Recovery_OX!R82</f>
        <v>0</v>
      </c>
      <c r="AE87" s="703"/>
      <c r="AF87" s="750">
        <f>(AC87-AD87)*(1-Recovery_OX!U82)</f>
        <v>8.2386756768595493E-4</v>
      </c>
    </row>
    <row r="88" spans="2:32">
      <c r="B88" s="743">
        <f t="shared" si="6"/>
        <v>2071</v>
      </c>
      <c r="C88" s="744">
        <f>IF(Select2=1,Food!$K90,"")</f>
        <v>1.1773743463288281E-11</v>
      </c>
      <c r="D88" s="745">
        <f>IF(Select2=1,Paper!$K90,"")</f>
        <v>3.5824463016665092E-4</v>
      </c>
      <c r="E88" s="736">
        <f>IF(Select2=1,Nappies!$K90,"")</f>
        <v>2.0627160294285451E-6</v>
      </c>
      <c r="F88" s="745">
        <f>IF(Select2=1,Garden!$K90,"")</f>
        <v>0</v>
      </c>
      <c r="G88" s="736">
        <f>IF(Select2=1,Wood!$K90,"")</f>
        <v>0</v>
      </c>
      <c r="H88" s="745">
        <f>IF(Select2=1,Textiles!$K90,"")</f>
        <v>2.554467269562265E-5</v>
      </c>
      <c r="I88" s="746">
        <f>Sludge!K90</f>
        <v>0</v>
      </c>
      <c r="J88" s="746" t="str">
        <f>IF(Select2=2,MSW!$K90,"")</f>
        <v/>
      </c>
      <c r="K88" s="746">
        <f>Industry!$K90</f>
        <v>0</v>
      </c>
      <c r="L88" s="747">
        <f t="shared" si="8"/>
        <v>3.8585203066544556E-4</v>
      </c>
      <c r="M88" s="748">
        <f>Recovery_OX!C83</f>
        <v>0</v>
      </c>
      <c r="N88" s="703"/>
      <c r="O88" s="749">
        <f>(L88-M88)*(1-Recovery_OX!F83)</f>
        <v>3.8585203066544556E-4</v>
      </c>
      <c r="P88" s="695"/>
      <c r="Q88" s="705"/>
      <c r="S88" s="743">
        <f t="shared" si="7"/>
        <v>2071</v>
      </c>
      <c r="T88" s="744">
        <f>IF(Select2=1,Food!$W90,"")</f>
        <v>7.87717002450153E-12</v>
      </c>
      <c r="U88" s="745">
        <f>IF(Select2=1,Paper!$W90,"")</f>
        <v>7.4017485571622077E-4</v>
      </c>
      <c r="V88" s="736">
        <f>IF(Select2=1,Nappies!$W90,"")</f>
        <v>0</v>
      </c>
      <c r="W88" s="745">
        <f>IF(Select2=1,Garden!$W90,"")</f>
        <v>0</v>
      </c>
      <c r="X88" s="736">
        <f>IF(Select2=1,Wood!$W90,"")</f>
        <v>0</v>
      </c>
      <c r="Y88" s="745">
        <f>IF(Select2=1,Textiles!$W90,"")</f>
        <v>2.7994161858216601E-5</v>
      </c>
      <c r="Z88" s="738">
        <f>Sludge!W90</f>
        <v>0</v>
      </c>
      <c r="AA88" s="738" t="str">
        <f>IF(Select2=2,MSW!$W90,"")</f>
        <v/>
      </c>
      <c r="AB88" s="746">
        <f>Industry!$W90</f>
        <v>0</v>
      </c>
      <c r="AC88" s="747">
        <f t="shared" si="5"/>
        <v>7.6816902545160748E-4</v>
      </c>
      <c r="AD88" s="748">
        <f>Recovery_OX!R83</f>
        <v>0</v>
      </c>
      <c r="AE88" s="703"/>
      <c r="AF88" s="750">
        <f>(AC88-AD88)*(1-Recovery_OX!U83)</f>
        <v>7.6816902545160748E-4</v>
      </c>
    </row>
    <row r="89" spans="2:32">
      <c r="B89" s="743">
        <f t="shared" si="6"/>
        <v>2072</v>
      </c>
      <c r="C89" s="744">
        <f>IF(Select2=1,Food!$K91,"")</f>
        <v>7.8921762603232082E-12</v>
      </c>
      <c r="D89" s="745">
        <f>IF(Select2=1,Paper!$K91,"")</f>
        <v>3.3402507918187742E-4</v>
      </c>
      <c r="E89" s="736">
        <f>IF(Select2=1,Nappies!$K91,"")</f>
        <v>1.7402409406582544E-6</v>
      </c>
      <c r="F89" s="745">
        <f>IF(Select2=1,Garden!$K91,"")</f>
        <v>0</v>
      </c>
      <c r="G89" s="736">
        <f>IF(Select2=1,Wood!$K91,"")</f>
        <v>0</v>
      </c>
      <c r="H89" s="745">
        <f>IF(Select2=1,Textiles!$K91,"")</f>
        <v>2.3817694952918778E-5</v>
      </c>
      <c r="I89" s="746">
        <f>Sludge!K91</f>
        <v>0</v>
      </c>
      <c r="J89" s="746" t="str">
        <f>IF(Select2=2,MSW!$K91,"")</f>
        <v/>
      </c>
      <c r="K89" s="746">
        <f>Industry!$K91</f>
        <v>0</v>
      </c>
      <c r="L89" s="747">
        <f t="shared" si="8"/>
        <v>3.5958302296763069E-4</v>
      </c>
      <c r="M89" s="748">
        <f>Recovery_OX!C84</f>
        <v>0</v>
      </c>
      <c r="N89" s="703"/>
      <c r="O89" s="749">
        <f>(L89-M89)*(1-Recovery_OX!F84)</f>
        <v>3.5958302296763069E-4</v>
      </c>
      <c r="P89" s="695"/>
      <c r="Q89" s="705"/>
      <c r="S89" s="743">
        <f t="shared" si="7"/>
        <v>2072</v>
      </c>
      <c r="T89" s="744">
        <f>IF(Select2=1,Food!$W91,"")</f>
        <v>5.2802249734544243E-12</v>
      </c>
      <c r="U89" s="745">
        <f>IF(Select2=1,Paper!$W91,"")</f>
        <v>6.9013446111958123E-4</v>
      </c>
      <c r="V89" s="736">
        <f>IF(Select2=1,Nappies!$W91,"")</f>
        <v>0</v>
      </c>
      <c r="W89" s="745">
        <f>IF(Select2=1,Garden!$W91,"")</f>
        <v>0</v>
      </c>
      <c r="X89" s="736">
        <f>IF(Select2=1,Wood!$W91,"")</f>
        <v>0</v>
      </c>
      <c r="Y89" s="745">
        <f>IF(Select2=1,Textiles!$W91,"")</f>
        <v>2.6101583510047982E-5</v>
      </c>
      <c r="Z89" s="738">
        <f>Sludge!W91</f>
        <v>0</v>
      </c>
      <c r="AA89" s="738" t="str">
        <f>IF(Select2=2,MSW!$W91,"")</f>
        <v/>
      </c>
      <c r="AB89" s="746">
        <f>Industry!$W91</f>
        <v>0</v>
      </c>
      <c r="AC89" s="747">
        <f t="shared" si="5"/>
        <v>7.1623604990985411E-4</v>
      </c>
      <c r="AD89" s="748">
        <f>Recovery_OX!R84</f>
        <v>0</v>
      </c>
      <c r="AE89" s="703"/>
      <c r="AF89" s="750">
        <f>(AC89-AD89)*(1-Recovery_OX!U84)</f>
        <v>7.1623604990985411E-4</v>
      </c>
    </row>
    <row r="90" spans="2:32">
      <c r="B90" s="743">
        <f t="shared" si="6"/>
        <v>2073</v>
      </c>
      <c r="C90" s="744">
        <f>IF(Select2=1,Food!$K92,"")</f>
        <v>5.2902839541412323E-12</v>
      </c>
      <c r="D90" s="745">
        <f>IF(Select2=1,Paper!$K92,"")</f>
        <v>3.1144291952277746E-4</v>
      </c>
      <c r="E90" s="736">
        <f>IF(Select2=1,Nappies!$K92,"")</f>
        <v>1.4681800540339644E-6</v>
      </c>
      <c r="F90" s="745">
        <f>IF(Select2=1,Garden!$K92,"")</f>
        <v>0</v>
      </c>
      <c r="G90" s="736">
        <f>IF(Select2=1,Wood!$K92,"")</f>
        <v>0</v>
      </c>
      <c r="H90" s="745">
        <f>IF(Select2=1,Textiles!$K92,"")</f>
        <v>2.2207471578506567E-5</v>
      </c>
      <c r="I90" s="746">
        <f>Sludge!K92</f>
        <v>0</v>
      </c>
      <c r="J90" s="746" t="str">
        <f>IF(Select2=2,MSW!$K92,"")</f>
        <v/>
      </c>
      <c r="K90" s="746">
        <f>Industry!$K92</f>
        <v>0</v>
      </c>
      <c r="L90" s="747">
        <f t="shared" si="8"/>
        <v>3.3511857644560194E-4</v>
      </c>
      <c r="M90" s="748">
        <f>Recovery_OX!C85</f>
        <v>0</v>
      </c>
      <c r="N90" s="703"/>
      <c r="O90" s="749">
        <f>(L90-M90)*(1-Recovery_OX!F85)</f>
        <v>3.3511857644560194E-4</v>
      </c>
      <c r="P90" s="695"/>
      <c r="Q90" s="705"/>
      <c r="S90" s="743">
        <f t="shared" si="7"/>
        <v>2073</v>
      </c>
      <c r="T90" s="744">
        <f>IF(Select2=1,Food!$W92,"")</f>
        <v>3.5394406472845018E-12</v>
      </c>
      <c r="U90" s="745">
        <f>IF(Select2=1,Paper!$W92,"")</f>
        <v>6.4347710645201945E-4</v>
      </c>
      <c r="V90" s="736">
        <f>IF(Select2=1,Nappies!$W92,"")</f>
        <v>0</v>
      </c>
      <c r="W90" s="745">
        <f>IF(Select2=1,Garden!$W92,"")</f>
        <v>0</v>
      </c>
      <c r="X90" s="736">
        <f>IF(Select2=1,Wood!$W92,"")</f>
        <v>0</v>
      </c>
      <c r="Y90" s="745">
        <f>IF(Select2=1,Textiles!$W92,"")</f>
        <v>2.4336955154527745E-5</v>
      </c>
      <c r="Z90" s="738">
        <f>Sludge!W92</f>
        <v>0</v>
      </c>
      <c r="AA90" s="738" t="str">
        <f>IF(Select2=2,MSW!$W92,"")</f>
        <v/>
      </c>
      <c r="AB90" s="746">
        <f>Industry!$W92</f>
        <v>0</v>
      </c>
      <c r="AC90" s="747">
        <f t="shared" si="5"/>
        <v>6.6781406514598786E-4</v>
      </c>
      <c r="AD90" s="748">
        <f>Recovery_OX!R85</f>
        <v>0</v>
      </c>
      <c r="AE90" s="703"/>
      <c r="AF90" s="750">
        <f>(AC90-AD90)*(1-Recovery_OX!U85)</f>
        <v>6.6781406514598786E-4</v>
      </c>
    </row>
    <row r="91" spans="2:32">
      <c r="B91" s="743">
        <f t="shared" si="6"/>
        <v>2074</v>
      </c>
      <c r="C91" s="744">
        <f>IF(Select2=1,Food!$K93,"")</f>
        <v>3.546183383681555E-12</v>
      </c>
      <c r="D91" s="745">
        <f>IF(Select2=1,Paper!$K93,"")</f>
        <v>2.9038745341650331E-4</v>
      </c>
      <c r="E91" s="736">
        <f>IF(Select2=1,Nappies!$K93,"")</f>
        <v>1.2386518560170334E-6</v>
      </c>
      <c r="F91" s="745">
        <f>IF(Select2=1,Garden!$K93,"")</f>
        <v>0</v>
      </c>
      <c r="G91" s="736">
        <f>IF(Select2=1,Wood!$K93,"")</f>
        <v>0</v>
      </c>
      <c r="H91" s="745">
        <f>IF(Select2=1,Textiles!$K93,"")</f>
        <v>2.0706109255536518E-5</v>
      </c>
      <c r="I91" s="746">
        <f>Sludge!K93</f>
        <v>0</v>
      </c>
      <c r="J91" s="746" t="str">
        <f>IF(Select2=2,MSW!$K93,"")</f>
        <v/>
      </c>
      <c r="K91" s="746">
        <f>Industry!$K93</f>
        <v>0</v>
      </c>
      <c r="L91" s="747">
        <f t="shared" si="8"/>
        <v>3.1233221807424027E-4</v>
      </c>
      <c r="M91" s="748">
        <f>Recovery_OX!C86</f>
        <v>0</v>
      </c>
      <c r="N91" s="703"/>
      <c r="O91" s="749">
        <f>(L91-M91)*(1-Recovery_OX!F86)</f>
        <v>3.1233221807424027E-4</v>
      </c>
      <c r="P91" s="695"/>
      <c r="Q91" s="705"/>
      <c r="S91" s="743">
        <f t="shared" si="7"/>
        <v>2074</v>
      </c>
      <c r="T91" s="744">
        <f>IF(Select2=1,Food!$W93,"")</f>
        <v>2.3725580176281601E-12</v>
      </c>
      <c r="U91" s="745">
        <f>IF(Select2=1,Paper!$W93,"")</f>
        <v>5.9997407730682487E-4</v>
      </c>
      <c r="V91" s="736">
        <f>IF(Select2=1,Nappies!$W93,"")</f>
        <v>0</v>
      </c>
      <c r="W91" s="745">
        <f>IF(Select2=1,Garden!$W93,"")</f>
        <v>0</v>
      </c>
      <c r="X91" s="736">
        <f>IF(Select2=1,Wood!$W93,"")</f>
        <v>0</v>
      </c>
      <c r="Y91" s="745">
        <f>IF(Select2=1,Textiles!$W93,"")</f>
        <v>2.2691626581409882E-5</v>
      </c>
      <c r="Z91" s="738">
        <f>Sludge!W93</f>
        <v>0</v>
      </c>
      <c r="AA91" s="738" t="str">
        <f>IF(Select2=2,MSW!$W93,"")</f>
        <v/>
      </c>
      <c r="AB91" s="746">
        <f>Industry!$W93</f>
        <v>0</v>
      </c>
      <c r="AC91" s="747">
        <f t="shared" si="5"/>
        <v>6.2266570626079269E-4</v>
      </c>
      <c r="AD91" s="748">
        <f>Recovery_OX!R86</f>
        <v>0</v>
      </c>
      <c r="AE91" s="703"/>
      <c r="AF91" s="750">
        <f>(AC91-AD91)*(1-Recovery_OX!U86)</f>
        <v>6.2266570626079269E-4</v>
      </c>
    </row>
    <row r="92" spans="2:32">
      <c r="B92" s="743">
        <f t="shared" si="6"/>
        <v>2075</v>
      </c>
      <c r="C92" s="744">
        <f>IF(Select2=1,Food!$K94,"")</f>
        <v>2.3770778090002394E-12</v>
      </c>
      <c r="D92" s="745">
        <f>IF(Select2=1,Paper!$K94,"")</f>
        <v>2.7075546694377414E-4</v>
      </c>
      <c r="E92" s="736">
        <f>IF(Select2=1,Nappies!$K94,"")</f>
        <v>1.0450069909333806E-6</v>
      </c>
      <c r="F92" s="745">
        <f>IF(Select2=1,Garden!$K94,"")</f>
        <v>0</v>
      </c>
      <c r="G92" s="736">
        <f>IF(Select2=1,Wood!$K94,"")</f>
        <v>0</v>
      </c>
      <c r="H92" s="745">
        <f>IF(Select2=1,Textiles!$K94,"")</f>
        <v>1.9306248304159604E-5</v>
      </c>
      <c r="I92" s="746">
        <f>Sludge!K94</f>
        <v>0</v>
      </c>
      <c r="J92" s="746" t="str">
        <f>IF(Select2=2,MSW!$K94,"")</f>
        <v/>
      </c>
      <c r="K92" s="746">
        <f>Industry!$K94</f>
        <v>0</v>
      </c>
      <c r="L92" s="747">
        <f t="shared" si="8"/>
        <v>2.911067246159449E-4</v>
      </c>
      <c r="M92" s="748">
        <f>Recovery_OX!C87</f>
        <v>0</v>
      </c>
      <c r="N92" s="703"/>
      <c r="O92" s="749">
        <f>(L92-M92)*(1-Recovery_OX!F87)</f>
        <v>2.911067246159449E-4</v>
      </c>
      <c r="P92" s="695"/>
      <c r="Q92" s="705"/>
      <c r="S92" s="743">
        <f t="shared" si="7"/>
        <v>2075</v>
      </c>
      <c r="T92" s="744">
        <f>IF(Select2=1,Food!$W94,"")</f>
        <v>1.5903731995987336E-12</v>
      </c>
      <c r="U92" s="745">
        <f>IF(Select2=1,Paper!$W94,"")</f>
        <v>5.5941212178465725E-4</v>
      </c>
      <c r="V92" s="736">
        <f>IF(Select2=1,Nappies!$W94,"")</f>
        <v>0</v>
      </c>
      <c r="W92" s="745">
        <f>IF(Select2=1,Garden!$W94,"")</f>
        <v>0</v>
      </c>
      <c r="X92" s="736">
        <f>IF(Select2=1,Wood!$W94,"")</f>
        <v>0</v>
      </c>
      <c r="Y92" s="745">
        <f>IF(Select2=1,Textiles!$W94,"")</f>
        <v>2.1157532388120115E-5</v>
      </c>
      <c r="Z92" s="738">
        <f>Sludge!W94</f>
        <v>0</v>
      </c>
      <c r="AA92" s="738" t="str">
        <f>IF(Select2=2,MSW!$W94,"")</f>
        <v/>
      </c>
      <c r="AB92" s="746">
        <f>Industry!$W94</f>
        <v>0</v>
      </c>
      <c r="AC92" s="747">
        <f t="shared" si="5"/>
        <v>5.8056965576315056E-4</v>
      </c>
      <c r="AD92" s="748">
        <f>Recovery_OX!R87</f>
        <v>0</v>
      </c>
      <c r="AE92" s="703"/>
      <c r="AF92" s="750">
        <f>(AC92-AD92)*(1-Recovery_OX!U87)</f>
        <v>5.8056965576315056E-4</v>
      </c>
    </row>
    <row r="93" spans="2:32">
      <c r="B93" s="743">
        <f t="shared" si="6"/>
        <v>2076</v>
      </c>
      <c r="C93" s="744">
        <f>IF(Select2=1,Food!$K95,"")</f>
        <v>1.5934029063593372E-12</v>
      </c>
      <c r="D93" s="745">
        <f>IF(Select2=1,Paper!$K95,"")</f>
        <v>2.5245072408412424E-4</v>
      </c>
      <c r="E93" s="736">
        <f>IF(Select2=1,Nappies!$K95,"")</f>
        <v>8.8163563134774941E-7</v>
      </c>
      <c r="F93" s="745">
        <f>IF(Select2=1,Garden!$K95,"")</f>
        <v>0</v>
      </c>
      <c r="G93" s="736">
        <f>IF(Select2=1,Wood!$K95,"")</f>
        <v>0</v>
      </c>
      <c r="H93" s="745">
        <f>IF(Select2=1,Textiles!$K95,"")</f>
        <v>1.8001026604368108E-5</v>
      </c>
      <c r="I93" s="746">
        <f>Sludge!K95</f>
        <v>0</v>
      </c>
      <c r="J93" s="746" t="str">
        <f>IF(Select2=2,MSW!$K95,"")</f>
        <v/>
      </c>
      <c r="K93" s="746">
        <f>Industry!$K95</f>
        <v>0</v>
      </c>
      <c r="L93" s="747">
        <f t="shared" si="8"/>
        <v>2.7133338791324299E-4</v>
      </c>
      <c r="M93" s="748">
        <f>Recovery_OX!C88</f>
        <v>0</v>
      </c>
      <c r="N93" s="703"/>
      <c r="O93" s="749">
        <f>(L93-M93)*(1-Recovery_OX!F88)</f>
        <v>2.7133338791324299E-4</v>
      </c>
      <c r="P93" s="695"/>
      <c r="Q93" s="705"/>
      <c r="S93" s="743">
        <f t="shared" si="7"/>
        <v>2076</v>
      </c>
      <c r="T93" s="744">
        <f>IF(Select2=1,Food!$W95,"")</f>
        <v>1.0660590363688701E-12</v>
      </c>
      <c r="U93" s="745">
        <f>IF(Select2=1,Paper!$W95,"")</f>
        <v>5.2159240513248808E-4</v>
      </c>
      <c r="V93" s="736">
        <f>IF(Select2=1,Nappies!$W95,"")</f>
        <v>0</v>
      </c>
      <c r="W93" s="745">
        <f>IF(Select2=1,Garden!$W95,"")</f>
        <v>0</v>
      </c>
      <c r="X93" s="736">
        <f>IF(Select2=1,Wood!$W95,"")</f>
        <v>0</v>
      </c>
      <c r="Y93" s="745">
        <f>IF(Select2=1,Textiles!$W95,"")</f>
        <v>1.9727152443143133E-5</v>
      </c>
      <c r="Z93" s="738">
        <f>Sludge!W95</f>
        <v>0</v>
      </c>
      <c r="AA93" s="738" t="str">
        <f>IF(Select2=2,MSW!$W95,"")</f>
        <v/>
      </c>
      <c r="AB93" s="746">
        <f>Industry!$W95</f>
        <v>0</v>
      </c>
      <c r="AC93" s="747">
        <f t="shared" si="5"/>
        <v>5.4131955864169027E-4</v>
      </c>
      <c r="AD93" s="748">
        <f>Recovery_OX!R88</f>
        <v>0</v>
      </c>
      <c r="AE93" s="703"/>
      <c r="AF93" s="750">
        <f>(AC93-AD93)*(1-Recovery_OX!U88)</f>
        <v>5.4131955864169027E-4</v>
      </c>
    </row>
    <row r="94" spans="2:32">
      <c r="B94" s="743">
        <f t="shared" si="6"/>
        <v>2077</v>
      </c>
      <c r="C94" s="744">
        <f>IF(Select2=1,Food!$K96,"")</f>
        <v>1.0680899095441122E-12</v>
      </c>
      <c r="D94" s="745">
        <f>IF(Select2=1,Paper!$K96,"")</f>
        <v>2.3538349496681922E-4</v>
      </c>
      <c r="E94" s="736">
        <f>IF(Select2=1,Nappies!$K96,"")</f>
        <v>7.4380496322583601E-7</v>
      </c>
      <c r="F94" s="745">
        <f>IF(Select2=1,Garden!$K96,"")</f>
        <v>0</v>
      </c>
      <c r="G94" s="736">
        <f>IF(Select2=1,Wood!$K96,"")</f>
        <v>0</v>
      </c>
      <c r="H94" s="745">
        <f>IF(Select2=1,Textiles!$K96,"")</f>
        <v>1.6784045957875381E-5</v>
      </c>
      <c r="I94" s="746">
        <f>Sludge!K96</f>
        <v>0</v>
      </c>
      <c r="J94" s="746" t="str">
        <f>IF(Select2=2,MSW!$K96,"")</f>
        <v/>
      </c>
      <c r="K94" s="746">
        <f>Industry!$K96</f>
        <v>0</v>
      </c>
      <c r="L94" s="747">
        <f t="shared" si="8"/>
        <v>2.5291134695601034E-4</v>
      </c>
      <c r="M94" s="748">
        <f>Recovery_OX!C89</f>
        <v>0</v>
      </c>
      <c r="N94" s="703"/>
      <c r="O94" s="749">
        <f>(L94-M94)*(1-Recovery_OX!F89)</f>
        <v>2.5291134695601034E-4</v>
      </c>
      <c r="P94" s="695"/>
      <c r="Q94" s="705"/>
      <c r="S94" s="743">
        <f t="shared" si="7"/>
        <v>2077</v>
      </c>
      <c r="T94" s="744">
        <f>IF(Select2=1,Food!$W96,"")</f>
        <v>7.1460074233549028E-13</v>
      </c>
      <c r="U94" s="745">
        <f>IF(Select2=1,Paper!$W96,"")</f>
        <v>4.8632953505541152E-4</v>
      </c>
      <c r="V94" s="736">
        <f>IF(Select2=1,Nappies!$W96,"")</f>
        <v>0</v>
      </c>
      <c r="W94" s="745">
        <f>IF(Select2=1,Garden!$W96,"")</f>
        <v>0</v>
      </c>
      <c r="X94" s="736">
        <f>IF(Select2=1,Wood!$W96,"")</f>
        <v>0</v>
      </c>
      <c r="Y94" s="745">
        <f>IF(Select2=1,Textiles!$W96,"")</f>
        <v>1.8393475022329189E-5</v>
      </c>
      <c r="Z94" s="738">
        <f>Sludge!W96</f>
        <v>0</v>
      </c>
      <c r="AA94" s="738" t="str">
        <f>IF(Select2=2,MSW!$W96,"")</f>
        <v/>
      </c>
      <c r="AB94" s="746">
        <f>Industry!$W96</f>
        <v>0</v>
      </c>
      <c r="AC94" s="747">
        <f t="shared" si="5"/>
        <v>5.0472301079234141E-4</v>
      </c>
      <c r="AD94" s="748">
        <f>Recovery_OX!R89</f>
        <v>0</v>
      </c>
      <c r="AE94" s="703"/>
      <c r="AF94" s="750">
        <f>(AC94-AD94)*(1-Recovery_OX!U89)</f>
        <v>5.0472301079234141E-4</v>
      </c>
    </row>
    <row r="95" spans="2:32">
      <c r="B95" s="743">
        <f t="shared" si="6"/>
        <v>2078</v>
      </c>
      <c r="C95" s="744">
        <f>IF(Select2=1,Food!$K97,"")</f>
        <v>7.1596207733581123E-13</v>
      </c>
      <c r="D95" s="745">
        <f>IF(Select2=1,Paper!$K97,"")</f>
        <v>2.1947011601492514E-4</v>
      </c>
      <c r="E95" s="736">
        <f>IF(Select2=1,Nappies!$K97,"")</f>
        <v>6.2752207788340482E-7</v>
      </c>
      <c r="F95" s="745">
        <f>IF(Select2=1,Garden!$K97,"")</f>
        <v>0</v>
      </c>
      <c r="G95" s="736">
        <f>IF(Select2=1,Wood!$K97,"")</f>
        <v>0</v>
      </c>
      <c r="H95" s="745">
        <f>IF(Select2=1,Textiles!$K97,"")</f>
        <v>1.5649340724140415E-5</v>
      </c>
      <c r="I95" s="746">
        <f>Sludge!K97</f>
        <v>0</v>
      </c>
      <c r="J95" s="746" t="str">
        <f>IF(Select2=2,MSW!$K97,"")</f>
        <v/>
      </c>
      <c r="K95" s="746">
        <f>Industry!$K97</f>
        <v>0</v>
      </c>
      <c r="L95" s="747">
        <f t="shared" si="8"/>
        <v>2.35746979532911E-4</v>
      </c>
      <c r="M95" s="748">
        <f>Recovery_OX!C90</f>
        <v>0</v>
      </c>
      <c r="N95" s="703"/>
      <c r="O95" s="749">
        <f>(L95-M95)*(1-Recovery_OX!F90)</f>
        <v>2.35746979532911E-4</v>
      </c>
      <c r="P95" s="695"/>
      <c r="Q95" s="705"/>
      <c r="S95" s="743">
        <f t="shared" si="7"/>
        <v>2078</v>
      </c>
      <c r="T95" s="744">
        <f>IF(Select2=1,Food!$W97,"")</f>
        <v>4.7901120249942788E-13</v>
      </c>
      <c r="U95" s="745">
        <f>IF(Select2=1,Paper!$W97,"")</f>
        <v>4.5345065292339893E-4</v>
      </c>
      <c r="V95" s="736">
        <f>IF(Select2=1,Nappies!$W97,"")</f>
        <v>0</v>
      </c>
      <c r="W95" s="745">
        <f>IF(Select2=1,Garden!$W97,"")</f>
        <v>0</v>
      </c>
      <c r="X95" s="736">
        <f>IF(Select2=1,Wood!$W97,"")</f>
        <v>0</v>
      </c>
      <c r="Y95" s="745">
        <f>IF(Select2=1,Textiles!$W97,"")</f>
        <v>1.7149962437414159E-5</v>
      </c>
      <c r="Z95" s="738">
        <f>Sludge!W97</f>
        <v>0</v>
      </c>
      <c r="AA95" s="738" t="str">
        <f>IF(Select2=2,MSW!$W97,"")</f>
        <v/>
      </c>
      <c r="AB95" s="746">
        <f>Industry!$W97</f>
        <v>0</v>
      </c>
      <c r="AC95" s="747">
        <f t="shared" si="5"/>
        <v>4.7060061583982429E-4</v>
      </c>
      <c r="AD95" s="748">
        <f>Recovery_OX!R90</f>
        <v>0</v>
      </c>
      <c r="AE95" s="703"/>
      <c r="AF95" s="750">
        <f>(AC95-AD95)*(1-Recovery_OX!U90)</f>
        <v>4.7060061583982429E-4</v>
      </c>
    </row>
    <row r="96" spans="2:32">
      <c r="B96" s="743">
        <f t="shared" si="6"/>
        <v>2079</v>
      </c>
      <c r="C96" s="744">
        <f>IF(Select2=1,Food!$K98,"")</f>
        <v>4.7992373263951295E-13</v>
      </c>
      <c r="D96" s="745">
        <f>IF(Select2=1,Paper!$K98,"")</f>
        <v>2.0463257982635766E-4</v>
      </c>
      <c r="E96" s="736">
        <f>IF(Select2=1,Nappies!$K98,"")</f>
        <v>5.294182987476843E-7</v>
      </c>
      <c r="F96" s="745">
        <f>IF(Select2=1,Garden!$K98,"")</f>
        <v>0</v>
      </c>
      <c r="G96" s="736">
        <f>IF(Select2=1,Wood!$K98,"")</f>
        <v>0</v>
      </c>
      <c r="H96" s="745">
        <f>IF(Select2=1,Textiles!$K98,"")</f>
        <v>1.4591348576791004E-5</v>
      </c>
      <c r="I96" s="746">
        <f>Sludge!K98</f>
        <v>0</v>
      </c>
      <c r="J96" s="746" t="str">
        <f>IF(Select2=2,MSW!$K98,"")</f>
        <v/>
      </c>
      <c r="K96" s="746">
        <f>Industry!$K98</f>
        <v>0</v>
      </c>
      <c r="L96" s="747">
        <f t="shared" si="8"/>
        <v>2.1975334718182007E-4</v>
      </c>
      <c r="M96" s="748">
        <f>Recovery_OX!C91</f>
        <v>0</v>
      </c>
      <c r="N96" s="703"/>
      <c r="O96" s="749">
        <f>(L96-M96)*(1-Recovery_OX!F91)</f>
        <v>2.1975334718182007E-4</v>
      </c>
      <c r="P96" s="693"/>
      <c r="S96" s="743">
        <f t="shared" si="7"/>
        <v>2079</v>
      </c>
      <c r="T96" s="744">
        <f>IF(Select2=1,Food!$W98,"")</f>
        <v>3.2109081131100351E-13</v>
      </c>
      <c r="U96" s="745">
        <f>IF(Select2=1,Paper!$W98,"")</f>
        <v>4.2279458641809425E-4</v>
      </c>
      <c r="V96" s="736">
        <f>IF(Select2=1,Nappies!$W98,"")</f>
        <v>0</v>
      </c>
      <c r="W96" s="745">
        <f>IF(Select2=1,Garden!$W98,"")</f>
        <v>0</v>
      </c>
      <c r="X96" s="736">
        <f>IF(Select2=1,Wood!$W98,"")</f>
        <v>0</v>
      </c>
      <c r="Y96" s="745">
        <f>IF(Select2=1,Textiles!$W98,"")</f>
        <v>1.5990518988264115E-5</v>
      </c>
      <c r="Z96" s="738">
        <f>Sludge!W98</f>
        <v>0</v>
      </c>
      <c r="AA96" s="738" t="str">
        <f>IF(Select2=2,MSW!$W98,"")</f>
        <v/>
      </c>
      <c r="AB96" s="746">
        <f>Industry!$W98</f>
        <v>0</v>
      </c>
      <c r="AC96" s="747">
        <f t="shared" si="5"/>
        <v>4.3878510572744917E-4</v>
      </c>
      <c r="AD96" s="748">
        <f>Recovery_OX!R91</f>
        <v>0</v>
      </c>
      <c r="AE96" s="703"/>
      <c r="AF96" s="750">
        <f>(AC96-AD96)*(1-Recovery_OX!U91)</f>
        <v>4.3878510572744917E-4</v>
      </c>
    </row>
    <row r="97" spans="2:32" ht="13.5" thickBot="1">
      <c r="B97" s="751">
        <f t="shared" si="6"/>
        <v>2080</v>
      </c>
      <c r="C97" s="752">
        <f>IF(Select2=1,Food!$K99,"")</f>
        <v>3.2170249855651416E-13</v>
      </c>
      <c r="D97" s="753">
        <f>IF(Select2=1,Paper!$K99,"")</f>
        <v>1.9079815278150649E-4</v>
      </c>
      <c r="E97" s="753">
        <f>IF(Select2=1,Nappies!$K99,"")</f>
        <v>4.4665159191573457E-7</v>
      </c>
      <c r="F97" s="753">
        <f>IF(Select2=1,Garden!$K99,"")</f>
        <v>0</v>
      </c>
      <c r="G97" s="753">
        <f>IF(Select2=1,Wood!$K99,"")</f>
        <v>0</v>
      </c>
      <c r="H97" s="753">
        <f>IF(Select2=1,Textiles!$K99,"")</f>
        <v>1.3604883237093383E-5</v>
      </c>
      <c r="I97" s="754">
        <f>Sludge!K99</f>
        <v>0</v>
      </c>
      <c r="J97" s="754" t="str">
        <f>IF(Select2=2,MSW!$K99,"")</f>
        <v/>
      </c>
      <c r="K97" s="746">
        <f>Industry!$K99</f>
        <v>0</v>
      </c>
      <c r="L97" s="747">
        <f t="shared" si="8"/>
        <v>2.0484968793221811E-4</v>
      </c>
      <c r="M97" s="755">
        <f>Recovery_OX!C92</f>
        <v>0</v>
      </c>
      <c r="N97" s="703"/>
      <c r="O97" s="756">
        <f>(L97-M97)*(1-Recovery_OX!F92)</f>
        <v>2.0484968793221811E-4</v>
      </c>
      <c r="S97" s="751">
        <f t="shared" si="7"/>
        <v>2080</v>
      </c>
      <c r="T97" s="752">
        <f>IF(Select2=1,Food!$W99,"")</f>
        <v>2.1523360741961263E-13</v>
      </c>
      <c r="U97" s="753">
        <f>IF(Select2=1,Paper!$W99,"")</f>
        <v>3.9421105946592247E-4</v>
      </c>
      <c r="V97" s="753">
        <f>IF(Select2=1,Nappies!$W99,"")</f>
        <v>0</v>
      </c>
      <c r="W97" s="753">
        <f>IF(Select2=1,Garden!$W99,"")</f>
        <v>0</v>
      </c>
      <c r="X97" s="753">
        <f>IF(Select2=1,Wood!$W99,"")</f>
        <v>0</v>
      </c>
      <c r="Y97" s="753">
        <f>IF(Select2=1,Textiles!$W99,"")</f>
        <v>1.4909461081746177E-5</v>
      </c>
      <c r="Z97" s="754">
        <f>Sludge!W99</f>
        <v>0</v>
      </c>
      <c r="AA97" s="754" t="str">
        <f>IF(Select2=2,MSW!$W99,"")</f>
        <v/>
      </c>
      <c r="AB97" s="746">
        <f>Industry!$W99</f>
        <v>0</v>
      </c>
      <c r="AC97" s="757">
        <f t="shared" si="5"/>
        <v>4.0912052076290222E-4</v>
      </c>
      <c r="AD97" s="755">
        <f>Recovery_OX!R92</f>
        <v>0</v>
      </c>
      <c r="AE97" s="703"/>
      <c r="AF97" s="758">
        <f>(AC97-AD97)*(1-Recovery_OX!U92)</f>
        <v>4.0912052076290222E-4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v>
      </c>
      <c r="E12" s="501">
        <f>Stored_C!G18+Stored_C!M18</f>
        <v>0</v>
      </c>
      <c r="F12" s="502">
        <f>F11+HWP!C12</f>
        <v>0</v>
      </c>
      <c r="G12" s="500">
        <f>G11+HWP!D12</f>
        <v>0</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v>
      </c>
      <c r="E13" s="510">
        <f>Stored_C!G19+Stored_C!M19</f>
        <v>0</v>
      </c>
      <c r="F13" s="511">
        <f>F12+HWP!C13</f>
        <v>0</v>
      </c>
      <c r="G13" s="509">
        <f>G12+HWP!D13</f>
        <v>0</v>
      </c>
      <c r="H13" s="510">
        <f>H12+HWP!E13</f>
        <v>0</v>
      </c>
      <c r="I13" s="493"/>
      <c r="J13" s="512">
        <f>Garden!J20</f>
        <v>0</v>
      </c>
      <c r="K13" s="513">
        <f>Paper!J20</f>
        <v>0</v>
      </c>
      <c r="L13" s="514">
        <f>Wood!J20</f>
        <v>0</v>
      </c>
      <c r="M13" s="515">
        <f>J13*(1-Recovery_OX!E13)*(1-Recovery_OX!F13)</f>
        <v>0</v>
      </c>
      <c r="N13" s="513">
        <f>K13*(1-Recovery_OX!E13)*(1-Recovery_OX!F13)</f>
        <v>0</v>
      </c>
      <c r="O13" s="514">
        <f>L13*(1-Recovery_OX!E13)*(1-Recovery_OX!F13)</f>
        <v>0</v>
      </c>
    </row>
    <row r="14" spans="2:15">
      <c r="B14" s="507">
        <f t="shared" ref="B14:B77" si="0">B13+1</f>
        <v>1952</v>
      </c>
      <c r="C14" s="508">
        <f>Stored_C!E20</f>
        <v>0</v>
      </c>
      <c r="D14" s="509">
        <f>Stored_C!F20+Stored_C!L20</f>
        <v>0.14162314971552001</v>
      </c>
      <c r="E14" s="510">
        <f>Stored_C!G20+Stored_C!M20</f>
        <v>0</v>
      </c>
      <c r="F14" s="511">
        <f>F13+HWP!C14</f>
        <v>0</v>
      </c>
      <c r="G14" s="509">
        <f>G13+HWP!D14</f>
        <v>0.14162314971552001</v>
      </c>
      <c r="H14" s="510">
        <f>H13+HWP!E14</f>
        <v>0</v>
      </c>
      <c r="I14" s="493"/>
      <c r="J14" s="512">
        <f>Garden!J21</f>
        <v>0</v>
      </c>
      <c r="K14" s="513">
        <f>Paper!J21</f>
        <v>0</v>
      </c>
      <c r="L14" s="514">
        <f>Wood!J21</f>
        <v>0</v>
      </c>
      <c r="M14" s="515">
        <f>J14*(1-Recovery_OX!E14)*(1-Recovery_OX!F14)</f>
        <v>0</v>
      </c>
      <c r="N14" s="513">
        <f>K14*(1-Recovery_OX!E14)*(1-Recovery_OX!F14)</f>
        <v>0</v>
      </c>
      <c r="O14" s="514">
        <f>L14*(1-Recovery_OX!E14)*(1-Recovery_OX!F14)</f>
        <v>0</v>
      </c>
    </row>
    <row r="15" spans="2:15">
      <c r="B15" s="507">
        <f t="shared" si="0"/>
        <v>1953</v>
      </c>
      <c r="C15" s="508">
        <f>Stored_C!E21</f>
        <v>0</v>
      </c>
      <c r="D15" s="509">
        <f>Stored_C!F21+Stored_C!L21</f>
        <v>0.14405148934176001</v>
      </c>
      <c r="E15" s="510">
        <f>Stored_C!G21+Stored_C!M21</f>
        <v>0</v>
      </c>
      <c r="F15" s="511">
        <f>F14+HWP!C15</f>
        <v>0</v>
      </c>
      <c r="G15" s="509">
        <f>G14+HWP!D15</f>
        <v>0.28567463905728002</v>
      </c>
      <c r="H15" s="510">
        <f>H14+HWP!E15</f>
        <v>0</v>
      </c>
      <c r="I15" s="493"/>
      <c r="J15" s="512">
        <f>Garden!J22</f>
        <v>0</v>
      </c>
      <c r="K15" s="513">
        <f>Paper!J22</f>
        <v>4.6341064799346795E-3</v>
      </c>
      <c r="L15" s="514">
        <f>Wood!J22</f>
        <v>0</v>
      </c>
      <c r="M15" s="515">
        <f>J15*(1-Recovery_OX!E15)*(1-Recovery_OX!F15)</f>
        <v>0</v>
      </c>
      <c r="N15" s="513">
        <f>K15*(1-Recovery_OX!E15)*(1-Recovery_OX!F15)</f>
        <v>4.6341064799346795E-3</v>
      </c>
      <c r="O15" s="514">
        <f>L15*(1-Recovery_OX!E15)*(1-Recovery_OX!F15)</f>
        <v>0</v>
      </c>
    </row>
    <row r="16" spans="2:15">
      <c r="B16" s="507">
        <f t="shared" si="0"/>
        <v>1954</v>
      </c>
      <c r="C16" s="508">
        <f>Stored_C!E22</f>
        <v>0</v>
      </c>
      <c r="D16" s="509">
        <f>Stored_C!F22+Stored_C!L22</f>
        <v>0.14983083626016</v>
      </c>
      <c r="E16" s="510">
        <f>Stored_C!G22+Stored_C!M22</f>
        <v>0</v>
      </c>
      <c r="F16" s="511">
        <f>F15+HWP!C16</f>
        <v>0</v>
      </c>
      <c r="G16" s="509">
        <f>G15+HWP!D16</f>
        <v>0.43550547531743999</v>
      </c>
      <c r="H16" s="510">
        <f>H15+HWP!E16</f>
        <v>0</v>
      </c>
      <c r="I16" s="493"/>
      <c r="J16" s="512">
        <f>Garden!J23</f>
        <v>0</v>
      </c>
      <c r="K16" s="513">
        <f>Paper!J23</f>
        <v>9.0343773734048172E-3</v>
      </c>
      <c r="L16" s="514">
        <f>Wood!J23</f>
        <v>0</v>
      </c>
      <c r="M16" s="515">
        <f>J16*(1-Recovery_OX!E16)*(1-Recovery_OX!F16)</f>
        <v>0</v>
      </c>
      <c r="N16" s="513">
        <f>K16*(1-Recovery_OX!E16)*(1-Recovery_OX!F16)</f>
        <v>9.0343773734048172E-3</v>
      </c>
      <c r="O16" s="514">
        <f>L16*(1-Recovery_OX!E16)*(1-Recovery_OX!F16)</f>
        <v>0</v>
      </c>
    </row>
    <row r="17" spans="2:15">
      <c r="B17" s="507">
        <f t="shared" si="0"/>
        <v>1955</v>
      </c>
      <c r="C17" s="508">
        <f>Stored_C!E23</f>
        <v>0</v>
      </c>
      <c r="D17" s="509">
        <f>Stored_C!F23+Stored_C!L23</f>
        <v>0.15521728898016005</v>
      </c>
      <c r="E17" s="510">
        <f>Stored_C!G23+Stored_C!M23</f>
        <v>0</v>
      </c>
      <c r="F17" s="511">
        <f>F16+HWP!C17</f>
        <v>0</v>
      </c>
      <c r="G17" s="509">
        <f>G16+HWP!D17</f>
        <v>0.59072276429760007</v>
      </c>
      <c r="H17" s="510">
        <f>H16+HWP!E17</f>
        <v>0</v>
      </c>
      <c r="I17" s="493"/>
      <c r="J17" s="512">
        <f>Garden!J24</f>
        <v>0</v>
      </c>
      <c r="K17" s="513">
        <f>Paper!J24</f>
        <v>1.3326271031586614E-2</v>
      </c>
      <c r="L17" s="514">
        <f>Wood!J24</f>
        <v>0</v>
      </c>
      <c r="M17" s="515">
        <f>J17*(1-Recovery_OX!E17)*(1-Recovery_OX!F17)</f>
        <v>0</v>
      </c>
      <c r="N17" s="513">
        <f>K17*(1-Recovery_OX!E17)*(1-Recovery_OX!F17)</f>
        <v>1.3326271031586614E-2</v>
      </c>
      <c r="O17" s="514">
        <f>L17*(1-Recovery_OX!E17)*(1-Recovery_OX!F17)</f>
        <v>0</v>
      </c>
    </row>
    <row r="18" spans="2:15">
      <c r="B18" s="507">
        <f t="shared" si="0"/>
        <v>1956</v>
      </c>
      <c r="C18" s="508">
        <f>Stored_C!E24</f>
        <v>0</v>
      </c>
      <c r="D18" s="509">
        <f>Stored_C!F24+Stored_C!L24</f>
        <v>0.15691307103648003</v>
      </c>
      <c r="E18" s="510">
        <f>Stored_C!G24+Stored_C!M24</f>
        <v>0</v>
      </c>
      <c r="F18" s="511">
        <f>F17+HWP!C18</f>
        <v>0</v>
      </c>
      <c r="G18" s="509">
        <f>G17+HWP!D18</f>
        <v>0.74763583533408007</v>
      </c>
      <c r="H18" s="510">
        <f>H17+HWP!E18</f>
        <v>0</v>
      </c>
      <c r="I18" s="493"/>
      <c r="J18" s="512">
        <f>Garden!J25</f>
        <v>0</v>
      </c>
      <c r="K18" s="513">
        <f>Paper!J25</f>
        <v>1.7504258380614559E-2</v>
      </c>
      <c r="L18" s="514">
        <f>Wood!J25</f>
        <v>0</v>
      </c>
      <c r="M18" s="515">
        <f>J18*(1-Recovery_OX!E18)*(1-Recovery_OX!F18)</f>
        <v>0</v>
      </c>
      <c r="N18" s="513">
        <f>K18*(1-Recovery_OX!E18)*(1-Recovery_OX!F18)</f>
        <v>1.7504258380614559E-2</v>
      </c>
      <c r="O18" s="514">
        <f>L18*(1-Recovery_OX!E18)*(1-Recovery_OX!F18)</f>
        <v>0</v>
      </c>
    </row>
    <row r="19" spans="2:15">
      <c r="B19" s="507">
        <f t="shared" si="0"/>
        <v>1957</v>
      </c>
      <c r="C19" s="508">
        <f>Stored_C!E25</f>
        <v>0</v>
      </c>
      <c r="D19" s="509">
        <f>Stored_C!F25+Stored_C!L25</f>
        <v>0.15855942446783999</v>
      </c>
      <c r="E19" s="510">
        <f>Stored_C!G25+Stored_C!M25</f>
        <v>0</v>
      </c>
      <c r="F19" s="511">
        <f>F18+HWP!C19</f>
        <v>0</v>
      </c>
      <c r="G19" s="509">
        <f>G18+HWP!D19</f>
        <v>0.90619525980192006</v>
      </c>
      <c r="H19" s="510">
        <f>H18+HWP!E19</f>
        <v>0</v>
      </c>
      <c r="I19" s="493"/>
      <c r="J19" s="512">
        <f>Garden!J26</f>
        <v>0</v>
      </c>
      <c r="K19" s="513">
        <f>Paper!J26</f>
        <v>2.1455276312489769E-2</v>
      </c>
      <c r="L19" s="514">
        <f>Wood!J26</f>
        <v>0</v>
      </c>
      <c r="M19" s="515">
        <f>J19*(1-Recovery_OX!E19)*(1-Recovery_OX!F19)</f>
        <v>0</v>
      </c>
      <c r="N19" s="513">
        <f>K19*(1-Recovery_OX!E19)*(1-Recovery_OX!F19)</f>
        <v>2.1455276312489769E-2</v>
      </c>
      <c r="O19" s="514">
        <f>L19*(1-Recovery_OX!E19)*(1-Recovery_OX!F19)</f>
        <v>0</v>
      </c>
    </row>
    <row r="20" spans="2:15">
      <c r="B20" s="507">
        <f t="shared" si="0"/>
        <v>1958</v>
      </c>
      <c r="C20" s="508">
        <f>Stored_C!E26</f>
        <v>0</v>
      </c>
      <c r="D20" s="509">
        <f>Stored_C!F26+Stored_C!L26</f>
        <v>0.16014114046656003</v>
      </c>
      <c r="E20" s="510">
        <f>Stored_C!G26+Stored_C!M26</f>
        <v>0</v>
      </c>
      <c r="F20" s="511">
        <f>F19+HWP!C20</f>
        <v>0</v>
      </c>
      <c r="G20" s="509">
        <f>G19+HWP!D20</f>
        <v>1.0663364002684801</v>
      </c>
      <c r="H20" s="510">
        <f>H19+HWP!E20</f>
        <v>0</v>
      </c>
      <c r="I20" s="493"/>
      <c r="J20" s="512">
        <f>Garden!J27</f>
        <v>0</v>
      </c>
      <c r="K20" s="513">
        <f>Paper!J27</f>
        <v>2.5193051989132024E-2</v>
      </c>
      <c r="L20" s="514">
        <f>Wood!J27</f>
        <v>0</v>
      </c>
      <c r="M20" s="515">
        <f>J20*(1-Recovery_OX!E20)*(1-Recovery_OX!F20)</f>
        <v>0</v>
      </c>
      <c r="N20" s="513">
        <f>K20*(1-Recovery_OX!E20)*(1-Recovery_OX!F20)</f>
        <v>2.5193051989132024E-2</v>
      </c>
      <c r="O20" s="514">
        <f>L20*(1-Recovery_OX!E20)*(1-Recovery_OX!F20)</f>
        <v>0</v>
      </c>
    </row>
    <row r="21" spans="2:15">
      <c r="B21" s="507">
        <f t="shared" si="0"/>
        <v>1959</v>
      </c>
      <c r="C21" s="508">
        <f>Stored_C!E27</f>
        <v>0</v>
      </c>
      <c r="D21" s="509">
        <f>Stored_C!F27+Stored_C!L27</f>
        <v>0.16163413842048002</v>
      </c>
      <c r="E21" s="510">
        <f>Stored_C!G27+Stored_C!M27</f>
        <v>0</v>
      </c>
      <c r="F21" s="511">
        <f>F20+HWP!C21</f>
        <v>0</v>
      </c>
      <c r="G21" s="509">
        <f>G20+HWP!D21</f>
        <v>1.2279705386889601</v>
      </c>
      <c r="H21" s="510">
        <f>H20+HWP!E21</f>
        <v>0</v>
      </c>
      <c r="I21" s="493"/>
      <c r="J21" s="512">
        <f>Garden!J28</f>
        <v>0</v>
      </c>
      <c r="K21" s="513">
        <f>Paper!J28</f>
        <v>2.8729886878134915E-2</v>
      </c>
      <c r="L21" s="514">
        <f>Wood!J28</f>
        <v>0</v>
      </c>
      <c r="M21" s="515">
        <f>J21*(1-Recovery_OX!E21)*(1-Recovery_OX!F21)</f>
        <v>0</v>
      </c>
      <c r="N21" s="513">
        <f>K21*(1-Recovery_OX!E21)*(1-Recovery_OX!F21)</f>
        <v>2.8729886878134915E-2</v>
      </c>
      <c r="O21" s="514">
        <f>L21*(1-Recovery_OX!E21)*(1-Recovery_OX!F21)</f>
        <v>0</v>
      </c>
    </row>
    <row r="22" spans="2:15">
      <c r="B22" s="507">
        <f t="shared" si="0"/>
        <v>1960</v>
      </c>
      <c r="C22" s="508">
        <f>Stored_C!E28</f>
        <v>0</v>
      </c>
      <c r="D22" s="509">
        <f>Stored_C!F28+Stored_C!L28</f>
        <v>0.18113943427008003</v>
      </c>
      <c r="E22" s="510">
        <f>Stored_C!G28+Stored_C!M28</f>
        <v>0</v>
      </c>
      <c r="F22" s="511">
        <f>F21+HWP!C22</f>
        <v>0</v>
      </c>
      <c r="G22" s="509">
        <f>G21+HWP!D22</f>
        <v>1.4091099729590402</v>
      </c>
      <c r="H22" s="510">
        <f>H21+HWP!E22</f>
        <v>0</v>
      </c>
      <c r="I22" s="493"/>
      <c r="J22" s="512">
        <f>Garden!J29</f>
        <v>0</v>
      </c>
      <c r="K22" s="513">
        <f>Paper!J29</f>
        <v>3.2076462840728487E-2</v>
      </c>
      <c r="L22" s="514">
        <f>Wood!J29</f>
        <v>0</v>
      </c>
      <c r="M22" s="515">
        <f>J22*(1-Recovery_OX!E22)*(1-Recovery_OX!F22)</f>
        <v>0</v>
      </c>
      <c r="N22" s="513">
        <f>K22*(1-Recovery_OX!E22)*(1-Recovery_OX!F22)</f>
        <v>3.2076462840728487E-2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1.4091099729590402</v>
      </c>
      <c r="H23" s="510">
        <f>H22+HWP!E23</f>
        <v>0</v>
      </c>
      <c r="I23" s="493"/>
      <c r="J23" s="512">
        <f>Garden!J30</f>
        <v>0</v>
      </c>
      <c r="K23" s="513">
        <f>Paper!J30</f>
        <v>3.5835030001390517E-2</v>
      </c>
      <c r="L23" s="514">
        <f>Wood!J30</f>
        <v>0</v>
      </c>
      <c r="M23" s="515">
        <f>J23*(1-Recovery_OX!E23)*(1-Recovery_OX!F23)</f>
        <v>0</v>
      </c>
      <c r="N23" s="513">
        <f>K23*(1-Recovery_OX!E23)*(1-Recovery_OX!F23)</f>
        <v>3.5835030001390517E-2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1.4091099729590402</v>
      </c>
      <c r="H24" s="510">
        <f>H23+HWP!E24</f>
        <v>0</v>
      </c>
      <c r="I24" s="493"/>
      <c r="J24" s="512">
        <f>Garden!J31</f>
        <v>0</v>
      </c>
      <c r="K24" s="513">
        <f>Paper!J31</f>
        <v>3.3412360509440762E-2</v>
      </c>
      <c r="L24" s="514">
        <f>Wood!J31</f>
        <v>0</v>
      </c>
      <c r="M24" s="515">
        <f>J24*(1-Recovery_OX!E24)*(1-Recovery_OX!F24)</f>
        <v>0</v>
      </c>
      <c r="N24" s="513">
        <f>K24*(1-Recovery_OX!E24)*(1-Recovery_OX!F24)</f>
        <v>3.3412360509440762E-2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1.4091099729590402</v>
      </c>
      <c r="H25" s="510">
        <f>H24+HWP!E25</f>
        <v>0</v>
      </c>
      <c r="I25" s="493"/>
      <c r="J25" s="512">
        <f>Garden!J32</f>
        <v>0</v>
      </c>
      <c r="K25" s="513">
        <f>Paper!J32</f>
        <v>3.1153478447472127E-2</v>
      </c>
      <c r="L25" s="514">
        <f>Wood!J32</f>
        <v>0</v>
      </c>
      <c r="M25" s="515">
        <f>J25*(1-Recovery_OX!E25)*(1-Recovery_OX!F25)</f>
        <v>0</v>
      </c>
      <c r="N25" s="513">
        <f>K25*(1-Recovery_OX!E25)*(1-Recovery_OX!F25)</f>
        <v>3.1153478447472127E-2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1.4091099729590402</v>
      </c>
      <c r="H26" s="510">
        <f>H25+HWP!E26</f>
        <v>0</v>
      </c>
      <c r="I26" s="493"/>
      <c r="J26" s="512">
        <f>Garden!J33</f>
        <v>0</v>
      </c>
      <c r="K26" s="513">
        <f>Paper!J33</f>
        <v>2.904731077299617E-2</v>
      </c>
      <c r="L26" s="514">
        <f>Wood!J33</f>
        <v>0</v>
      </c>
      <c r="M26" s="515">
        <f>J26*(1-Recovery_OX!E26)*(1-Recovery_OX!F26)</f>
        <v>0</v>
      </c>
      <c r="N26" s="513">
        <f>K26*(1-Recovery_OX!E26)*(1-Recovery_OX!F26)</f>
        <v>2.904731077299617E-2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1.4091099729590402</v>
      </c>
      <c r="H27" s="510">
        <f>H26+HWP!E27</f>
        <v>0</v>
      </c>
      <c r="I27" s="493"/>
      <c r="J27" s="512">
        <f>Garden!J34</f>
        <v>0</v>
      </c>
      <c r="K27" s="513">
        <f>Paper!J34</f>
        <v>2.7083533049629103E-2</v>
      </c>
      <c r="L27" s="514">
        <f>Wood!J34</f>
        <v>0</v>
      </c>
      <c r="M27" s="515">
        <f>J27*(1-Recovery_OX!E27)*(1-Recovery_OX!F27)</f>
        <v>0</v>
      </c>
      <c r="N27" s="513">
        <f>K27*(1-Recovery_OX!E27)*(1-Recovery_OX!F27)</f>
        <v>2.7083533049629103E-2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1.4091099729590402</v>
      </c>
      <c r="H28" s="510">
        <f>H27+HWP!E28</f>
        <v>0</v>
      </c>
      <c r="I28" s="493"/>
      <c r="J28" s="512">
        <f>Garden!J35</f>
        <v>0</v>
      </c>
      <c r="K28" s="513">
        <f>Paper!J35</f>
        <v>2.5252518836692672E-2</v>
      </c>
      <c r="L28" s="514">
        <f>Wood!J35</f>
        <v>0</v>
      </c>
      <c r="M28" s="515">
        <f>J28*(1-Recovery_OX!E28)*(1-Recovery_OX!F28)</f>
        <v>0</v>
      </c>
      <c r="N28" s="513">
        <f>K28*(1-Recovery_OX!E28)*(1-Recovery_OX!F28)</f>
        <v>2.5252518836692672E-2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1.4091099729590402</v>
      </c>
      <c r="H29" s="510">
        <f>H28+HWP!E29</f>
        <v>0</v>
      </c>
      <c r="I29" s="493"/>
      <c r="J29" s="512">
        <f>Garden!J36</f>
        <v>0</v>
      </c>
      <c r="K29" s="513">
        <f>Paper!J36</f>
        <v>2.3545292500390794E-2</v>
      </c>
      <c r="L29" s="514">
        <f>Wood!J36</f>
        <v>0</v>
      </c>
      <c r="M29" s="515">
        <f>J29*(1-Recovery_OX!E29)*(1-Recovery_OX!F29)</f>
        <v>0</v>
      </c>
      <c r="N29" s="513">
        <f>K29*(1-Recovery_OX!E29)*(1-Recovery_OX!F29)</f>
        <v>2.3545292500390794E-2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1.4091099729590402</v>
      </c>
      <c r="H30" s="510">
        <f>H29+HWP!E30</f>
        <v>0</v>
      </c>
      <c r="I30" s="493"/>
      <c r="J30" s="512">
        <f>Garden!J37</f>
        <v>0</v>
      </c>
      <c r="K30" s="513">
        <f>Paper!J37</f>
        <v>2.1953485215242249E-2</v>
      </c>
      <c r="L30" s="514">
        <f>Wood!J37</f>
        <v>0</v>
      </c>
      <c r="M30" s="515">
        <f>J30*(1-Recovery_OX!E30)*(1-Recovery_OX!F30)</f>
        <v>0</v>
      </c>
      <c r="N30" s="513">
        <f>K30*(1-Recovery_OX!E30)*(1-Recovery_OX!F30)</f>
        <v>2.1953485215242249E-2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1.4091099729590402</v>
      </c>
      <c r="H31" s="510">
        <f>H30+HWP!E31</f>
        <v>0</v>
      </c>
      <c r="I31" s="493"/>
      <c r="J31" s="512">
        <f>Garden!J38</f>
        <v>0</v>
      </c>
      <c r="K31" s="513">
        <f>Paper!J38</f>
        <v>2.0469293940088479E-2</v>
      </c>
      <c r="L31" s="514">
        <f>Wood!J38</f>
        <v>0</v>
      </c>
      <c r="M31" s="515">
        <f>J31*(1-Recovery_OX!E31)*(1-Recovery_OX!F31)</f>
        <v>0</v>
      </c>
      <c r="N31" s="513">
        <f>K31*(1-Recovery_OX!E31)*(1-Recovery_OX!F31)</f>
        <v>2.0469293940088479E-2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1.4091099729590402</v>
      </c>
      <c r="H32" s="510">
        <f>H31+HWP!E32</f>
        <v>0</v>
      </c>
      <c r="I32" s="493"/>
      <c r="J32" s="512">
        <f>Garden!J39</f>
        <v>0</v>
      </c>
      <c r="K32" s="513">
        <f>Paper!J39</f>
        <v>1.9085443167576776E-2</v>
      </c>
      <c r="L32" s="514">
        <f>Wood!J39</f>
        <v>0</v>
      </c>
      <c r="M32" s="515">
        <f>J32*(1-Recovery_OX!E32)*(1-Recovery_OX!F32)</f>
        <v>0</v>
      </c>
      <c r="N32" s="513">
        <f>K32*(1-Recovery_OX!E32)*(1-Recovery_OX!F32)</f>
        <v>1.9085443167576776E-2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1.4091099729590402</v>
      </c>
      <c r="H33" s="510">
        <f>H32+HWP!E33</f>
        <v>0</v>
      </c>
      <c r="I33" s="493"/>
      <c r="J33" s="512">
        <f>Garden!J40</f>
        <v>0</v>
      </c>
      <c r="K33" s="513">
        <f>Paper!J40</f>
        <v>1.7795149259614791E-2</v>
      </c>
      <c r="L33" s="514">
        <f>Wood!J40</f>
        <v>0</v>
      </c>
      <c r="M33" s="515">
        <f>J33*(1-Recovery_OX!E33)*(1-Recovery_OX!F33)</f>
        <v>0</v>
      </c>
      <c r="N33" s="513">
        <f>K33*(1-Recovery_OX!E33)*(1-Recovery_OX!F33)</f>
        <v>1.7795149259614791E-2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1.4091099729590402</v>
      </c>
      <c r="H34" s="510">
        <f>H33+HWP!E34</f>
        <v>0</v>
      </c>
      <c r="I34" s="493"/>
      <c r="J34" s="512">
        <f>Garden!J41</f>
        <v>0</v>
      </c>
      <c r="K34" s="513">
        <f>Paper!J41</f>
        <v>1.6592087193968742E-2</v>
      </c>
      <c r="L34" s="514">
        <f>Wood!J41</f>
        <v>0</v>
      </c>
      <c r="M34" s="515">
        <f>J34*(1-Recovery_OX!E34)*(1-Recovery_OX!F34)</f>
        <v>0</v>
      </c>
      <c r="N34" s="513">
        <f>K34*(1-Recovery_OX!E34)*(1-Recovery_OX!F34)</f>
        <v>1.6592087193968742E-2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1.4091099729590402</v>
      </c>
      <c r="H35" s="510">
        <f>H34+HWP!E35</f>
        <v>0</v>
      </c>
      <c r="I35" s="493"/>
      <c r="J35" s="512">
        <f>Garden!J42</f>
        <v>0</v>
      </c>
      <c r="K35" s="513">
        <f>Paper!J42</f>
        <v>1.5470359558997082E-2</v>
      </c>
      <c r="L35" s="514">
        <f>Wood!J42</f>
        <v>0</v>
      </c>
      <c r="M35" s="515">
        <f>J35*(1-Recovery_OX!E35)*(1-Recovery_OX!F35)</f>
        <v>0</v>
      </c>
      <c r="N35" s="513">
        <f>K35*(1-Recovery_OX!E35)*(1-Recovery_OX!F35)</f>
        <v>1.5470359558997082E-2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1.4091099729590402</v>
      </c>
      <c r="H36" s="510">
        <f>H35+HWP!E36</f>
        <v>0</v>
      </c>
      <c r="I36" s="493"/>
      <c r="J36" s="512">
        <f>Garden!J43</f>
        <v>0</v>
      </c>
      <c r="K36" s="513">
        <f>Paper!J43</f>
        <v>1.4424467644531791E-2</v>
      </c>
      <c r="L36" s="514">
        <f>Wood!J43</f>
        <v>0</v>
      </c>
      <c r="M36" s="515">
        <f>J36*(1-Recovery_OX!E36)*(1-Recovery_OX!F36)</f>
        <v>0</v>
      </c>
      <c r="N36" s="513">
        <f>K36*(1-Recovery_OX!E36)*(1-Recovery_OX!F36)</f>
        <v>1.4424467644531791E-2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1.4091099729590402</v>
      </c>
      <c r="H37" s="510">
        <f>H36+HWP!E37</f>
        <v>0</v>
      </c>
      <c r="I37" s="493"/>
      <c r="J37" s="512">
        <f>Garden!J44</f>
        <v>0</v>
      </c>
      <c r="K37" s="513">
        <f>Paper!J44</f>
        <v>1.3449284487194754E-2</v>
      </c>
      <c r="L37" s="514">
        <f>Wood!J44</f>
        <v>0</v>
      </c>
      <c r="M37" s="515">
        <f>J37*(1-Recovery_OX!E37)*(1-Recovery_OX!F37)</f>
        <v>0</v>
      </c>
      <c r="N37" s="513">
        <f>K37*(1-Recovery_OX!E37)*(1-Recovery_OX!F37)</f>
        <v>1.3449284487194754E-2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1.4091099729590402</v>
      </c>
      <c r="H38" s="510">
        <f>H37+HWP!E38</f>
        <v>0</v>
      </c>
      <c r="I38" s="493"/>
      <c r="J38" s="512">
        <f>Garden!J45</f>
        <v>0</v>
      </c>
      <c r="K38" s="513">
        <f>Paper!J45</f>
        <v>1.2540029738017329E-2</v>
      </c>
      <c r="L38" s="514">
        <f>Wood!J45</f>
        <v>0</v>
      </c>
      <c r="M38" s="515">
        <f>J38*(1-Recovery_OX!E38)*(1-Recovery_OX!F38)</f>
        <v>0</v>
      </c>
      <c r="N38" s="513">
        <f>K38*(1-Recovery_OX!E38)*(1-Recovery_OX!F38)</f>
        <v>1.2540029738017329E-2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1.4091099729590402</v>
      </c>
      <c r="H39" s="510">
        <f>H38+HWP!E39</f>
        <v>0</v>
      </c>
      <c r="I39" s="493"/>
      <c r="J39" s="512">
        <f>Garden!J46</f>
        <v>0</v>
      </c>
      <c r="K39" s="513">
        <f>Paper!J46</f>
        <v>1.1692246229164165E-2</v>
      </c>
      <c r="L39" s="514">
        <f>Wood!J46</f>
        <v>0</v>
      </c>
      <c r="M39" s="515">
        <f>J39*(1-Recovery_OX!E39)*(1-Recovery_OX!F39)</f>
        <v>0</v>
      </c>
      <c r="N39" s="513">
        <f>K39*(1-Recovery_OX!E39)*(1-Recovery_OX!F39)</f>
        <v>1.1692246229164165E-2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1.4091099729590402</v>
      </c>
      <c r="H40" s="510">
        <f>H39+HWP!E40</f>
        <v>0</v>
      </c>
      <c r="I40" s="493"/>
      <c r="J40" s="512">
        <f>Garden!J47</f>
        <v>0</v>
      </c>
      <c r="K40" s="513">
        <f>Paper!J47</f>
        <v>1.0901778124891294E-2</v>
      </c>
      <c r="L40" s="514">
        <f>Wood!J47</f>
        <v>0</v>
      </c>
      <c r="M40" s="515">
        <f>J40*(1-Recovery_OX!E40)*(1-Recovery_OX!F40)</f>
        <v>0</v>
      </c>
      <c r="N40" s="513">
        <f>K40*(1-Recovery_OX!E40)*(1-Recovery_OX!F40)</f>
        <v>1.0901778124891294E-2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1.4091099729590402</v>
      </c>
      <c r="H41" s="510">
        <f>H40+HWP!E41</f>
        <v>0</v>
      </c>
      <c r="I41" s="493"/>
      <c r="J41" s="512">
        <f>Garden!J48</f>
        <v>0</v>
      </c>
      <c r="K41" s="513">
        <f>Paper!J48</f>
        <v>1.01647505496345E-2</v>
      </c>
      <c r="L41" s="514">
        <f>Wood!J48</f>
        <v>0</v>
      </c>
      <c r="M41" s="515">
        <f>J41*(1-Recovery_OX!E41)*(1-Recovery_OX!F41)</f>
        <v>0</v>
      </c>
      <c r="N41" s="513">
        <f>K41*(1-Recovery_OX!E41)*(1-Recovery_OX!F41)</f>
        <v>1.01647505496345E-2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1.4091099729590402</v>
      </c>
      <c r="H42" s="510">
        <f>H41+HWP!E42</f>
        <v>0</v>
      </c>
      <c r="I42" s="493"/>
      <c r="J42" s="512">
        <f>Garden!J49</f>
        <v>0</v>
      </c>
      <c r="K42" s="513">
        <f>Paper!J49</f>
        <v>9.4775505933647978E-3</v>
      </c>
      <c r="L42" s="514">
        <f>Wood!J49</f>
        <v>0</v>
      </c>
      <c r="M42" s="515">
        <f>J42*(1-Recovery_OX!E42)*(1-Recovery_OX!F42)</f>
        <v>0</v>
      </c>
      <c r="N42" s="513">
        <f>K42*(1-Recovery_OX!E42)*(1-Recovery_OX!F42)</f>
        <v>9.4775505933647978E-3</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1.4091099729590402</v>
      </c>
      <c r="H43" s="510">
        <f>H42+HWP!E43</f>
        <v>0</v>
      </c>
      <c r="I43" s="493"/>
      <c r="J43" s="512">
        <f>Garden!J50</f>
        <v>0</v>
      </c>
      <c r="K43" s="513">
        <f>Paper!J50</f>
        <v>8.8368096010992912E-3</v>
      </c>
      <c r="L43" s="514">
        <f>Wood!J50</f>
        <v>0</v>
      </c>
      <c r="M43" s="515">
        <f>J43*(1-Recovery_OX!E43)*(1-Recovery_OX!F43)</f>
        <v>0</v>
      </c>
      <c r="N43" s="513">
        <f>K43*(1-Recovery_OX!E43)*(1-Recovery_OX!F43)</f>
        <v>8.8368096010992912E-3</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1.4091099729590402</v>
      </c>
      <c r="H44" s="510">
        <f>H43+HWP!E44</f>
        <v>0</v>
      </c>
      <c r="I44" s="493"/>
      <c r="J44" s="512">
        <f>Garden!J51</f>
        <v>0</v>
      </c>
      <c r="K44" s="513">
        <f>Paper!J51</f>
        <v>8.2393866597505264E-3</v>
      </c>
      <c r="L44" s="514">
        <f>Wood!J51</f>
        <v>0</v>
      </c>
      <c r="M44" s="515">
        <f>J44*(1-Recovery_OX!E44)*(1-Recovery_OX!F44)</f>
        <v>0</v>
      </c>
      <c r="N44" s="513">
        <f>K44*(1-Recovery_OX!E44)*(1-Recovery_OX!F44)</f>
        <v>8.2393866597505264E-3</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1.4091099729590402</v>
      </c>
      <c r="H45" s="510">
        <f>H44+HWP!E45</f>
        <v>0</v>
      </c>
      <c r="I45" s="493"/>
      <c r="J45" s="512">
        <f>Garden!J52</f>
        <v>0</v>
      </c>
      <c r="K45" s="513">
        <f>Paper!J52</f>
        <v>7.6823532013669052E-3</v>
      </c>
      <c r="L45" s="514">
        <f>Wood!J52</f>
        <v>0</v>
      </c>
      <c r="M45" s="515">
        <f>J45*(1-Recovery_OX!E45)*(1-Recovery_OX!F45)</f>
        <v>0</v>
      </c>
      <c r="N45" s="513">
        <f>K45*(1-Recovery_OX!E45)*(1-Recovery_OX!F45)</f>
        <v>7.6823532013669052E-3</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1.4091099729590402</v>
      </c>
      <c r="H46" s="510">
        <f>H45+HWP!E46</f>
        <v>0</v>
      </c>
      <c r="I46" s="493"/>
      <c r="J46" s="512">
        <f>Garden!J53</f>
        <v>0</v>
      </c>
      <c r="K46" s="513">
        <f>Paper!J53</f>
        <v>7.1629786472891793E-3</v>
      </c>
      <c r="L46" s="514">
        <f>Wood!J53</f>
        <v>0</v>
      </c>
      <c r="M46" s="515">
        <f>J46*(1-Recovery_OX!E46)*(1-Recovery_OX!F46)</f>
        <v>0</v>
      </c>
      <c r="N46" s="513">
        <f>K46*(1-Recovery_OX!E46)*(1-Recovery_OX!F46)</f>
        <v>7.1629786472891793E-3</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1.4091099729590402</v>
      </c>
      <c r="H47" s="510">
        <f>H46+HWP!E47</f>
        <v>0</v>
      </c>
      <c r="I47" s="493"/>
      <c r="J47" s="512">
        <f>Garden!J54</f>
        <v>0</v>
      </c>
      <c r="K47" s="513">
        <f>Paper!J54</f>
        <v>6.6787170228506994E-3</v>
      </c>
      <c r="L47" s="514">
        <f>Wood!J54</f>
        <v>0</v>
      </c>
      <c r="M47" s="515">
        <f>J47*(1-Recovery_OX!E47)*(1-Recovery_OX!F47)</f>
        <v>0</v>
      </c>
      <c r="N47" s="513">
        <f>K47*(1-Recovery_OX!E47)*(1-Recovery_OX!F47)</f>
        <v>6.6787170228506994E-3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1.4091099729590402</v>
      </c>
      <c r="H48" s="510">
        <f>H47+HWP!E48</f>
        <v>0</v>
      </c>
      <c r="I48" s="493"/>
      <c r="J48" s="512">
        <f>Garden!J55</f>
        <v>0</v>
      </c>
      <c r="K48" s="513">
        <f>Paper!J55</f>
        <v>6.227194477006647E-3</v>
      </c>
      <c r="L48" s="514">
        <f>Wood!J55</f>
        <v>0</v>
      </c>
      <c r="M48" s="515">
        <f>J48*(1-Recovery_OX!E48)*(1-Recovery_OX!F48)</f>
        <v>0</v>
      </c>
      <c r="N48" s="513">
        <f>K48*(1-Recovery_OX!E48)*(1-Recovery_OX!F48)</f>
        <v>6.227194477006647E-3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1.4091099729590402</v>
      </c>
      <c r="H49" s="510">
        <f>H48+HWP!E49</f>
        <v>0</v>
      </c>
      <c r="I49" s="493"/>
      <c r="J49" s="512">
        <f>Garden!J56</f>
        <v>0</v>
      </c>
      <c r="K49" s="513">
        <f>Paper!J56</f>
        <v>5.8061976457134514E-3</v>
      </c>
      <c r="L49" s="514">
        <f>Wood!J56</f>
        <v>0</v>
      </c>
      <c r="M49" s="515">
        <f>J49*(1-Recovery_OX!E49)*(1-Recovery_OX!F49)</f>
        <v>0</v>
      </c>
      <c r="N49" s="513">
        <f>K49*(1-Recovery_OX!E49)*(1-Recovery_OX!F49)</f>
        <v>5.8061976457134514E-3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1.4091099729590402</v>
      </c>
      <c r="H50" s="510">
        <f>H49+HWP!E50</f>
        <v>0</v>
      </c>
      <c r="I50" s="493"/>
      <c r="J50" s="512">
        <f>Garden!J57</f>
        <v>0</v>
      </c>
      <c r="K50" s="513">
        <f>Paper!J57</f>
        <v>5.4136628020156879E-3</v>
      </c>
      <c r="L50" s="514">
        <f>Wood!J57</f>
        <v>0</v>
      </c>
      <c r="M50" s="515">
        <f>J50*(1-Recovery_OX!E50)*(1-Recovery_OX!F50)</f>
        <v>0</v>
      </c>
      <c r="N50" s="513">
        <f>K50*(1-Recovery_OX!E50)*(1-Recovery_OX!F50)</f>
        <v>5.4136628020156879E-3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1.4091099729590402</v>
      </c>
      <c r="H51" s="510">
        <f>H50+HWP!E51</f>
        <v>0</v>
      </c>
      <c r="I51" s="493"/>
      <c r="J51" s="512">
        <f>Garden!J58</f>
        <v>0</v>
      </c>
      <c r="K51" s="513">
        <f>Paper!J58</f>
        <v>5.0476657396541467E-3</v>
      </c>
      <c r="L51" s="514">
        <f>Wood!J58</f>
        <v>0</v>
      </c>
      <c r="M51" s="515">
        <f>J51*(1-Recovery_OX!E51)*(1-Recovery_OX!F51)</f>
        <v>0</v>
      </c>
      <c r="N51" s="513">
        <f>K51*(1-Recovery_OX!E51)*(1-Recovery_OX!F51)</f>
        <v>5.0476657396541467E-3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1.4091099729590402</v>
      </c>
      <c r="H52" s="510">
        <f>H51+HWP!E52</f>
        <v>0</v>
      </c>
      <c r="I52" s="493"/>
      <c r="J52" s="512">
        <f>Garden!J59</f>
        <v>0</v>
      </c>
      <c r="K52" s="513">
        <f>Paper!J59</f>
        <v>4.7064123406045134E-3</v>
      </c>
      <c r="L52" s="514">
        <f>Wood!J59</f>
        <v>0</v>
      </c>
      <c r="M52" s="515">
        <f>J52*(1-Recovery_OX!E52)*(1-Recovery_OX!F52)</f>
        <v>0</v>
      </c>
      <c r="N52" s="513">
        <f>K52*(1-Recovery_OX!E52)*(1-Recovery_OX!F52)</f>
        <v>4.7064123406045134E-3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1.4091099729590402</v>
      </c>
      <c r="H53" s="510">
        <f>H52+HWP!E53</f>
        <v>0</v>
      </c>
      <c r="I53" s="493"/>
      <c r="J53" s="512">
        <f>Garden!J60</f>
        <v>0</v>
      </c>
      <c r="K53" s="513">
        <f>Paper!J60</f>
        <v>4.3882297803087373E-3</v>
      </c>
      <c r="L53" s="514">
        <f>Wood!J60</f>
        <v>0</v>
      </c>
      <c r="M53" s="515">
        <f>J53*(1-Recovery_OX!E53)*(1-Recovery_OX!F53)</f>
        <v>0</v>
      </c>
      <c r="N53" s="513">
        <f>K53*(1-Recovery_OX!E53)*(1-Recovery_OX!F53)</f>
        <v>4.3882297803087373E-3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1.4091099729590402</v>
      </c>
      <c r="H54" s="510">
        <f>H53+HWP!E54</f>
        <v>0</v>
      </c>
      <c r="I54" s="493"/>
      <c r="J54" s="512">
        <f>Garden!J61</f>
        <v>0</v>
      </c>
      <c r="K54" s="513">
        <f>Paper!J61</f>
        <v>4.0915583274871038E-3</v>
      </c>
      <c r="L54" s="514">
        <f>Wood!J61</f>
        <v>0</v>
      </c>
      <c r="M54" s="515">
        <f>J54*(1-Recovery_OX!E54)*(1-Recovery_OX!F54)</f>
        <v>0</v>
      </c>
      <c r="N54" s="513">
        <f>K54*(1-Recovery_OX!E54)*(1-Recovery_OX!F54)</f>
        <v>4.0915583274871038E-3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1.4091099729590402</v>
      </c>
      <c r="H55" s="510">
        <f>H54+HWP!E55</f>
        <v>0</v>
      </c>
      <c r="I55" s="493"/>
      <c r="J55" s="512">
        <f>Garden!J62</f>
        <v>0</v>
      </c>
      <c r="K55" s="513">
        <f>Paper!J62</f>
        <v>3.8149436983336941E-3</v>
      </c>
      <c r="L55" s="514">
        <f>Wood!J62</f>
        <v>0</v>
      </c>
      <c r="M55" s="515">
        <f>J55*(1-Recovery_OX!E55)*(1-Recovery_OX!F55)</f>
        <v>0</v>
      </c>
      <c r="N55" s="513">
        <f>K55*(1-Recovery_OX!E55)*(1-Recovery_OX!F55)</f>
        <v>3.8149436983336941E-3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1.4091099729590402</v>
      </c>
      <c r="H56" s="510">
        <f>H55+HWP!E56</f>
        <v>0</v>
      </c>
      <c r="I56" s="493"/>
      <c r="J56" s="512">
        <f>Garden!J63</f>
        <v>0</v>
      </c>
      <c r="K56" s="513">
        <f>Paper!J63</f>
        <v>3.5570299276154785E-3</v>
      </c>
      <c r="L56" s="514">
        <f>Wood!J63</f>
        <v>0</v>
      </c>
      <c r="M56" s="515">
        <f>J56*(1-Recovery_OX!E56)*(1-Recovery_OX!F56)</f>
        <v>0</v>
      </c>
      <c r="N56" s="513">
        <f>K56*(1-Recovery_OX!E56)*(1-Recovery_OX!F56)</f>
        <v>3.5570299276154785E-3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1.4091099729590402</v>
      </c>
      <c r="H57" s="510">
        <f>H56+HWP!E57</f>
        <v>0</v>
      </c>
      <c r="I57" s="493"/>
      <c r="J57" s="512">
        <f>Garden!J64</f>
        <v>0</v>
      </c>
      <c r="K57" s="513">
        <f>Paper!J64</f>
        <v>3.3165527217291746E-3</v>
      </c>
      <c r="L57" s="514">
        <f>Wood!J64</f>
        <v>0</v>
      </c>
      <c r="M57" s="515">
        <f>J57*(1-Recovery_OX!E57)*(1-Recovery_OX!F57)</f>
        <v>0</v>
      </c>
      <c r="N57" s="513">
        <f>K57*(1-Recovery_OX!E57)*(1-Recovery_OX!F57)</f>
        <v>3.3165527217291746E-3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1.4091099729590402</v>
      </c>
      <c r="H58" s="510">
        <f>H57+HWP!E58</f>
        <v>0</v>
      </c>
      <c r="I58" s="493"/>
      <c r="J58" s="512">
        <f>Garden!J65</f>
        <v>0</v>
      </c>
      <c r="K58" s="513">
        <f>Paper!J65</f>
        <v>3.0923332611325345E-3</v>
      </c>
      <c r="L58" s="514">
        <f>Wood!J65</f>
        <v>0</v>
      </c>
      <c r="M58" s="515">
        <f>J58*(1-Recovery_OX!E58)*(1-Recovery_OX!F58)</f>
        <v>0</v>
      </c>
      <c r="N58" s="513">
        <f>K58*(1-Recovery_OX!E58)*(1-Recovery_OX!F58)</f>
        <v>3.0923332611325345E-3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1.4091099729590402</v>
      </c>
      <c r="H59" s="510">
        <f>H58+HWP!E59</f>
        <v>0</v>
      </c>
      <c r="I59" s="493"/>
      <c r="J59" s="512">
        <f>Garden!J66</f>
        <v>0</v>
      </c>
      <c r="K59" s="513">
        <f>Paper!J66</f>
        <v>2.883272421769582E-3</v>
      </c>
      <c r="L59" s="514">
        <f>Wood!J66</f>
        <v>0</v>
      </c>
      <c r="M59" s="515">
        <f>J59*(1-Recovery_OX!E59)*(1-Recovery_OX!F59)</f>
        <v>0</v>
      </c>
      <c r="N59" s="513">
        <f>K59*(1-Recovery_OX!E59)*(1-Recovery_OX!F59)</f>
        <v>2.883272421769582E-3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1.4091099729590402</v>
      </c>
      <c r="H60" s="510">
        <f>H59+HWP!E60</f>
        <v>0</v>
      </c>
      <c r="I60" s="493"/>
      <c r="J60" s="512">
        <f>Garden!J67</f>
        <v>0</v>
      </c>
      <c r="K60" s="513">
        <f>Paper!J67</f>
        <v>2.6883453871632151E-3</v>
      </c>
      <c r="L60" s="514">
        <f>Wood!J67</f>
        <v>0</v>
      </c>
      <c r="M60" s="515">
        <f>J60*(1-Recovery_OX!E60)*(1-Recovery_OX!F60)</f>
        <v>0</v>
      </c>
      <c r="N60" s="513">
        <f>K60*(1-Recovery_OX!E60)*(1-Recovery_OX!F60)</f>
        <v>2.6883453871632151E-3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1.4091099729590402</v>
      </c>
      <c r="H61" s="510">
        <f>H60+HWP!E61</f>
        <v>0</v>
      </c>
      <c r="I61" s="493"/>
      <c r="J61" s="512">
        <f>Garden!J68</f>
        <v>0</v>
      </c>
      <c r="K61" s="513">
        <f>Paper!J68</f>
        <v>2.5065966247636456E-3</v>
      </c>
      <c r="L61" s="514">
        <f>Wood!J68</f>
        <v>0</v>
      </c>
      <c r="M61" s="515">
        <f>J61*(1-Recovery_OX!E61)*(1-Recovery_OX!F61)</f>
        <v>0</v>
      </c>
      <c r="N61" s="513">
        <f>K61*(1-Recovery_OX!E61)*(1-Recovery_OX!F61)</f>
        <v>2.5065966247636456E-3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1.4091099729590402</v>
      </c>
      <c r="H62" s="510">
        <f>H61+HWP!E62</f>
        <v>0</v>
      </c>
      <c r="I62" s="493"/>
      <c r="J62" s="512">
        <f>Garden!J69</f>
        <v>0</v>
      </c>
      <c r="K62" s="513">
        <f>Paper!J69</f>
        <v>2.3371352019267324E-3</v>
      </c>
      <c r="L62" s="514">
        <f>Wood!J69</f>
        <v>0</v>
      </c>
      <c r="M62" s="515">
        <f>J62*(1-Recovery_OX!E62)*(1-Recovery_OX!F62)</f>
        <v>0</v>
      </c>
      <c r="N62" s="513">
        <f>K62*(1-Recovery_OX!E62)*(1-Recovery_OX!F62)</f>
        <v>2.3371352019267324E-3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1.4091099729590402</v>
      </c>
      <c r="H63" s="510">
        <f>H62+HWP!E63</f>
        <v>0</v>
      </c>
      <c r="I63" s="493"/>
      <c r="J63" s="512">
        <f>Garden!J70</f>
        <v>0</v>
      </c>
      <c r="K63" s="513">
        <f>Paper!J70</f>
        <v>2.1791304185611263E-3</v>
      </c>
      <c r="L63" s="514">
        <f>Wood!J70</f>
        <v>0</v>
      </c>
      <c r="M63" s="515">
        <f>J63*(1-Recovery_OX!E63)*(1-Recovery_OX!F63)</f>
        <v>0</v>
      </c>
      <c r="N63" s="513">
        <f>K63*(1-Recovery_OX!E63)*(1-Recovery_OX!F63)</f>
        <v>2.1791304185611263E-3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1.4091099729590402</v>
      </c>
      <c r="H64" s="510">
        <f>H63+HWP!E64</f>
        <v>0</v>
      </c>
      <c r="I64" s="493"/>
      <c r="J64" s="512">
        <f>Garden!J71</f>
        <v>0</v>
      </c>
      <c r="K64" s="513">
        <f>Paper!J71</f>
        <v>2.0318077350354566E-3</v>
      </c>
      <c r="L64" s="514">
        <f>Wood!J71</f>
        <v>0</v>
      </c>
      <c r="M64" s="515">
        <f>J64*(1-Recovery_OX!E64)*(1-Recovery_OX!F64)</f>
        <v>0</v>
      </c>
      <c r="N64" s="513">
        <f>K64*(1-Recovery_OX!E64)*(1-Recovery_OX!F64)</f>
        <v>2.0318077350354566E-3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1.4091099729590402</v>
      </c>
      <c r="H65" s="510">
        <f>H64+HWP!E65</f>
        <v>0</v>
      </c>
      <c r="I65" s="493"/>
      <c r="J65" s="512">
        <f>Garden!J72</f>
        <v>0</v>
      </c>
      <c r="K65" s="513">
        <f>Paper!J72</f>
        <v>1.894444975384162E-3</v>
      </c>
      <c r="L65" s="514">
        <f>Wood!J72</f>
        <v>0</v>
      </c>
      <c r="M65" s="515">
        <f>J65*(1-Recovery_OX!E65)*(1-Recovery_OX!F65)</f>
        <v>0</v>
      </c>
      <c r="N65" s="513">
        <f>K65*(1-Recovery_OX!E65)*(1-Recovery_OX!F65)</f>
        <v>1.894444975384162E-3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1.4091099729590402</v>
      </c>
      <c r="H66" s="510">
        <f>H65+HWP!E66</f>
        <v>0</v>
      </c>
      <c r="I66" s="493"/>
      <c r="J66" s="512">
        <f>Garden!J73</f>
        <v>0</v>
      </c>
      <c r="K66" s="513">
        <f>Paper!J73</f>
        <v>1.7663687872000692E-3</v>
      </c>
      <c r="L66" s="514">
        <f>Wood!J73</f>
        <v>0</v>
      </c>
      <c r="M66" s="515">
        <f>J66*(1-Recovery_OX!E66)*(1-Recovery_OX!F66)</f>
        <v>0</v>
      </c>
      <c r="N66" s="513">
        <f>K66*(1-Recovery_OX!E66)*(1-Recovery_OX!F66)</f>
        <v>1.7663687872000692E-3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1.4091099729590402</v>
      </c>
      <c r="H67" s="510">
        <f>H66+HWP!E67</f>
        <v>0</v>
      </c>
      <c r="I67" s="493"/>
      <c r="J67" s="512">
        <f>Garden!J74</f>
        <v>0</v>
      </c>
      <c r="K67" s="513">
        <f>Paper!J74</f>
        <v>1.6469513408601095E-3</v>
      </c>
      <c r="L67" s="514">
        <f>Wood!J74</f>
        <v>0</v>
      </c>
      <c r="M67" s="515">
        <f>J67*(1-Recovery_OX!E67)*(1-Recovery_OX!F67)</f>
        <v>0</v>
      </c>
      <c r="N67" s="513">
        <f>K67*(1-Recovery_OX!E67)*(1-Recovery_OX!F67)</f>
        <v>1.6469513408601095E-3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1.4091099729590402</v>
      </c>
      <c r="H68" s="510">
        <f>H67+HWP!E68</f>
        <v>0</v>
      </c>
      <c r="I68" s="493"/>
      <c r="J68" s="512">
        <f>Garden!J75</f>
        <v>0</v>
      </c>
      <c r="K68" s="513">
        <f>Paper!J75</f>
        <v>1.5356072519037811E-3</v>
      </c>
      <c r="L68" s="514">
        <f>Wood!J75</f>
        <v>0</v>
      </c>
      <c r="M68" s="515">
        <f>J68*(1-Recovery_OX!E68)*(1-Recovery_OX!F68)</f>
        <v>0</v>
      </c>
      <c r="N68" s="513">
        <f>K68*(1-Recovery_OX!E68)*(1-Recovery_OX!F68)</f>
        <v>1.5356072519037811E-3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1.4091099729590402</v>
      </c>
      <c r="H69" s="510">
        <f>H68+HWP!E69</f>
        <v>0</v>
      </c>
      <c r="I69" s="493"/>
      <c r="J69" s="512">
        <f>Garden!J76</f>
        <v>0</v>
      </c>
      <c r="K69" s="513">
        <f>Paper!J76</f>
        <v>1.4317907114778422E-3</v>
      </c>
      <c r="L69" s="514">
        <f>Wood!J76</f>
        <v>0</v>
      </c>
      <c r="M69" s="515">
        <f>J69*(1-Recovery_OX!E69)*(1-Recovery_OX!F69)</f>
        <v>0</v>
      </c>
      <c r="N69" s="513">
        <f>K69*(1-Recovery_OX!E69)*(1-Recovery_OX!F69)</f>
        <v>1.4317907114778422E-3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1.4091099729590402</v>
      </c>
      <c r="H70" s="510">
        <f>H69+HWP!E70</f>
        <v>0</v>
      </c>
      <c r="I70" s="493"/>
      <c r="J70" s="512">
        <f>Garden!J77</f>
        <v>0</v>
      </c>
      <c r="K70" s="513">
        <f>Paper!J77</f>
        <v>1.3349928107806808E-3</v>
      </c>
      <c r="L70" s="514">
        <f>Wood!J77</f>
        <v>0</v>
      </c>
      <c r="M70" s="515">
        <f>J70*(1-Recovery_OX!E70)*(1-Recovery_OX!F70)</f>
        <v>0</v>
      </c>
      <c r="N70" s="513">
        <f>K70*(1-Recovery_OX!E70)*(1-Recovery_OX!F70)</f>
        <v>1.3349928107806808E-3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1.4091099729590402</v>
      </c>
      <c r="H71" s="510">
        <f>H70+HWP!E71</f>
        <v>0</v>
      </c>
      <c r="I71" s="493"/>
      <c r="J71" s="512">
        <f>Garden!J78</f>
        <v>0</v>
      </c>
      <c r="K71" s="513">
        <f>Paper!J78</f>
        <v>1.2447390463907776E-3</v>
      </c>
      <c r="L71" s="514">
        <f>Wood!J78</f>
        <v>0</v>
      </c>
      <c r="M71" s="515">
        <f>J71*(1-Recovery_OX!E71)*(1-Recovery_OX!F71)</f>
        <v>0</v>
      </c>
      <c r="N71" s="513">
        <f>K71*(1-Recovery_OX!E71)*(1-Recovery_OX!F71)</f>
        <v>1.2447390463907776E-3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1.4091099729590402</v>
      </c>
      <c r="H72" s="510">
        <f>H71+HWP!E72</f>
        <v>0</v>
      </c>
      <c r="I72" s="493"/>
      <c r="J72" s="512">
        <f>Garden!J79</f>
        <v>0</v>
      </c>
      <c r="K72" s="513">
        <f>Paper!J79</f>
        <v>1.1605869942503846E-3</v>
      </c>
      <c r="L72" s="514">
        <f>Wood!J79</f>
        <v>0</v>
      </c>
      <c r="M72" s="515">
        <f>J72*(1-Recovery_OX!E72)*(1-Recovery_OX!F72)</f>
        <v>0</v>
      </c>
      <c r="N72" s="513">
        <f>K72*(1-Recovery_OX!E72)*(1-Recovery_OX!F72)</f>
        <v>1.1605869942503846E-3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1.4091099729590402</v>
      </c>
      <c r="H73" s="510">
        <f>H72+HWP!E73</f>
        <v>0</v>
      </c>
      <c r="I73" s="493"/>
      <c r="J73" s="512">
        <f>Garden!J80</f>
        <v>0</v>
      </c>
      <c r="K73" s="513">
        <f>Paper!J80</f>
        <v>1.0821241409022788E-3</v>
      </c>
      <c r="L73" s="514">
        <f>Wood!J80</f>
        <v>0</v>
      </c>
      <c r="M73" s="515">
        <f>J73*(1-Recovery_OX!E73)*(1-Recovery_OX!F73)</f>
        <v>0</v>
      </c>
      <c r="N73" s="513">
        <f>K73*(1-Recovery_OX!E73)*(1-Recovery_OX!F73)</f>
        <v>1.0821241409022788E-3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1.4091099729590402</v>
      </c>
      <c r="H74" s="510">
        <f>H73+HWP!E74</f>
        <v>0</v>
      </c>
      <c r="I74" s="493"/>
      <c r="J74" s="512">
        <f>Garden!J81</f>
        <v>0</v>
      </c>
      <c r="K74" s="513">
        <f>Paper!J81</f>
        <v>1.0089658613483183E-3</v>
      </c>
      <c r="L74" s="514">
        <f>Wood!J81</f>
        <v>0</v>
      </c>
      <c r="M74" s="515">
        <f>J74*(1-Recovery_OX!E74)*(1-Recovery_OX!F74)</f>
        <v>0</v>
      </c>
      <c r="N74" s="513">
        <f>K74*(1-Recovery_OX!E74)*(1-Recovery_OX!F74)</f>
        <v>1.0089658613483183E-3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1.4091099729590402</v>
      </c>
      <c r="H75" s="510">
        <f>H74+HWP!E75</f>
        <v>0</v>
      </c>
      <c r="I75" s="493"/>
      <c r="J75" s="512">
        <f>Garden!J82</f>
        <v>0</v>
      </c>
      <c r="K75" s="513">
        <f>Paper!J82</f>
        <v>9.4075353361725402E-4</v>
      </c>
      <c r="L75" s="514">
        <f>Wood!J82</f>
        <v>0</v>
      </c>
      <c r="M75" s="515">
        <f>J75*(1-Recovery_OX!E75)*(1-Recovery_OX!F75)</f>
        <v>0</v>
      </c>
      <c r="N75" s="513">
        <f>K75*(1-Recovery_OX!E75)*(1-Recovery_OX!F75)</f>
        <v>9.4075353361725402E-4</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1.4091099729590402</v>
      </c>
      <c r="H76" s="510">
        <f>H75+HWP!E76</f>
        <v>0</v>
      </c>
      <c r="I76" s="493"/>
      <c r="J76" s="512">
        <f>Garden!J83</f>
        <v>0</v>
      </c>
      <c r="K76" s="513">
        <f>Paper!J83</f>
        <v>8.7715278079941044E-4</v>
      </c>
      <c r="L76" s="514">
        <f>Wood!J83</f>
        <v>0</v>
      </c>
      <c r="M76" s="515">
        <f>J76*(1-Recovery_OX!E76)*(1-Recovery_OX!F76)</f>
        <v>0</v>
      </c>
      <c r="N76" s="513">
        <f>K76*(1-Recovery_OX!E76)*(1-Recovery_OX!F76)</f>
        <v>8.7715278079941044E-4</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1.4091099729590402</v>
      </c>
      <c r="H77" s="510">
        <f>H76+HWP!E77</f>
        <v>0</v>
      </c>
      <c r="I77" s="493"/>
      <c r="J77" s="512">
        <f>Garden!J84</f>
        <v>0</v>
      </c>
      <c r="K77" s="513">
        <f>Paper!J84</f>
        <v>8.1785183193068718E-4</v>
      </c>
      <c r="L77" s="514">
        <f>Wood!J84</f>
        <v>0</v>
      </c>
      <c r="M77" s="515">
        <f>J77*(1-Recovery_OX!E77)*(1-Recovery_OX!F77)</f>
        <v>0</v>
      </c>
      <c r="N77" s="513">
        <f>K77*(1-Recovery_OX!E77)*(1-Recovery_OX!F77)</f>
        <v>8.1785183193068718E-4</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1.4091099729590402</v>
      </c>
      <c r="H78" s="510">
        <f>H77+HWP!E78</f>
        <v>0</v>
      </c>
      <c r="I78" s="493"/>
      <c r="J78" s="512">
        <f>Garden!J85</f>
        <v>0</v>
      </c>
      <c r="K78" s="513">
        <f>Paper!J85</f>
        <v>7.6255999369093108E-4</v>
      </c>
      <c r="L78" s="514">
        <f>Wood!J85</f>
        <v>0</v>
      </c>
      <c r="M78" s="515">
        <f>J78*(1-Recovery_OX!E78)*(1-Recovery_OX!F78)</f>
        <v>0</v>
      </c>
      <c r="N78" s="513">
        <f>K78*(1-Recovery_OX!E78)*(1-Recovery_OX!F78)</f>
        <v>7.6255999369093108E-4</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1.4091099729590402</v>
      </c>
      <c r="H79" s="510">
        <f>H78+HWP!E79</f>
        <v>0</v>
      </c>
      <c r="I79" s="493"/>
      <c r="J79" s="512">
        <f>Garden!J86</f>
        <v>0</v>
      </c>
      <c r="K79" s="513">
        <f>Paper!J86</f>
        <v>7.1100622542494296E-4</v>
      </c>
      <c r="L79" s="514">
        <f>Wood!J86</f>
        <v>0</v>
      </c>
      <c r="M79" s="515">
        <f>J79*(1-Recovery_OX!E79)*(1-Recovery_OX!F79)</f>
        <v>0</v>
      </c>
      <c r="N79" s="513">
        <f>K79*(1-Recovery_OX!E79)*(1-Recovery_OX!F79)</f>
        <v>7.1100622542494296E-4</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1.4091099729590402</v>
      </c>
      <c r="H80" s="510">
        <f>H79+HWP!E80</f>
        <v>0</v>
      </c>
      <c r="I80" s="493"/>
      <c r="J80" s="512">
        <f>Garden!J87</f>
        <v>0</v>
      </c>
      <c r="K80" s="513">
        <f>Paper!J87</f>
        <v>6.6293781050087242E-4</v>
      </c>
      <c r="L80" s="514">
        <f>Wood!J87</f>
        <v>0</v>
      </c>
      <c r="M80" s="515">
        <f>J80*(1-Recovery_OX!E80)*(1-Recovery_OX!F80)</f>
        <v>0</v>
      </c>
      <c r="N80" s="513">
        <f>K80*(1-Recovery_OX!E80)*(1-Recovery_OX!F80)</f>
        <v>6.6293781050087242E-4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1.4091099729590402</v>
      </c>
      <c r="H81" s="510">
        <f>H80+HWP!E81</f>
        <v>0</v>
      </c>
      <c r="I81" s="493"/>
      <c r="J81" s="512">
        <f>Garden!J88</f>
        <v>0</v>
      </c>
      <c r="K81" s="513">
        <f>Paper!J88</f>
        <v>6.1811911749299405E-4</v>
      </c>
      <c r="L81" s="514">
        <f>Wood!J88</f>
        <v>0</v>
      </c>
      <c r="M81" s="515">
        <f>J81*(1-Recovery_OX!E81)*(1-Recovery_OX!F81)</f>
        <v>0</v>
      </c>
      <c r="N81" s="513">
        <f>K81*(1-Recovery_OX!E81)*(1-Recovery_OX!F81)</f>
        <v>6.1811911749299405E-4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1.4091099729590402</v>
      </c>
      <c r="H82" s="510">
        <f>H81+HWP!E82</f>
        <v>0</v>
      </c>
      <c r="I82" s="493"/>
      <c r="J82" s="512">
        <f>Garden!J89</f>
        <v>0</v>
      </c>
      <c r="K82" s="513">
        <f>Paper!J89</f>
        <v>5.7633044511618632E-4</v>
      </c>
      <c r="L82" s="514">
        <f>Wood!J89</f>
        <v>0</v>
      </c>
      <c r="M82" s="515">
        <f>J82*(1-Recovery_OX!E82)*(1-Recovery_OX!F82)</f>
        <v>0</v>
      </c>
      <c r="N82" s="513">
        <f>K82*(1-Recovery_OX!E82)*(1-Recovery_OX!F82)</f>
        <v>5.7633044511618632E-4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1.4091099729590402</v>
      </c>
      <c r="H83" s="510">
        <f>H82+HWP!E83</f>
        <v>0</v>
      </c>
      <c r="I83" s="493"/>
      <c r="J83" s="512">
        <f>Garden!J90</f>
        <v>0</v>
      </c>
      <c r="K83" s="513">
        <f>Paper!J90</f>
        <v>5.3736694524997644E-4</v>
      </c>
      <c r="L83" s="514">
        <f>Wood!J90</f>
        <v>0</v>
      </c>
      <c r="M83" s="515">
        <f>J83*(1-Recovery_OX!E83)*(1-Recovery_OX!F83)</f>
        <v>0</v>
      </c>
      <c r="N83" s="513">
        <f>K83*(1-Recovery_OX!E83)*(1-Recovery_OX!F83)</f>
        <v>5.3736694524997644E-4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1.4091099729590402</v>
      </c>
      <c r="H84" s="510">
        <f>H83+HWP!E84</f>
        <v>0</v>
      </c>
      <c r="I84" s="493"/>
      <c r="J84" s="512">
        <f>Garden!J91</f>
        <v>0</v>
      </c>
      <c r="K84" s="513">
        <f>Paper!J91</f>
        <v>5.0103761877281616E-4</v>
      </c>
      <c r="L84" s="514">
        <f>Wood!J91</f>
        <v>0</v>
      </c>
      <c r="M84" s="515">
        <f>J84*(1-Recovery_OX!E84)*(1-Recovery_OX!F84)</f>
        <v>0</v>
      </c>
      <c r="N84" s="513">
        <f>K84*(1-Recovery_OX!E84)*(1-Recovery_OX!F84)</f>
        <v>5.0103761877281616E-4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1.4091099729590402</v>
      </c>
      <c r="H85" s="510">
        <f>H84+HWP!E85</f>
        <v>0</v>
      </c>
      <c r="I85" s="493"/>
      <c r="J85" s="512">
        <f>Garden!J92</f>
        <v>0</v>
      </c>
      <c r="K85" s="513">
        <f>Paper!J92</f>
        <v>4.6716437928416625E-4</v>
      </c>
      <c r="L85" s="514">
        <f>Wood!J92</f>
        <v>0</v>
      </c>
      <c r="M85" s="515">
        <f>J85*(1-Recovery_OX!E85)*(1-Recovery_OX!F85)</f>
        <v>0</v>
      </c>
      <c r="N85" s="513">
        <f>K85*(1-Recovery_OX!E85)*(1-Recovery_OX!F85)</f>
        <v>4.6716437928416625E-4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1.4091099729590402</v>
      </c>
      <c r="H86" s="510">
        <f>H85+HWP!E86</f>
        <v>0</v>
      </c>
      <c r="I86" s="493"/>
      <c r="J86" s="512">
        <f>Garden!J93</f>
        <v>0</v>
      </c>
      <c r="K86" s="513">
        <f>Paper!J93</f>
        <v>4.35581180124755E-4</v>
      </c>
      <c r="L86" s="514">
        <f>Wood!J93</f>
        <v>0</v>
      </c>
      <c r="M86" s="515">
        <f>J86*(1-Recovery_OX!E86)*(1-Recovery_OX!F86)</f>
        <v>0</v>
      </c>
      <c r="N86" s="513">
        <f>K86*(1-Recovery_OX!E86)*(1-Recovery_OX!F86)</f>
        <v>4.35581180124755E-4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1.4091099729590402</v>
      </c>
      <c r="H87" s="510">
        <f>H86+HWP!E87</f>
        <v>0</v>
      </c>
      <c r="I87" s="493"/>
      <c r="J87" s="512">
        <f>Garden!J94</f>
        <v>0</v>
      </c>
      <c r="K87" s="513">
        <f>Paper!J94</f>
        <v>4.0613320041566121E-4</v>
      </c>
      <c r="L87" s="514">
        <f>Wood!J94</f>
        <v>0</v>
      </c>
      <c r="M87" s="515">
        <f>J87*(1-Recovery_OX!E87)*(1-Recovery_OX!F87)</f>
        <v>0</v>
      </c>
      <c r="N87" s="513">
        <f>K87*(1-Recovery_OX!E87)*(1-Recovery_OX!F87)</f>
        <v>4.0613320041566121E-4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1.4091099729590402</v>
      </c>
      <c r="H88" s="510">
        <f>H87+HWP!E88</f>
        <v>0</v>
      </c>
      <c r="I88" s="493"/>
      <c r="J88" s="512">
        <f>Garden!J95</f>
        <v>0</v>
      </c>
      <c r="K88" s="513">
        <f>Paper!J95</f>
        <v>3.7867608612618641E-4</v>
      </c>
      <c r="L88" s="514">
        <f>Wood!J95</f>
        <v>0</v>
      </c>
      <c r="M88" s="515">
        <f>J88*(1-Recovery_OX!E88)*(1-Recovery_OX!F88)</f>
        <v>0</v>
      </c>
      <c r="N88" s="513">
        <f>K88*(1-Recovery_OX!E88)*(1-Recovery_OX!F88)</f>
        <v>3.7867608612618641E-4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1.4091099729590402</v>
      </c>
      <c r="H89" s="510">
        <f>H88+HWP!E89</f>
        <v>0</v>
      </c>
      <c r="I89" s="493"/>
      <c r="J89" s="512">
        <f>Garden!J96</f>
        <v>0</v>
      </c>
      <c r="K89" s="513">
        <f>Paper!J96</f>
        <v>3.5307524245022884E-4</v>
      </c>
      <c r="L89" s="514">
        <f>Wood!J96</f>
        <v>0</v>
      </c>
      <c r="M89" s="515">
        <f>J89*(1-Recovery_OX!E89)*(1-Recovery_OX!F89)</f>
        <v>0</v>
      </c>
      <c r="N89" s="513">
        <f>K89*(1-Recovery_OX!E89)*(1-Recovery_OX!F89)</f>
        <v>3.5307524245022884E-4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1.4091099729590402</v>
      </c>
      <c r="H90" s="510">
        <f>H89+HWP!E90</f>
        <v>0</v>
      </c>
      <c r="I90" s="493"/>
      <c r="J90" s="512">
        <f>Garden!J97</f>
        <v>0</v>
      </c>
      <c r="K90" s="513">
        <f>Paper!J97</f>
        <v>3.292051740223877E-4</v>
      </c>
      <c r="L90" s="514">
        <f>Wood!J97</f>
        <v>0</v>
      </c>
      <c r="M90" s="515">
        <f>J90*(1-Recovery_OX!E90)*(1-Recovery_OX!F90)</f>
        <v>0</v>
      </c>
      <c r="N90" s="513">
        <f>K90*(1-Recovery_OX!E90)*(1-Recovery_OX!F90)</f>
        <v>3.292051740223877E-4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1.4091099729590402</v>
      </c>
      <c r="H91" s="510">
        <f>H90+HWP!E91</f>
        <v>0</v>
      </c>
      <c r="I91" s="493"/>
      <c r="J91" s="512">
        <f>Garden!J98</f>
        <v>0</v>
      </c>
      <c r="K91" s="513">
        <f>Paper!J98</f>
        <v>3.069488697395365E-4</v>
      </c>
      <c r="L91" s="514">
        <f>Wood!J98</f>
        <v>0</v>
      </c>
      <c r="M91" s="515">
        <f>J91*(1-Recovery_OX!E91)*(1-Recovery_OX!F91)</f>
        <v>0</v>
      </c>
      <c r="N91" s="513">
        <f>K91*(1-Recovery_OX!E91)*(1-Recovery_OX!F91)</f>
        <v>3.069488697395365E-4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1.4091099729590402</v>
      </c>
      <c r="H92" s="519">
        <f>H91+HWP!E92</f>
        <v>0</v>
      </c>
      <c r="I92" s="493"/>
      <c r="J92" s="521">
        <f>Garden!J99</f>
        <v>0</v>
      </c>
      <c r="K92" s="522">
        <f>Paper!J99</f>
        <v>2.8619722917225975E-4</v>
      </c>
      <c r="L92" s="523">
        <f>Wood!J99</f>
        <v>0</v>
      </c>
      <c r="M92" s="524">
        <f>J92*(1-Recovery_OX!E92)*(1-Recovery_OX!F92)</f>
        <v>0</v>
      </c>
      <c r="N92" s="522">
        <f>K92*(1-Recovery_OX!E92)*(1-Recovery_OX!F92)</f>
        <v>2.8619722917225975E-4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2017-09-14T06:23:44Z</dcterms:modified>
</cp:coreProperties>
</file>