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Pase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G48" i="7"/>
  <c r="P53" i="34" s="1"/>
  <c r="J48" i="7"/>
  <c r="D24" i="7"/>
  <c r="O52" i="7"/>
  <c r="C57" i="37" s="1"/>
  <c r="G22" i="7"/>
  <c r="P27" i="34" s="1"/>
  <c r="L26" i="7"/>
  <c r="D26" i="7"/>
  <c r="C31" i="31" s="1"/>
  <c r="I29" i="7"/>
  <c r="L93" i="7"/>
  <c r="L77" i="7"/>
  <c r="H50" i="7"/>
  <c r="L30" i="7"/>
  <c r="K89" i="7"/>
  <c r="O89" i="7"/>
  <c r="P94" i="37" s="1"/>
  <c r="O79" i="7"/>
  <c r="C84" i="37" s="1"/>
  <c r="L37" i="7"/>
  <c r="G16" i="7"/>
  <c r="P21" i="34" s="1"/>
  <c r="J16" i="7"/>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P97" i="31"/>
  <c r="K92" i="7"/>
  <c r="C92" i="7"/>
  <c r="P97" i="18" s="1"/>
  <c r="O92" i="7"/>
  <c r="P97" i="37" s="1"/>
  <c r="L49" i="7"/>
  <c r="J81" i="7"/>
  <c r="F81" i="7"/>
  <c r="D81" i="7"/>
  <c r="C86" i="31" s="1"/>
  <c r="H81" i="7"/>
  <c r="C83" i="7"/>
  <c r="C54"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9" i="34"/>
  <c r="B19" i="18"/>
  <c r="B19" i="40"/>
  <c r="W6" i="36"/>
  <c r="W8" i="35"/>
  <c r="R15" i="4"/>
  <c r="F10" i="39" s="1"/>
  <c r="K8" i="33"/>
  <c r="K8" i="37"/>
  <c r="K12" i="37" s="1"/>
  <c r="W8" i="37"/>
  <c r="W10" i="35"/>
  <c r="K12" i="34"/>
  <c r="K9" i="34"/>
  <c r="K12" i="35"/>
  <c r="K9" i="37"/>
  <c r="W10" i="37"/>
  <c r="W12" i="37"/>
  <c r="W9" i="37"/>
  <c r="P57" i="37" l="1"/>
  <c r="C40" i="33"/>
  <c r="O19" i="32"/>
  <c r="O19" i="37"/>
  <c r="B19" i="36"/>
  <c r="B19" i="33"/>
  <c r="O19" i="31"/>
  <c r="B15" i="7"/>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E30" i="7"/>
  <c r="P35" i="35" s="1"/>
  <c r="C30" i="7"/>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35" i="18"/>
  <c r="C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67"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P21"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38" i="31"/>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5" i="31"/>
  <c r="P29" i="31"/>
  <c r="C34" i="34"/>
  <c r="C33" i="37"/>
  <c r="C39" i="32"/>
  <c r="C33" i="32"/>
  <c r="C29" i="34"/>
  <c r="P34" i="18"/>
  <c r="P35" i="32"/>
  <c r="B20" i="32"/>
  <c r="O20" i="35"/>
  <c r="B20" i="40"/>
  <c r="O20" i="37"/>
  <c r="B20" i="36"/>
  <c r="O20" i="18"/>
  <c r="B20" i="37"/>
  <c r="B20" i="34"/>
  <c r="B20" i="31"/>
  <c r="O20" i="40"/>
  <c r="O20" i="32"/>
  <c r="O20" i="36"/>
  <c r="B20" i="35"/>
  <c r="O20" i="34"/>
  <c r="B20" i="18"/>
  <c r="P54" i="18"/>
  <c r="P80" i="32"/>
  <c r="P80" i="18"/>
  <c r="P28" i="31"/>
  <c r="P84" i="31"/>
  <c r="C84" i="35"/>
  <c r="C21" i="31"/>
  <c r="P21" i="31"/>
  <c r="C55" i="33"/>
  <c r="P55" i="33"/>
  <c r="P55" i="18"/>
  <c r="C80" i="33"/>
  <c r="P80" i="33"/>
  <c r="C41"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C45" i="31"/>
  <c r="P51" i="18"/>
  <c r="P93" i="32"/>
  <c r="P33" i="31"/>
  <c r="P86" i="31"/>
  <c r="C88" i="32"/>
  <c r="C83" i="32"/>
  <c r="P76" i="33"/>
  <c r="P88" i="18"/>
  <c r="C86" i="35"/>
  <c r="C97" i="18"/>
  <c r="C33" i="31"/>
  <c r="C35" i="33"/>
  <c r="C93" i="34"/>
  <c r="C68" i="18"/>
  <c r="P77" i="18"/>
  <c r="P82" i="18"/>
  <c r="P31" i="31"/>
  <c r="P90" i="32"/>
  <c r="P48" i="18"/>
  <c r="C58" i="33"/>
  <c r="C94" i="31"/>
  <c r="P85" i="32"/>
  <c r="C63" i="37"/>
  <c r="P78" i="31"/>
  <c r="P68" i="32"/>
  <c r="C82" i="35"/>
  <c r="P94" i="31"/>
  <c r="C90" i="34"/>
  <c r="P41" i="31"/>
  <c r="C41" i="35"/>
  <c r="P63" i="32"/>
  <c r="C63" i="32"/>
  <c r="P22" i="31" l="1"/>
  <c r="C29" i="37"/>
  <c r="C26" i="18"/>
  <c r="P21" i="37"/>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F30" i="32" s="1"/>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R45" i="31" s="1"/>
  <c r="Q45" i="18"/>
  <c r="Q45" i="37"/>
  <c r="R45" i="37" s="1"/>
  <c r="T45" i="37" s="1"/>
  <c r="E45" i="34"/>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R47" i="37" s="1"/>
  <c r="S47" i="37" s="1"/>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R33" i="33" s="1"/>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S35"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F34" i="37"/>
  <c r="K8" i="40"/>
  <c r="W8" i="40"/>
  <c r="I34" i="39"/>
  <c r="I60" i="39"/>
  <c r="I36" i="39"/>
  <c r="I19" i="39"/>
  <c r="I95" i="39"/>
  <c r="I31" i="39"/>
  <c r="I81" i="39"/>
  <c r="I21" i="39"/>
  <c r="I18" i="39"/>
  <c r="I55" i="39"/>
  <c r="F35" i="18"/>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35" i="33"/>
  <c r="T99" i="35"/>
  <c r="R76" i="34"/>
  <c r="R58" i="34"/>
  <c r="R98" i="34"/>
  <c r="R32" i="34"/>
  <c r="R52" i="34"/>
  <c r="R38" i="34"/>
  <c r="R36" i="34"/>
  <c r="R26" i="34"/>
  <c r="R96" i="34"/>
  <c r="R82" i="34"/>
  <c r="R35" i="34"/>
  <c r="R34" i="34"/>
  <c r="R61" i="34"/>
  <c r="R83" i="34"/>
  <c r="R92" i="34"/>
  <c r="S96" i="18"/>
  <c r="S41" i="36"/>
  <c r="G52" i="34" l="1"/>
  <c r="H68" i="34"/>
  <c r="R26" i="33"/>
  <c r="T26" i="33" s="1"/>
  <c r="R21" i="37"/>
  <c r="S21" i="37" s="1"/>
  <c r="F19" i="32"/>
  <c r="F25" i="34"/>
  <c r="H25" i="34" s="1"/>
  <c r="F21" i="34"/>
  <c r="H21" i="34" s="1"/>
  <c r="F28" i="32"/>
  <c r="F48" i="34"/>
  <c r="R42" i="33"/>
  <c r="T42" i="33" s="1"/>
  <c r="R34" i="33"/>
  <c r="S34" i="33" s="1"/>
  <c r="F48" i="35"/>
  <c r="H48" i="35" s="1"/>
  <c r="R28" i="18"/>
  <c r="S28" i="18" s="1"/>
  <c r="R34" i="31"/>
  <c r="S34" i="31" s="1"/>
  <c r="F32" i="35"/>
  <c r="H32" i="35" s="1"/>
  <c r="S36" i="35"/>
  <c r="R44" i="33"/>
  <c r="F45" i="34"/>
  <c r="F31" i="34"/>
  <c r="H88" i="31"/>
  <c r="R59" i="31"/>
  <c r="R81" i="37"/>
  <c r="T81" i="37" s="1"/>
  <c r="F57" i="35"/>
  <c r="H57" i="35" s="1"/>
  <c r="R94" i="33"/>
  <c r="S94" i="33" s="1"/>
  <c r="F95" i="32"/>
  <c r="R79" i="37"/>
  <c r="S79" i="37" s="1"/>
  <c r="F97" i="32"/>
  <c r="R85" i="37"/>
  <c r="S85" i="37" s="1"/>
  <c r="F55" i="32"/>
  <c r="F89" i="32"/>
  <c r="G82" i="34"/>
  <c r="R22" i="37"/>
  <c r="S22" i="37" s="1"/>
  <c r="F44" i="32"/>
  <c r="F38" i="32"/>
  <c r="G35" i="34"/>
  <c r="H35" i="34"/>
  <c r="F43" i="32"/>
  <c r="R44" i="31"/>
  <c r="T44" i="31" s="1"/>
  <c r="R44" i="37"/>
  <c r="R45" i="18"/>
  <c r="S45" i="18" s="1"/>
  <c r="B21" i="40"/>
  <c r="B17" i="7"/>
  <c r="O21" i="31"/>
  <c r="B21" i="34"/>
  <c r="B21" i="35"/>
  <c r="O21" i="34"/>
  <c r="O21" i="33"/>
  <c r="O21" i="37"/>
  <c r="O21" i="36"/>
  <c r="B21" i="37"/>
  <c r="B21" i="31"/>
  <c r="B21" i="36"/>
  <c r="O21" i="35"/>
  <c r="O21" i="18"/>
  <c r="O21" i="32"/>
  <c r="B21" i="33"/>
  <c r="B21" i="18"/>
  <c r="O21" i="40"/>
  <c r="B21" i="32"/>
  <c r="S42" i="18"/>
  <c r="S39" i="36"/>
  <c r="T97" i="18"/>
  <c r="T21"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F34" i="18"/>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G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R20" i="18"/>
  <c r="S20" i="18" s="1"/>
  <c r="F20" i="32"/>
  <c r="R74" i="37"/>
  <c r="T74" i="37" s="1"/>
  <c r="F80" i="35"/>
  <c r="G80" i="35" s="1"/>
  <c r="F32" i="34"/>
  <c r="H32" i="34" s="1"/>
  <c r="F98" i="18"/>
  <c r="H98" i="18" s="1"/>
  <c r="R60" i="33"/>
  <c r="T60" i="33" s="1"/>
  <c r="F74" i="34"/>
  <c r="F80" i="34"/>
  <c r="H80" i="34" s="1"/>
  <c r="F32" i="37"/>
  <c r="T22" i="31"/>
  <c r="S22" i="31"/>
  <c r="T20" i="18"/>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22" i="34"/>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H26" i="33"/>
  <c r="H38" i="34"/>
  <c r="H40"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84" i="31"/>
  <c r="F49" i="31"/>
  <c r="F89" i="31"/>
  <c r="F23" i="35"/>
  <c r="H23" i="35" s="1"/>
  <c r="F95" i="35"/>
  <c r="G95" i="35" s="1"/>
  <c r="G76" i="18"/>
  <c r="R25" i="18"/>
  <c r="S25" i="18" s="1"/>
  <c r="T28" i="35"/>
  <c r="T24" i="35"/>
  <c r="H21" i="35"/>
  <c r="G58" i="37"/>
  <c r="T33" i="33"/>
  <c r="S33" i="33"/>
  <c r="T48" i="33"/>
  <c r="S48" i="33"/>
  <c r="S29" i="33"/>
  <c r="T29" i="33"/>
  <c r="G69" i="34"/>
  <c r="T45" i="33"/>
  <c r="T73" i="33"/>
  <c r="G33" i="35"/>
  <c r="T79" i="37"/>
  <c r="R46" i="18"/>
  <c r="T46" i="18" s="1"/>
  <c r="T81" i="33"/>
  <c r="S70" i="34"/>
  <c r="T67" i="35"/>
  <c r="H68" i="37"/>
  <c r="G68" i="37"/>
  <c r="T97" i="37"/>
  <c r="S41" i="37"/>
  <c r="G56" i="31"/>
  <c r="H56" i="31"/>
  <c r="T21" i="37"/>
  <c r="G27" i="34"/>
  <c r="H27" i="34"/>
  <c r="T24" i="37"/>
  <c r="T43" i="33"/>
  <c r="G53" i="31"/>
  <c r="G42" i="31"/>
  <c r="T67" i="37"/>
  <c r="R75" i="18"/>
  <c r="S75" i="18" s="1"/>
  <c r="S41" i="35"/>
  <c r="T78" i="35"/>
  <c r="G96" i="31"/>
  <c r="T37" i="33"/>
  <c r="H69" i="31"/>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H36" i="31"/>
  <c r="G36" i="36"/>
  <c r="G19" i="37"/>
  <c r="I19" i="37" s="1"/>
  <c r="G96" i="37"/>
  <c r="H36" i="37"/>
  <c r="G35" i="37"/>
  <c r="T57" i="31"/>
  <c r="S57" i="31"/>
  <c r="T48" i="18"/>
  <c r="S48" i="18"/>
  <c r="S33" i="31"/>
  <c r="T33" i="31"/>
  <c r="S31" i="31"/>
  <c r="T31" i="31"/>
  <c r="G93" i="34"/>
  <c r="H93" i="34"/>
  <c r="T59" i="31"/>
  <c r="S59" i="31"/>
  <c r="H81" i="34"/>
  <c r="S81" i="31"/>
  <c r="T81" i="31"/>
  <c r="H44" i="35"/>
  <c r="G44" i="35"/>
  <c r="T44" i="33"/>
  <c r="S44" i="33"/>
  <c r="S44" i="37"/>
  <c r="T44" i="37"/>
  <c r="H85" i="34"/>
  <c r="G85" i="34"/>
  <c r="T49" i="33"/>
  <c r="S49" i="33"/>
  <c r="T45" i="31"/>
  <c r="S45" i="31"/>
  <c r="S41" i="31"/>
  <c r="T41" i="31"/>
  <c r="T41" i="33"/>
  <c r="S41" i="33"/>
  <c r="S86" i="31"/>
  <c r="T78" i="31"/>
  <c r="R63" i="32"/>
  <c r="R93" i="32"/>
  <c r="R74" i="32"/>
  <c r="T56" i="36"/>
  <c r="S78" i="36"/>
  <c r="S64" i="36"/>
  <c r="S34" i="36"/>
  <c r="T46" i="36"/>
  <c r="R96" i="32"/>
  <c r="R90" i="32"/>
  <c r="R68" i="32"/>
  <c r="R85" i="32"/>
  <c r="R49" i="32"/>
  <c r="T32" i="36"/>
  <c r="T50" i="36"/>
  <c r="S89" i="36"/>
  <c r="H43" i="34"/>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83" i="18"/>
  <c r="G61" i="18"/>
  <c r="G66" i="18"/>
  <c r="H66" i="18"/>
  <c r="G22" i="37"/>
  <c r="H22" i="37"/>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H27" i="37"/>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G58" i="18"/>
  <c r="H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H34" i="18"/>
  <c r="G34" i="18"/>
  <c r="H99" i="18"/>
  <c r="G99" i="18"/>
  <c r="K9" i="40"/>
  <c r="K12" i="40"/>
  <c r="K10" i="40"/>
  <c r="G72" i="31"/>
  <c r="D87" i="38"/>
  <c r="S89" i="18"/>
  <c r="T79" i="18"/>
  <c r="S67" i="18"/>
  <c r="S73" i="18"/>
  <c r="S87" i="18"/>
  <c r="T76" i="18"/>
  <c r="S53" i="18"/>
  <c r="S26" i="18"/>
  <c r="T54" i="18"/>
  <c r="S52" i="18"/>
  <c r="T35" i="18"/>
  <c r="S77" i="18"/>
  <c r="S80"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21" i="34" l="1"/>
  <c r="G57" i="35"/>
  <c r="G45" i="35"/>
  <c r="G19" i="34"/>
  <c r="I19" i="34" s="1"/>
  <c r="J20" i="34" s="1"/>
  <c r="L13" i="38" s="1"/>
  <c r="H83" i="34"/>
  <c r="G32" i="35"/>
  <c r="H24" i="36"/>
  <c r="H51" i="36"/>
  <c r="G48" i="31"/>
  <c r="H81" i="36"/>
  <c r="H66" i="31"/>
  <c r="G22" i="36"/>
  <c r="H92" i="37"/>
  <c r="G60" i="18"/>
  <c r="G30" i="37"/>
  <c r="G98" i="18"/>
  <c r="G63" i="18"/>
  <c r="G86" i="18"/>
  <c r="G55" i="18"/>
  <c r="H38" i="37"/>
  <c r="H22" i="31"/>
  <c r="H20" i="35"/>
  <c r="J20" i="35" s="1"/>
  <c r="K20" i="35" s="1"/>
  <c r="E18" i="17" s="1"/>
  <c r="S19" i="18"/>
  <c r="U19" i="18" s="1"/>
  <c r="V20" i="18" s="1"/>
  <c r="W20" i="18" s="1"/>
  <c r="T18" i="17" s="1"/>
  <c r="T23" i="33"/>
  <c r="G25" i="34"/>
  <c r="T22" i="37"/>
  <c r="G28" i="18"/>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U20" i="18"/>
  <c r="V21" i="18" s="1"/>
  <c r="W21" i="18" s="1"/>
  <c r="T19" i="17" s="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J22" i="31" s="1"/>
  <c r="K15" i="38" s="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G16" i="38"/>
  <c r="G17" i="38" s="1"/>
  <c r="G18" i="38" s="1"/>
  <c r="G19" i="38" s="1"/>
  <c r="G20" i="38" s="1"/>
  <c r="I21" i="34"/>
  <c r="J21" i="34"/>
  <c r="L14" i="38" s="1"/>
  <c r="K13" i="38"/>
  <c r="K20" i="34"/>
  <c r="G18" i="17"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1" i="34" l="1"/>
  <c r="G19" i="17" s="1"/>
  <c r="I22" i="34"/>
  <c r="J22" i="34"/>
  <c r="L17" i="17"/>
  <c r="E12" i="28" s="1"/>
  <c r="M12" i="38"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L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4" i="35" l="1"/>
  <c r="W24" i="35" s="1"/>
  <c r="V22" i="17" s="1"/>
  <c r="O17" i="17"/>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O19" i="17"/>
  <c r="E14" i="28"/>
  <c r="M14" i="38" s="1"/>
  <c r="I23" i="40"/>
  <c r="J23" i="40"/>
  <c r="K23" i="40" s="1"/>
  <c r="K21" i="17" s="1"/>
  <c r="V24" i="34"/>
  <c r="W24" i="34" s="1"/>
  <c r="X22" i="17" s="1"/>
  <c r="U24" i="34"/>
  <c r="J22" i="32"/>
  <c r="I22" i="32"/>
  <c r="V25" i="35"/>
  <c r="W25" i="35" s="1"/>
  <c r="V23" i="17" s="1"/>
  <c r="U25" i="35"/>
  <c r="I24" i="37"/>
  <c r="J24" i="37"/>
  <c r="K24" i="37" s="1"/>
  <c r="J22" i="17" s="1"/>
  <c r="J24" i="34" l="1"/>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J25" i="34" l="1"/>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<sst xmlns="http://schemas.openxmlformats.org/spreadsheetml/2006/main" count="1446" uniqueCount="343">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</sst>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8"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10" fontId="23" fillId="14" borderId="27" xfId="2" applyNumberFormat="1" applyFont="1" applyFill="1" applyBorder="1"/>
    <xf numFmtId="10" fontId="23" fillId="14" borderId="28" xfId="2" applyNumberFormat="1" applyFont="1" applyFill="1" applyBorder="1"/>
    <xf numFmtId="10" fontId="8" fillId="14" borderId="28"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5" fillId="14" borderId="30" xfId="0" applyNumberFormat="1" applyFont="1" applyFill="1" applyBorder="1" applyAlignment="1">
      <alignment horizontal="center" vertical="top" wrapText="1"/>
    </xf>
    <xf numFmtId="10" fontId="0" fillId="0" borderId="0" xfId="2" applyNumberFormat="1" applyFont="1"/>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0" fontId="0" fillId="14" borderId="3" xfId="0" applyFill="1" applyBorder="1"/>
    <xf numFmtId="2" fontId="0" fillId="14" borderId="30" xfId="0" applyNumberForma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SER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1" t="s">
        <v>212</v>
      </c>
      <c r="C7" s="751"/>
      <c r="D7" s="751"/>
      <c r="E7" s="751"/>
      <c r="F7" s="751"/>
      <c r="G7" s="751"/>
      <c r="H7" s="751"/>
      <c r="I7" s="751"/>
      <c r="J7" s="458"/>
      <c r="K7" s="458"/>
    </row>
    <row r="8" spans="2:11" s="9" customFormat="1">
      <c r="B8" s="10"/>
      <c r="C8" s="10"/>
      <c r="D8" s="10"/>
      <c r="E8" s="10"/>
      <c r="F8" s="10"/>
      <c r="G8" s="10"/>
      <c r="H8" s="10"/>
      <c r="I8" s="10"/>
      <c r="J8" s="10"/>
      <c r="K8" s="10"/>
    </row>
    <row r="9" spans="2:11" ht="44.1" customHeight="1">
      <c r="B9" s="752" t="s">
        <v>227</v>
      </c>
      <c r="C9" s="752"/>
      <c r="D9" s="752"/>
      <c r="E9" s="752"/>
      <c r="F9" s="752"/>
      <c r="G9" s="752"/>
      <c r="H9" s="752"/>
      <c r="I9" s="752"/>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6" customWidth="1"/>
    <col min="3" max="3" width="8.85546875" style="561" customWidth="1"/>
    <col min="4" max="4" width="8.28515625" style="561" customWidth="1"/>
    <col min="5" max="5" width="9.85546875" style="561" customWidth="1"/>
    <col min="6" max="6" width="9.140625" style="561" customWidth="1"/>
    <col min="7" max="9" width="8.42578125" style="561" customWidth="1"/>
    <col min="10" max="10" width="8.140625" style="561" customWidth="1"/>
    <col min="11" max="11" width="9.140625" style="561" customWidth="1"/>
    <col min="12" max="13" width="8.85546875" style="6" customWidth="1"/>
    <col min="14" max="14" width="12.28515625" style="561" customWidth="1"/>
    <col min="15" max="15" width="13.85546875" style="6" customWidth="1"/>
    <col min="16" max="16384" width="11.42578125" style="6"/>
  </cols>
  <sheetData>
    <row r="1" spans="2:15" ht="13.5" thickBot="1"/>
    <row r="2" spans="2:15" ht="13.5" thickBot="1">
      <c r="C2" s="618" t="s">
        <v>265</v>
      </c>
      <c r="D2" s="814" t="str">
        <f>city</f>
        <v>PASER</v>
      </c>
      <c r="E2" s="815"/>
      <c r="F2" s="816"/>
    </row>
    <row r="3" spans="2:15" ht="13.5" thickBot="1">
      <c r="C3" s="618" t="s">
        <v>276</v>
      </c>
      <c r="D3" s="814" t="str">
        <f>province</f>
        <v>Kalimantan Timur</v>
      </c>
      <c r="E3" s="815"/>
      <c r="F3" s="816"/>
    </row>
    <row r="4" spans="2:15" ht="13.5" thickBot="1">
      <c r="B4" s="617"/>
      <c r="C4" s="618" t="s">
        <v>30</v>
      </c>
      <c r="D4" s="814">
        <f>country</f>
        <v>0</v>
      </c>
      <c r="E4" s="815"/>
      <c r="F4" s="816"/>
      <c r="H4" s="817"/>
      <c r="I4" s="817"/>
      <c r="J4" s="817"/>
      <c r="K4" s="817"/>
    </row>
    <row r="5" spans="2:15">
      <c r="B5" s="617"/>
      <c r="H5" s="818"/>
      <c r="I5" s="818"/>
      <c r="J5" s="818"/>
      <c r="K5" s="818"/>
    </row>
    <row r="6" spans="2:15" s="60" customFormat="1" ht="15.75">
      <c r="C6" s="619" t="s">
        <v>291</v>
      </c>
      <c r="D6" s="619"/>
      <c r="E6" s="619"/>
      <c r="F6" s="620"/>
      <c r="G6" s="620"/>
      <c r="H6" s="620"/>
      <c r="I6" s="620"/>
      <c r="J6" s="620"/>
      <c r="K6" s="620"/>
      <c r="N6" s="620"/>
    </row>
    <row r="7" spans="2:15">
      <c r="C7" s="621" t="s">
        <v>292</v>
      </c>
      <c r="D7" s="621"/>
      <c r="E7" s="621"/>
    </row>
    <row r="8" spans="2:15" ht="13.5" thickBot="1">
      <c r="B8" s="621"/>
    </row>
    <row r="9" spans="2:15" ht="13.5" thickBot="1">
      <c r="B9" s="621"/>
      <c r="C9" s="622" t="s">
        <v>293</v>
      </c>
      <c r="D9" s="621"/>
    </row>
    <row r="10" spans="2:15">
      <c r="B10" s="621"/>
      <c r="C10" s="623" t="s">
        <v>95</v>
      </c>
      <c r="D10" s="624">
        <f>Parameters!R26</f>
        <v>0</v>
      </c>
      <c r="E10" s="625" t="s">
        <v>6</v>
      </c>
      <c r="F10" s="624">
        <f>Parameters!R15</f>
        <v>0.15</v>
      </c>
      <c r="G10" s="626" t="s">
        <v>267</v>
      </c>
      <c r="H10" s="627">
        <f>Parameters!R21</f>
        <v>0.24</v>
      </c>
      <c r="I10" s="628"/>
      <c r="J10" s="628"/>
      <c r="K10" s="628"/>
      <c r="L10" s="629"/>
    </row>
    <row r="11" spans="2:15">
      <c r="B11" s="621"/>
      <c r="C11" s="630" t="s">
        <v>262</v>
      </c>
      <c r="D11" s="631">
        <f>Parameters!R16</f>
        <v>0.4</v>
      </c>
      <c r="E11" s="632" t="s">
        <v>261</v>
      </c>
      <c r="F11" s="631">
        <f>Parameters!R17</f>
        <v>0.2</v>
      </c>
      <c r="G11" s="633" t="s">
        <v>146</v>
      </c>
      <c r="H11" s="634">
        <f>Parameters!R27</f>
        <v>0.05</v>
      </c>
      <c r="I11" s="628"/>
      <c r="J11" s="628"/>
      <c r="K11" s="628"/>
      <c r="L11" s="629"/>
    </row>
    <row r="12" spans="2:15" ht="13.5" thickBot="1">
      <c r="B12" s="621"/>
      <c r="C12" s="635" t="s">
        <v>2</v>
      </c>
      <c r="D12" s="636">
        <f>Parameters!R20</f>
        <v>0.43</v>
      </c>
      <c r="E12" s="637" t="s">
        <v>16</v>
      </c>
      <c r="F12" s="636">
        <f>Parameters!R18</f>
        <v>0.24</v>
      </c>
      <c r="G12" s="637" t="s">
        <v>294</v>
      </c>
      <c r="H12" s="638">
        <f>Parameters!R28</f>
        <v>0.15</v>
      </c>
      <c r="I12" s="628"/>
      <c r="J12" s="628"/>
      <c r="K12" s="628"/>
      <c r="L12" s="307"/>
    </row>
    <row r="13" spans="2:15">
      <c r="B13" s="621"/>
    </row>
    <row r="14" spans="2:15" ht="13.5" thickBot="1">
      <c r="B14" s="639"/>
    </row>
    <row r="15" spans="2:15" s="646" customFormat="1" ht="39" thickBot="1">
      <c r="B15" s="640" t="s">
        <v>1</v>
      </c>
      <c r="C15" s="640" t="s">
        <v>95</v>
      </c>
      <c r="D15" s="567" t="s">
        <v>295</v>
      </c>
      <c r="E15" s="568" t="s">
        <v>261</v>
      </c>
      <c r="F15" s="568" t="s">
        <v>262</v>
      </c>
      <c r="G15" s="568" t="s">
        <v>2</v>
      </c>
      <c r="H15" s="568" t="s">
        <v>16</v>
      </c>
      <c r="I15" s="641" t="s">
        <v>267</v>
      </c>
      <c r="J15" s="642" t="s">
        <v>146</v>
      </c>
      <c r="K15" s="643" t="s">
        <v>296</v>
      </c>
      <c r="L15" s="568" t="s">
        <v>297</v>
      </c>
      <c r="M15" s="569" t="s">
        <v>298</v>
      </c>
      <c r="N15" s="644" t="s">
        <v>284</v>
      </c>
      <c r="O15" s="645" t="s">
        <v>299</v>
      </c>
    </row>
    <row r="16" spans="2:15" s="646" customFormat="1" ht="13.5" thickBot="1">
      <c r="B16" s="647"/>
      <c r="C16" s="49" t="s">
        <v>15</v>
      </c>
      <c r="D16" s="576" t="s">
        <v>15</v>
      </c>
      <c r="E16" s="574" t="s">
        <v>15</v>
      </c>
      <c r="F16" s="574" t="s">
        <v>15</v>
      </c>
      <c r="G16" s="574" t="s">
        <v>15</v>
      </c>
      <c r="H16" s="574" t="s">
        <v>15</v>
      </c>
      <c r="I16" s="648" t="s">
        <v>15</v>
      </c>
      <c r="J16" s="649" t="s">
        <v>15</v>
      </c>
      <c r="K16" s="650" t="s">
        <v>15</v>
      </c>
      <c r="L16" s="574" t="s">
        <v>15</v>
      </c>
      <c r="M16" s="575" t="s">
        <v>15</v>
      </c>
      <c r="N16" s="651" t="s">
        <v>15</v>
      </c>
      <c r="O16" s="575" t="s">
        <v>15</v>
      </c>
    </row>
    <row r="17" spans="2:15">
      <c r="B17" s="589"/>
      <c r="C17" s="652"/>
      <c r="D17" s="653"/>
      <c r="E17" s="654"/>
      <c r="F17" s="654"/>
      <c r="G17" s="654"/>
      <c r="H17" s="654"/>
      <c r="I17" s="655"/>
      <c r="J17" s="656"/>
      <c r="K17" s="657"/>
      <c r="L17" s="658"/>
      <c r="M17" s="659"/>
      <c r="N17" s="653"/>
      <c r="O17" s="660"/>
    </row>
    <row r="18" spans="2:15">
      <c r="B18" s="598">
        <f>year</f>
        <v>1950</v>
      </c>
      <c r="C18" s="661">
        <f>Amnt_Deposited!O14*$D$10*(1-DOCF)*MSW!E19</f>
        <v>0</v>
      </c>
      <c r="D18" s="662">
        <f>Amnt_Deposited!C14*$F$10*(1-DOCF)*Food!E19</f>
        <v>0</v>
      </c>
      <c r="E18" s="663">
        <f>Amnt_Deposited!F14*$F$11*(1-DOCF)*Garden!E19</f>
        <v>0</v>
      </c>
      <c r="F18" s="663">
        <f>Amnt_Deposited!D14*$D$11*(1-DOCF)*Paper!E19</f>
        <v>0</v>
      </c>
      <c r="G18" s="663">
        <f>Amnt_Deposited!G14*$D$12*(1-DOCF)*Wood!E19</f>
        <v>0</v>
      </c>
      <c r="H18" s="663">
        <f>Amnt_Deposited!H14*$F$12*(1-DOCF)*Textiles!E19</f>
        <v>0</v>
      </c>
      <c r="I18" s="664">
        <f>Amnt_Deposited!E14*$H$10*(1-DOCF)*Nappies!E19</f>
        <v>0</v>
      </c>
      <c r="J18" s="665">
        <f>Amnt_Deposited!N14*$H$11*(1-DOCF)*Sludge!E19</f>
        <v>0</v>
      </c>
      <c r="K18" s="666">
        <f>Amnt_Deposited!P14*$H$12*(1-DOCF)*Industry!E19</f>
        <v>0</v>
      </c>
      <c r="L18" s="663">
        <f>Amnt_Deposited!P14*Parameters!$E$58*$D$11*(1-DOCF)*Industry!E19</f>
        <v>0</v>
      </c>
      <c r="M18" s="664">
        <f>Amnt_Deposited!P14*Parameters!$E$59*$D$12*(1-DOCF)*Industry!E19</f>
        <v>0</v>
      </c>
      <c r="N18" s="599">
        <f t="shared" ref="N18:N49" si="0">IF(Select2=2,C18+J18+K18, D18+E18+F18+G18+H18+I18+J18+K18)</f>
        <v>0</v>
      </c>
      <c r="O18" s="601">
        <f t="shared" ref="O18:O81" si="1">O17+N18</f>
        <v>0</v>
      </c>
    </row>
    <row r="19" spans="2:15">
      <c r="B19" s="598">
        <f>B18+1</f>
        <v>1951</v>
      </c>
      <c r="C19" s="661">
        <f>Amnt_Deposited!O15*$D$10*(1-DOCF)*MSW!E20</f>
        <v>0</v>
      </c>
      <c r="D19" s="662">
        <f>Amnt_Deposited!C15*$F$10*(1-DOCF)*Food!E20</f>
        <v>0</v>
      </c>
      <c r="E19" s="663">
        <f>Amnt_Deposited!F15*$F$11*(1-DOCF)*Garden!E20</f>
        <v>0</v>
      </c>
      <c r="F19" s="663">
        <f>Amnt_Deposited!D15*$D$11*(1-DOCF)*Paper!E20</f>
        <v>0</v>
      </c>
      <c r="G19" s="663">
        <f>Amnt_Deposited!G15*$D$12*(1-DOCF)*Wood!E20</f>
        <v>0</v>
      </c>
      <c r="H19" s="663">
        <f>Amnt_Deposited!H15*$F$12*(1-DOCF)*Textiles!E20</f>
        <v>0</v>
      </c>
      <c r="I19" s="664">
        <f>Amnt_Deposited!E15*$H$10*(1-DOCF)*Nappies!E20</f>
        <v>0</v>
      </c>
      <c r="J19" s="665">
        <f>Amnt_Deposited!N15*$H$11*(1-DOCF)*Sludge!E20</f>
        <v>0</v>
      </c>
      <c r="K19" s="666">
        <f>Amnt_Deposited!P15*$H$12*(1-DOCF)*Industry!D20</f>
        <v>0</v>
      </c>
      <c r="L19" s="663">
        <f>Amnt_Deposited!P15*Parameters!$E$58*$D$11*(1-DOCF)*Industry!E20</f>
        <v>0</v>
      </c>
      <c r="M19" s="664">
        <f>Amnt_Deposited!P15*Parameters!$E$59*$D$12*(1-DOCF)*Industry!E20</f>
        <v>0</v>
      </c>
      <c r="N19" s="599">
        <f t="shared" si="0"/>
        <v>0</v>
      </c>
      <c r="O19" s="601">
        <f t="shared" si="1"/>
        <v>0</v>
      </c>
    </row>
    <row r="20" spans="2:15">
      <c r="B20" s="598">
        <f t="shared" ref="B20:B83" si="2">B19+1</f>
        <v>1952</v>
      </c>
      <c r="C20" s="661">
        <f>Amnt_Deposited!O16*$D$10*(1-DOCF)*MSW!E21</f>
        <v>0</v>
      </c>
      <c r="D20" s="662">
        <f>Amnt_Deposited!C16*$F$10*(1-DOCF)*Food!E21</f>
        <v>0</v>
      </c>
      <c r="E20" s="663">
        <f>Amnt_Deposited!F16*$F$11*(1-DOCF)*Garden!E21</f>
        <v>0</v>
      </c>
      <c r="F20" s="663">
        <f>Amnt_Deposited!D16*$D$11*(1-DOCF)*Paper!E21</f>
        <v>0</v>
      </c>
      <c r="G20" s="663">
        <f>Amnt_Deposited!G16*$D$12*(1-DOCF)*Wood!E21</f>
        <v>0</v>
      </c>
      <c r="H20" s="663">
        <f>Amnt_Deposited!H16*$F$12*(1-DOCF)*Textiles!E21</f>
        <v>0</v>
      </c>
      <c r="I20" s="664">
        <f>Amnt_Deposited!E16*$H$10*(1-DOCF)*Nappies!E21</f>
        <v>0</v>
      </c>
      <c r="J20" s="665">
        <f>Amnt_Deposited!N16*$H$11*(1-DOCF)*Sludge!E21</f>
        <v>0</v>
      </c>
      <c r="K20" s="666">
        <f>Amnt_Deposited!P16*$H$12*(1-DOCF)*Industry!D21</f>
        <v>0</v>
      </c>
      <c r="L20" s="663">
        <f>Amnt_Deposited!P16*Parameters!$E$58*$D$11*(1-DOCF)*Industry!E21</f>
        <v>0</v>
      </c>
      <c r="M20" s="664">
        <f>Amnt_Deposited!P16*Parameters!$E$59*$D$12*(1-DOCF)*Industry!E21</f>
        <v>0</v>
      </c>
      <c r="N20" s="599">
        <f t="shared" si="0"/>
        <v>0</v>
      </c>
      <c r="O20" s="601">
        <f t="shared" si="1"/>
        <v>0</v>
      </c>
    </row>
    <row r="21" spans="2:15">
      <c r="B21" s="598">
        <f t="shared" si="2"/>
        <v>1953</v>
      </c>
      <c r="C21" s="661">
        <f>Amnt_Deposited!O17*$D$10*(1-DOCF)*MSW!E22</f>
        <v>0</v>
      </c>
      <c r="D21" s="662">
        <f>Amnt_Deposited!C17*$F$10*(1-DOCF)*Food!E22</f>
        <v>0</v>
      </c>
      <c r="E21" s="663">
        <f>Amnt_Deposited!F17*$F$11*(1-DOCF)*Garden!E22</f>
        <v>0</v>
      </c>
      <c r="F21" s="663">
        <f>Amnt_Deposited!D17*$D$11*(1-DOCF)*Paper!E22</f>
        <v>0</v>
      </c>
      <c r="G21" s="663">
        <f>Amnt_Deposited!G17*$D$12*(1-DOCF)*Wood!E22</f>
        <v>0</v>
      </c>
      <c r="H21" s="663">
        <f>Amnt_Deposited!H17*$F$12*(1-DOCF)*Textiles!E22</f>
        <v>0</v>
      </c>
      <c r="I21" s="664">
        <f>Amnt_Deposited!E17*$H$10*(1-DOCF)*Nappies!E22</f>
        <v>0</v>
      </c>
      <c r="J21" s="665">
        <f>Amnt_Deposited!N17*$H$11*(1-DOCF)*Sludge!E22</f>
        <v>0</v>
      </c>
      <c r="K21" s="666">
        <f>Amnt_Deposited!P17*$H$12*(1-DOCF)*Industry!D22</f>
        <v>0</v>
      </c>
      <c r="L21" s="663">
        <f>Amnt_Deposited!P17*Parameters!$E$58*$D$11*(1-DOCF)*Industry!E22</f>
        <v>0</v>
      </c>
      <c r="M21" s="664">
        <f>Amnt_Deposited!P17*Parameters!$E$59*$D$12*(1-DOCF)*Industry!E22</f>
        <v>0</v>
      </c>
      <c r="N21" s="599">
        <f t="shared" si="0"/>
        <v>0</v>
      </c>
      <c r="O21" s="601">
        <f t="shared" si="1"/>
        <v>0</v>
      </c>
    </row>
    <row r="22" spans="2:15">
      <c r="B22" s="598">
        <f t="shared" si="2"/>
        <v>1954</v>
      </c>
      <c r="C22" s="661">
        <f>Amnt_Deposited!O18*$D$10*(1-DOCF)*MSW!E23</f>
        <v>0</v>
      </c>
      <c r="D22" s="662">
        <f>Amnt_Deposited!C18*$F$10*(1-DOCF)*Food!E23</f>
        <v>0</v>
      </c>
      <c r="E22" s="663">
        <f>Amnt_Deposited!F18*$F$11*(1-DOCF)*Garden!E23</f>
        <v>0</v>
      </c>
      <c r="F22" s="663">
        <f>Amnt_Deposited!D18*$D$11*(1-DOCF)*Paper!E23</f>
        <v>0</v>
      </c>
      <c r="G22" s="663">
        <f>Amnt_Deposited!G18*$D$12*(1-DOCF)*Wood!E23</f>
        <v>0</v>
      </c>
      <c r="H22" s="663">
        <f>Amnt_Deposited!H18*$F$12*(1-DOCF)*Textiles!E23</f>
        <v>0</v>
      </c>
      <c r="I22" s="664">
        <f>Amnt_Deposited!E18*$H$10*(1-DOCF)*Nappies!E23</f>
        <v>0</v>
      </c>
      <c r="J22" s="665">
        <f>Amnt_Deposited!N18*$H$11*(1-DOCF)*Sludge!E23</f>
        <v>0</v>
      </c>
      <c r="K22" s="666">
        <f>Amnt_Deposited!P18*$H$12*(1-DOCF)*Industry!D23</f>
        <v>0</v>
      </c>
      <c r="L22" s="663">
        <f>Amnt_Deposited!P18*Parameters!$E$58*$D$11*(1-DOCF)*Industry!E23</f>
        <v>0</v>
      </c>
      <c r="M22" s="664">
        <f>Amnt_Deposited!P18*Parameters!$E$59*$D$12*(1-DOCF)*Industry!E23</f>
        <v>0</v>
      </c>
      <c r="N22" s="599">
        <f t="shared" si="0"/>
        <v>0</v>
      </c>
      <c r="O22" s="601">
        <f t="shared" si="1"/>
        <v>0</v>
      </c>
    </row>
    <row r="23" spans="2:15">
      <c r="B23" s="598">
        <f t="shared" si="2"/>
        <v>1955</v>
      </c>
      <c r="C23" s="661">
        <f>Amnt_Deposited!O19*$D$10*(1-DOCF)*MSW!E24</f>
        <v>0</v>
      </c>
      <c r="D23" s="662">
        <f>Amnt_Deposited!C19*$F$10*(1-DOCF)*Food!E24</f>
        <v>0</v>
      </c>
      <c r="E23" s="663">
        <f>Amnt_Deposited!F19*$F$11*(1-DOCF)*Garden!E24</f>
        <v>0</v>
      </c>
      <c r="F23" s="663">
        <f>Amnt_Deposited!D19*$D$11*(1-DOCF)*Paper!E24</f>
        <v>0</v>
      </c>
      <c r="G23" s="663">
        <f>Amnt_Deposited!G19*$D$12*(1-DOCF)*Wood!E24</f>
        <v>0</v>
      </c>
      <c r="H23" s="663">
        <f>Amnt_Deposited!H19*$F$12*(1-DOCF)*Textiles!E24</f>
        <v>0</v>
      </c>
      <c r="I23" s="664">
        <f>Amnt_Deposited!E19*$H$10*(1-DOCF)*Nappies!E24</f>
        <v>0</v>
      </c>
      <c r="J23" s="665">
        <f>Amnt_Deposited!N19*$H$11*(1-DOCF)*Sludge!E24</f>
        <v>0</v>
      </c>
      <c r="K23" s="666">
        <f>Amnt_Deposited!P19*$H$12*(1-DOCF)*Industry!D24</f>
        <v>0</v>
      </c>
      <c r="L23" s="663">
        <f>Amnt_Deposited!P19*Parameters!$E$58*$D$11*(1-DOCF)*Industry!E24</f>
        <v>0</v>
      </c>
      <c r="M23" s="664">
        <f>Amnt_Deposited!P19*Parameters!$E$59*$D$12*(1-DOCF)*Industry!E24</f>
        <v>0</v>
      </c>
      <c r="N23" s="599">
        <f t="shared" si="0"/>
        <v>0</v>
      </c>
      <c r="O23" s="601">
        <f t="shared" si="1"/>
        <v>0</v>
      </c>
    </row>
    <row r="24" spans="2:15">
      <c r="B24" s="598">
        <f t="shared" si="2"/>
        <v>1956</v>
      </c>
      <c r="C24" s="661">
        <f>Amnt_Deposited!O20*$D$10*(1-DOCF)*MSW!E25</f>
        <v>0</v>
      </c>
      <c r="D24" s="662">
        <f>Amnt_Deposited!C20*$F$10*(1-DOCF)*Food!E25</f>
        <v>0</v>
      </c>
      <c r="E24" s="663">
        <f>Amnt_Deposited!F20*$F$11*(1-DOCF)*Garden!E25</f>
        <v>0</v>
      </c>
      <c r="F24" s="663">
        <f>Amnt_Deposited!D20*$D$11*(1-DOCF)*Paper!E25</f>
        <v>0</v>
      </c>
      <c r="G24" s="663">
        <f>Amnt_Deposited!G20*$D$12*(1-DOCF)*Wood!E25</f>
        <v>0</v>
      </c>
      <c r="H24" s="663">
        <f>Amnt_Deposited!H20*$F$12*(1-DOCF)*Textiles!E25</f>
        <v>0</v>
      </c>
      <c r="I24" s="664">
        <f>Amnt_Deposited!E20*$H$10*(1-DOCF)*Nappies!E25</f>
        <v>0</v>
      </c>
      <c r="J24" s="665">
        <f>Amnt_Deposited!N20*$H$11*(1-DOCF)*Sludge!E25</f>
        <v>0</v>
      </c>
      <c r="K24" s="666">
        <f>Amnt_Deposited!P20*$H$12*(1-DOCF)*Industry!D25</f>
        <v>0</v>
      </c>
      <c r="L24" s="663">
        <f>Amnt_Deposited!P20*Parameters!$E$58*$D$11*(1-DOCF)*Industry!E25</f>
        <v>0</v>
      </c>
      <c r="M24" s="664">
        <f>Amnt_Deposited!P20*Parameters!$E$59*$D$12*(1-DOCF)*Industry!E25</f>
        <v>0</v>
      </c>
      <c r="N24" s="599">
        <f t="shared" si="0"/>
        <v>0</v>
      </c>
      <c r="O24" s="601">
        <f t="shared" si="1"/>
        <v>0</v>
      </c>
    </row>
    <row r="25" spans="2:15">
      <c r="B25" s="598">
        <f t="shared" si="2"/>
        <v>1957</v>
      </c>
      <c r="C25" s="661">
        <f>Amnt_Deposited!O21*$D$10*(1-DOCF)*MSW!E26</f>
        <v>0</v>
      </c>
      <c r="D25" s="662">
        <f>Amnt_Deposited!C21*$F$10*(1-DOCF)*Food!E26</f>
        <v>0</v>
      </c>
      <c r="E25" s="663">
        <f>Amnt_Deposited!F21*$F$11*(1-DOCF)*Garden!E26</f>
        <v>0</v>
      </c>
      <c r="F25" s="663">
        <f>Amnt_Deposited!D21*$D$11*(1-DOCF)*Paper!E26</f>
        <v>0</v>
      </c>
      <c r="G25" s="663">
        <f>Amnt_Deposited!G21*$D$12*(1-DOCF)*Wood!E26</f>
        <v>0</v>
      </c>
      <c r="H25" s="663">
        <f>Amnt_Deposited!H21*$F$12*(1-DOCF)*Textiles!E26</f>
        <v>0</v>
      </c>
      <c r="I25" s="664">
        <f>Amnt_Deposited!E21*$H$10*(1-DOCF)*Nappies!E26</f>
        <v>0</v>
      </c>
      <c r="J25" s="665">
        <f>Amnt_Deposited!N21*$H$11*(1-DOCF)*Sludge!E26</f>
        <v>0</v>
      </c>
      <c r="K25" s="666">
        <f>Amnt_Deposited!P21*$H$12*(1-DOCF)*Industry!D26</f>
        <v>0</v>
      </c>
      <c r="L25" s="663">
        <f>Amnt_Deposited!P21*Parameters!$E$58*$D$11*(1-DOCF)*Industry!E26</f>
        <v>0</v>
      </c>
      <c r="M25" s="664">
        <f>Amnt_Deposited!P21*Parameters!$E$59*$D$12*(1-DOCF)*Industry!E26</f>
        <v>0</v>
      </c>
      <c r="N25" s="599">
        <f t="shared" si="0"/>
        <v>0</v>
      </c>
      <c r="O25" s="601">
        <f t="shared" si="1"/>
        <v>0</v>
      </c>
    </row>
    <row r="26" spans="2:15">
      <c r="B26" s="598">
        <f t="shared" si="2"/>
        <v>1958</v>
      </c>
      <c r="C26" s="661">
        <f>Amnt_Deposited!O22*$D$10*(1-DOCF)*MSW!E27</f>
        <v>0</v>
      </c>
      <c r="D26" s="662">
        <f>Amnt_Deposited!C22*$F$10*(1-DOCF)*Food!E27</f>
        <v>0</v>
      </c>
      <c r="E26" s="663">
        <f>Amnt_Deposited!F22*$F$11*(1-DOCF)*Garden!E27</f>
        <v>0</v>
      </c>
      <c r="F26" s="663">
        <f>Amnt_Deposited!D22*$D$11*(1-DOCF)*Paper!E27</f>
        <v>0</v>
      </c>
      <c r="G26" s="663">
        <f>Amnt_Deposited!G22*$D$12*(1-DOCF)*Wood!E27</f>
        <v>0</v>
      </c>
      <c r="H26" s="663">
        <f>Amnt_Deposited!H22*$F$12*(1-DOCF)*Textiles!E27</f>
        <v>0</v>
      </c>
      <c r="I26" s="664">
        <f>Amnt_Deposited!E22*$H$10*(1-DOCF)*Nappies!E27</f>
        <v>0</v>
      </c>
      <c r="J26" s="665">
        <f>Amnt_Deposited!N22*$H$11*(1-DOCF)*Sludge!E27</f>
        <v>0</v>
      </c>
      <c r="K26" s="666">
        <f>Amnt_Deposited!P22*$H$12*(1-DOCF)*Industry!D27</f>
        <v>0</v>
      </c>
      <c r="L26" s="663">
        <f>Amnt_Deposited!P22*Parameters!$E$58*$D$11*(1-DOCF)*Industry!E27</f>
        <v>0</v>
      </c>
      <c r="M26" s="664">
        <f>Amnt_Deposited!P22*Parameters!$E$59*$D$12*(1-DOCF)*Industry!E27</f>
        <v>0</v>
      </c>
      <c r="N26" s="599">
        <f t="shared" si="0"/>
        <v>0</v>
      </c>
      <c r="O26" s="601">
        <f t="shared" si="1"/>
        <v>0</v>
      </c>
    </row>
    <row r="27" spans="2:15">
      <c r="B27" s="598">
        <f t="shared" si="2"/>
        <v>1959</v>
      </c>
      <c r="C27" s="661">
        <f>Amnt_Deposited!O23*$D$10*(1-DOCF)*MSW!E28</f>
        <v>0</v>
      </c>
      <c r="D27" s="662">
        <f>Amnt_Deposited!C23*$F$10*(1-DOCF)*Food!E28</f>
        <v>0</v>
      </c>
      <c r="E27" s="663">
        <f>Amnt_Deposited!F23*$F$11*(1-DOCF)*Garden!E28</f>
        <v>0</v>
      </c>
      <c r="F27" s="663">
        <f>Amnt_Deposited!D23*$D$11*(1-DOCF)*Paper!E28</f>
        <v>0</v>
      </c>
      <c r="G27" s="663">
        <f>Amnt_Deposited!G23*$D$12*(1-DOCF)*Wood!E28</f>
        <v>0</v>
      </c>
      <c r="H27" s="663">
        <f>Amnt_Deposited!H23*$F$12*(1-DOCF)*Textiles!E28</f>
        <v>0</v>
      </c>
      <c r="I27" s="664">
        <f>Amnt_Deposited!E23*$H$10*(1-DOCF)*Nappies!E28</f>
        <v>0</v>
      </c>
      <c r="J27" s="665">
        <f>Amnt_Deposited!N23*$H$11*(1-DOCF)*Sludge!E28</f>
        <v>0</v>
      </c>
      <c r="K27" s="666">
        <f>Amnt_Deposited!P23*$H$12*(1-DOCF)*Industry!D28</f>
        <v>0</v>
      </c>
      <c r="L27" s="663">
        <f>Amnt_Deposited!P23*Parameters!$E$58*$D$11*(1-DOCF)*Industry!E28</f>
        <v>0</v>
      </c>
      <c r="M27" s="664">
        <f>Amnt_Deposited!P23*Parameters!$E$59*$D$12*(1-DOCF)*Industry!E28</f>
        <v>0</v>
      </c>
      <c r="N27" s="599">
        <f t="shared" si="0"/>
        <v>0</v>
      </c>
      <c r="O27" s="601">
        <f t="shared" si="1"/>
        <v>0</v>
      </c>
    </row>
    <row r="28" spans="2:15">
      <c r="B28" s="598">
        <f t="shared" si="2"/>
        <v>1960</v>
      </c>
      <c r="C28" s="661">
        <f>Amnt_Deposited!O24*$D$10*(1-DOCF)*MSW!E29</f>
        <v>0</v>
      </c>
      <c r="D28" s="662">
        <f>Amnt_Deposited!C24*$F$10*(1-DOCF)*Food!E29</f>
        <v>0</v>
      </c>
      <c r="E28" s="663">
        <f>Amnt_Deposited!F24*$F$11*(1-DOCF)*Garden!E29</f>
        <v>0</v>
      </c>
      <c r="F28" s="663">
        <f>Amnt_Deposited!D24*$D$11*(1-DOCF)*Paper!E29</f>
        <v>0</v>
      </c>
      <c r="G28" s="663">
        <f>Amnt_Deposited!G24*$D$12*(1-DOCF)*Wood!E29</f>
        <v>0</v>
      </c>
      <c r="H28" s="663">
        <f>Amnt_Deposited!H24*$F$12*(1-DOCF)*Textiles!E29</f>
        <v>0</v>
      </c>
      <c r="I28" s="664">
        <f>Amnt_Deposited!E24*$H$10*(1-DOCF)*Nappies!E29</f>
        <v>0</v>
      </c>
      <c r="J28" s="665">
        <f>Amnt_Deposited!N24*$H$11*(1-DOCF)*Sludge!E29</f>
        <v>0</v>
      </c>
      <c r="K28" s="666">
        <f>Amnt_Deposited!P24*$H$12*(1-DOCF)*Industry!D29</f>
        <v>0</v>
      </c>
      <c r="L28" s="663">
        <f>Amnt_Deposited!P24*Parameters!$E$58*$D$11*(1-DOCF)*Industry!E29</f>
        <v>0</v>
      </c>
      <c r="M28" s="664">
        <f>Amnt_Deposited!P24*Parameters!$E$59*$D$12*(1-DOCF)*Industry!E29</f>
        <v>0</v>
      </c>
      <c r="N28" s="599">
        <f t="shared" si="0"/>
        <v>0</v>
      </c>
      <c r="O28" s="601">
        <f t="shared" si="1"/>
        <v>0</v>
      </c>
    </row>
    <row r="29" spans="2:15">
      <c r="B29" s="598">
        <f t="shared" si="2"/>
        <v>1961</v>
      </c>
      <c r="C29" s="661">
        <f>Amnt_Deposited!O25*$D$10*(1-DOCF)*MSW!E30</f>
        <v>0</v>
      </c>
      <c r="D29" s="662">
        <f>Amnt_Deposited!C25*$F$10*(1-DOCF)*Food!E30</f>
        <v>0</v>
      </c>
      <c r="E29" s="663">
        <f>Amnt_Deposited!F25*$F$11*(1-DOCF)*Garden!E30</f>
        <v>0</v>
      </c>
      <c r="F29" s="663">
        <f>Amnt_Deposited!D25*$D$11*(1-DOCF)*Paper!E30</f>
        <v>0</v>
      </c>
      <c r="G29" s="663">
        <f>Amnt_Deposited!G25*$D$12*(1-DOCF)*Wood!E30</f>
        <v>0</v>
      </c>
      <c r="H29" s="663">
        <f>Amnt_Deposited!H25*$F$12*(1-DOCF)*Textiles!E30</f>
        <v>0</v>
      </c>
      <c r="I29" s="664">
        <f>Amnt_Deposited!E25*$H$10*(1-DOCF)*Nappies!E30</f>
        <v>0</v>
      </c>
      <c r="J29" s="665">
        <f>Amnt_Deposited!N25*$H$11*(1-DOCF)*Sludge!E30</f>
        <v>0</v>
      </c>
      <c r="K29" s="666">
        <f>Amnt_Deposited!P25*$H$12*(1-DOCF)*Industry!D30</f>
        <v>0</v>
      </c>
      <c r="L29" s="663">
        <f>Amnt_Deposited!P25*Parameters!$E$58*$D$11*(1-DOCF)*Industry!E30</f>
        <v>0</v>
      </c>
      <c r="M29" s="664">
        <f>Amnt_Deposited!P25*Parameters!$E$59*$D$12*(1-DOCF)*Industry!E30</f>
        <v>0</v>
      </c>
      <c r="N29" s="599">
        <f t="shared" si="0"/>
        <v>0</v>
      </c>
      <c r="O29" s="601">
        <f t="shared" si="1"/>
        <v>0</v>
      </c>
    </row>
    <row r="30" spans="2:15">
      <c r="B30" s="598">
        <f t="shared" si="2"/>
        <v>1962</v>
      </c>
      <c r="C30" s="661">
        <f>Amnt_Deposited!O26*$D$10*(1-DOCF)*MSW!E31</f>
        <v>0</v>
      </c>
      <c r="D30" s="662">
        <f>Amnt_Deposited!C26*$F$10*(1-DOCF)*Food!E31</f>
        <v>0</v>
      </c>
      <c r="E30" s="663">
        <f>Amnt_Deposited!F26*$F$11*(1-DOCF)*Garden!E31</f>
        <v>0</v>
      </c>
      <c r="F30" s="663">
        <f>Amnt_Deposited!D26*$D$11*(1-DOCF)*Paper!E31</f>
        <v>0</v>
      </c>
      <c r="G30" s="663">
        <f>Amnt_Deposited!G26*$D$12*(1-DOCF)*Wood!E31</f>
        <v>0</v>
      </c>
      <c r="H30" s="663">
        <f>Amnt_Deposited!H26*$F$12*(1-DOCF)*Textiles!E31</f>
        <v>0</v>
      </c>
      <c r="I30" s="664">
        <f>Amnt_Deposited!E26*$H$10*(1-DOCF)*Nappies!E31</f>
        <v>0</v>
      </c>
      <c r="J30" s="665">
        <f>Amnt_Deposited!N26*$H$11*(1-DOCF)*Sludge!E31</f>
        <v>0</v>
      </c>
      <c r="K30" s="666">
        <f>Amnt_Deposited!P26*$H$12*(1-DOCF)*Industry!D31</f>
        <v>0</v>
      </c>
      <c r="L30" s="663">
        <f>Amnt_Deposited!P26*Parameters!$E$58*$D$11*(1-DOCF)*Industry!E31</f>
        <v>0</v>
      </c>
      <c r="M30" s="664">
        <f>Amnt_Deposited!P26*Parameters!$E$59*$D$12*(1-DOCF)*Industry!E31</f>
        <v>0</v>
      </c>
      <c r="N30" s="599">
        <f t="shared" si="0"/>
        <v>0</v>
      </c>
      <c r="O30" s="601">
        <f t="shared" si="1"/>
        <v>0</v>
      </c>
    </row>
    <row r="31" spans="2:15">
      <c r="B31" s="598">
        <f t="shared" si="2"/>
        <v>1963</v>
      </c>
      <c r="C31" s="661">
        <f>Amnt_Deposited!O27*$D$10*(1-DOCF)*MSW!E32</f>
        <v>0</v>
      </c>
      <c r="D31" s="662">
        <f>Amnt_Deposited!C27*$F$10*(1-DOCF)*Food!E32</f>
        <v>0</v>
      </c>
      <c r="E31" s="663">
        <f>Amnt_Deposited!F27*$F$11*(1-DOCF)*Garden!E32</f>
        <v>0</v>
      </c>
      <c r="F31" s="663">
        <f>Amnt_Deposited!D27*$D$11*(1-DOCF)*Paper!E32</f>
        <v>0</v>
      </c>
      <c r="G31" s="663">
        <f>Amnt_Deposited!G27*$D$12*(1-DOCF)*Wood!E32</f>
        <v>0</v>
      </c>
      <c r="H31" s="663">
        <f>Amnt_Deposited!H27*$F$12*(1-DOCF)*Textiles!E32</f>
        <v>0</v>
      </c>
      <c r="I31" s="664">
        <f>Amnt_Deposited!E27*$H$10*(1-DOCF)*Nappies!E32</f>
        <v>0</v>
      </c>
      <c r="J31" s="665">
        <f>Amnt_Deposited!N27*$H$11*(1-DOCF)*Sludge!E32</f>
        <v>0</v>
      </c>
      <c r="K31" s="666">
        <f>Amnt_Deposited!P27*$H$12*(1-DOCF)*Industry!D32</f>
        <v>0</v>
      </c>
      <c r="L31" s="663">
        <f>Amnt_Deposited!P27*Parameters!$E$58*$D$11*(1-DOCF)*Industry!E32</f>
        <v>0</v>
      </c>
      <c r="M31" s="664">
        <f>Amnt_Deposited!P27*Parameters!$E$59*$D$12*(1-DOCF)*Industry!E32</f>
        <v>0</v>
      </c>
      <c r="N31" s="599">
        <f t="shared" si="0"/>
        <v>0</v>
      </c>
      <c r="O31" s="601">
        <f t="shared" si="1"/>
        <v>0</v>
      </c>
    </row>
    <row r="32" spans="2:15">
      <c r="B32" s="598">
        <f t="shared" si="2"/>
        <v>1964</v>
      </c>
      <c r="C32" s="661">
        <f>Amnt_Deposited!O28*$D$10*(1-DOCF)*MSW!E33</f>
        <v>0</v>
      </c>
      <c r="D32" s="662">
        <f>Amnt_Deposited!C28*$F$10*(1-DOCF)*Food!E33</f>
        <v>0</v>
      </c>
      <c r="E32" s="663">
        <f>Amnt_Deposited!F28*$F$11*(1-DOCF)*Garden!E33</f>
        <v>0</v>
      </c>
      <c r="F32" s="663">
        <f>Amnt_Deposited!D28*$D$11*(1-DOCF)*Paper!E33</f>
        <v>0</v>
      </c>
      <c r="G32" s="663">
        <f>Amnt_Deposited!G28*$D$12*(1-DOCF)*Wood!E33</f>
        <v>0</v>
      </c>
      <c r="H32" s="663">
        <f>Amnt_Deposited!H28*$F$12*(1-DOCF)*Textiles!E33</f>
        <v>0</v>
      </c>
      <c r="I32" s="664">
        <f>Amnt_Deposited!E28*$H$10*(1-DOCF)*Nappies!E33</f>
        <v>0</v>
      </c>
      <c r="J32" s="665">
        <f>Amnt_Deposited!N28*$H$11*(1-DOCF)*Sludge!E33</f>
        <v>0</v>
      </c>
      <c r="K32" s="666">
        <f>Amnt_Deposited!P28*$H$12*(1-DOCF)*Industry!D33</f>
        <v>0</v>
      </c>
      <c r="L32" s="663">
        <f>Amnt_Deposited!P28*Parameters!$E$58*$D$11*(1-DOCF)*Industry!E33</f>
        <v>0</v>
      </c>
      <c r="M32" s="664">
        <f>Amnt_Deposited!P28*Parameters!$E$59*$D$12*(1-DOCF)*Industry!E33</f>
        <v>0</v>
      </c>
      <c r="N32" s="599">
        <f t="shared" si="0"/>
        <v>0</v>
      </c>
      <c r="O32" s="601">
        <f t="shared" si="1"/>
        <v>0</v>
      </c>
    </row>
    <row r="33" spans="2:15">
      <c r="B33" s="598">
        <f t="shared" si="2"/>
        <v>1965</v>
      </c>
      <c r="C33" s="661">
        <f>Amnt_Deposited!O29*$D$10*(1-DOCF)*MSW!E34</f>
        <v>0</v>
      </c>
      <c r="D33" s="662">
        <f>Amnt_Deposited!C29*$F$10*(1-DOCF)*Food!E34</f>
        <v>0</v>
      </c>
      <c r="E33" s="663">
        <f>Amnt_Deposited!F29*$F$11*(1-DOCF)*Garden!E34</f>
        <v>0</v>
      </c>
      <c r="F33" s="663">
        <f>Amnt_Deposited!D29*$D$11*(1-DOCF)*Paper!E34</f>
        <v>0</v>
      </c>
      <c r="G33" s="663">
        <f>Amnt_Deposited!G29*$D$12*(1-DOCF)*Wood!E34</f>
        <v>0</v>
      </c>
      <c r="H33" s="663">
        <f>Amnt_Deposited!H29*$F$12*(1-DOCF)*Textiles!E34</f>
        <v>0</v>
      </c>
      <c r="I33" s="664">
        <f>Amnt_Deposited!E29*$H$10*(1-DOCF)*Nappies!E34</f>
        <v>0</v>
      </c>
      <c r="J33" s="665">
        <f>Amnt_Deposited!N29*$H$11*(1-DOCF)*Sludge!E34</f>
        <v>0</v>
      </c>
      <c r="K33" s="666">
        <f>Amnt_Deposited!P29*$H$12*(1-DOCF)*Industry!D34</f>
        <v>0</v>
      </c>
      <c r="L33" s="663">
        <f>Amnt_Deposited!P29*Parameters!$E$58*$D$11*(1-DOCF)*Industry!E34</f>
        <v>0</v>
      </c>
      <c r="M33" s="664">
        <f>Amnt_Deposited!P29*Parameters!$E$59*$D$12*(1-DOCF)*Industry!E34</f>
        <v>0</v>
      </c>
      <c r="N33" s="599">
        <f t="shared" si="0"/>
        <v>0</v>
      </c>
      <c r="O33" s="601">
        <f t="shared" si="1"/>
        <v>0</v>
      </c>
    </row>
    <row r="34" spans="2:15">
      <c r="B34" s="598">
        <f t="shared" si="2"/>
        <v>1966</v>
      </c>
      <c r="C34" s="661">
        <f>Amnt_Deposited!O30*$D$10*(1-DOCF)*MSW!E35</f>
        <v>0</v>
      </c>
      <c r="D34" s="662">
        <f>Amnt_Deposited!C30*$F$10*(1-DOCF)*Food!E35</f>
        <v>0</v>
      </c>
      <c r="E34" s="663">
        <f>Amnt_Deposited!F30*$F$11*(1-DOCF)*Garden!E35</f>
        <v>0</v>
      </c>
      <c r="F34" s="663">
        <f>Amnt_Deposited!D30*$D$11*(1-DOCF)*Paper!E35</f>
        <v>0</v>
      </c>
      <c r="G34" s="663">
        <f>Amnt_Deposited!G30*$D$12*(1-DOCF)*Wood!E35</f>
        <v>0</v>
      </c>
      <c r="H34" s="663">
        <f>Amnt_Deposited!H30*$F$12*(1-DOCF)*Textiles!E35</f>
        <v>0</v>
      </c>
      <c r="I34" s="664">
        <f>Amnt_Deposited!E30*$H$10*(1-DOCF)*Nappies!E35</f>
        <v>0</v>
      </c>
      <c r="J34" s="665">
        <f>Amnt_Deposited!N30*$H$11*(1-DOCF)*Sludge!E35</f>
        <v>0</v>
      </c>
      <c r="K34" s="666">
        <f>Amnt_Deposited!P30*$H$12*(1-DOCF)*Industry!D35</f>
        <v>0</v>
      </c>
      <c r="L34" s="663">
        <f>Amnt_Deposited!P30*Parameters!$E$58*$D$11*(1-DOCF)*Industry!E35</f>
        <v>0</v>
      </c>
      <c r="M34" s="664">
        <f>Amnt_Deposited!P30*Parameters!$E$59*$D$12*(1-DOCF)*Industry!E35</f>
        <v>0</v>
      </c>
      <c r="N34" s="599">
        <f t="shared" si="0"/>
        <v>0</v>
      </c>
      <c r="O34" s="601">
        <f t="shared" si="1"/>
        <v>0</v>
      </c>
    </row>
    <row r="35" spans="2:15">
      <c r="B35" s="598">
        <f t="shared" si="2"/>
        <v>1967</v>
      </c>
      <c r="C35" s="661">
        <f>Amnt_Deposited!O31*$D$10*(1-DOCF)*MSW!E36</f>
        <v>0</v>
      </c>
      <c r="D35" s="662">
        <f>Amnt_Deposited!C31*$F$10*(1-DOCF)*Food!E36</f>
        <v>0</v>
      </c>
      <c r="E35" s="663">
        <f>Amnt_Deposited!F31*$F$11*(1-DOCF)*Garden!E36</f>
        <v>0</v>
      </c>
      <c r="F35" s="663">
        <f>Amnt_Deposited!D31*$D$11*(1-DOCF)*Paper!E36</f>
        <v>0</v>
      </c>
      <c r="G35" s="663">
        <f>Amnt_Deposited!G31*$D$12*(1-DOCF)*Wood!E36</f>
        <v>0</v>
      </c>
      <c r="H35" s="663">
        <f>Amnt_Deposited!H31*$F$12*(1-DOCF)*Textiles!E36</f>
        <v>0</v>
      </c>
      <c r="I35" s="664">
        <f>Amnt_Deposited!E31*$H$10*(1-DOCF)*Nappies!E36</f>
        <v>0</v>
      </c>
      <c r="J35" s="665">
        <f>Amnt_Deposited!N31*$H$11*(1-DOCF)*Sludge!E36</f>
        <v>0</v>
      </c>
      <c r="K35" s="666">
        <f>Amnt_Deposited!P31*$H$12*(1-DOCF)*Industry!D36</f>
        <v>0</v>
      </c>
      <c r="L35" s="663">
        <f>Amnt_Deposited!P31*Parameters!$E$58*$D$11*(1-DOCF)*Industry!E36</f>
        <v>0</v>
      </c>
      <c r="M35" s="664">
        <f>Amnt_Deposited!P31*Parameters!$E$59*$D$12*(1-DOCF)*Industry!E36</f>
        <v>0</v>
      </c>
      <c r="N35" s="599">
        <f t="shared" si="0"/>
        <v>0</v>
      </c>
      <c r="O35" s="601">
        <f t="shared" si="1"/>
        <v>0</v>
      </c>
    </row>
    <row r="36" spans="2:15">
      <c r="B36" s="598">
        <f t="shared" si="2"/>
        <v>1968</v>
      </c>
      <c r="C36" s="661">
        <f>Amnt_Deposited!O32*$D$10*(1-DOCF)*MSW!E37</f>
        <v>0</v>
      </c>
      <c r="D36" s="662">
        <f>Amnt_Deposited!C32*$F$10*(1-DOCF)*Food!E37</f>
        <v>0</v>
      </c>
      <c r="E36" s="663">
        <f>Amnt_Deposited!F32*$F$11*(1-DOCF)*Garden!E37</f>
        <v>0</v>
      </c>
      <c r="F36" s="663">
        <f>Amnt_Deposited!D32*$D$11*(1-DOCF)*Paper!E37</f>
        <v>0</v>
      </c>
      <c r="G36" s="663">
        <f>Amnt_Deposited!G32*$D$12*(1-DOCF)*Wood!E37</f>
        <v>0</v>
      </c>
      <c r="H36" s="663">
        <f>Amnt_Deposited!H32*$F$12*(1-DOCF)*Textiles!E37</f>
        <v>0</v>
      </c>
      <c r="I36" s="664">
        <f>Amnt_Deposited!E32*$H$10*(1-DOCF)*Nappies!E37</f>
        <v>0</v>
      </c>
      <c r="J36" s="665">
        <f>Amnt_Deposited!N32*$H$11*(1-DOCF)*Sludge!E37</f>
        <v>0</v>
      </c>
      <c r="K36" s="666">
        <f>Amnt_Deposited!P32*$H$12*(1-DOCF)*Industry!D37</f>
        <v>0</v>
      </c>
      <c r="L36" s="663">
        <f>Amnt_Deposited!P32*Parameters!$E$58*$D$11*(1-DOCF)*Industry!E37</f>
        <v>0</v>
      </c>
      <c r="M36" s="664">
        <f>Amnt_Deposited!P32*Parameters!$E$59*$D$12*(1-DOCF)*Industry!E37</f>
        <v>0</v>
      </c>
      <c r="N36" s="599">
        <f t="shared" si="0"/>
        <v>0</v>
      </c>
      <c r="O36" s="601">
        <f t="shared" si="1"/>
        <v>0</v>
      </c>
    </row>
    <row r="37" spans="2:15">
      <c r="B37" s="598">
        <f t="shared" si="2"/>
        <v>1969</v>
      </c>
      <c r="C37" s="661">
        <f>Amnt_Deposited!O33*$D$10*(1-DOCF)*MSW!E38</f>
        <v>0</v>
      </c>
      <c r="D37" s="662">
        <f>Amnt_Deposited!C33*$F$10*(1-DOCF)*Food!E38</f>
        <v>0</v>
      </c>
      <c r="E37" s="663">
        <f>Amnt_Deposited!F33*$F$11*(1-DOCF)*Garden!E38</f>
        <v>0</v>
      </c>
      <c r="F37" s="663">
        <f>Amnt_Deposited!D33*$D$11*(1-DOCF)*Paper!E38</f>
        <v>0</v>
      </c>
      <c r="G37" s="663">
        <f>Amnt_Deposited!G33*$D$12*(1-DOCF)*Wood!E38</f>
        <v>0</v>
      </c>
      <c r="H37" s="663">
        <f>Amnt_Deposited!H33*$F$12*(1-DOCF)*Textiles!E38</f>
        <v>0</v>
      </c>
      <c r="I37" s="664">
        <f>Amnt_Deposited!E33*$H$10*(1-DOCF)*Nappies!E38</f>
        <v>0</v>
      </c>
      <c r="J37" s="665">
        <f>Amnt_Deposited!N33*$H$11*(1-DOCF)*Sludge!E38</f>
        <v>0</v>
      </c>
      <c r="K37" s="666">
        <f>Amnt_Deposited!P33*$H$12*(1-DOCF)*Industry!D38</f>
        <v>0</v>
      </c>
      <c r="L37" s="663">
        <f>Amnt_Deposited!P33*Parameters!$E$58*$D$11*(1-DOCF)*Industry!E38</f>
        <v>0</v>
      </c>
      <c r="M37" s="664">
        <f>Amnt_Deposited!P33*Parameters!$E$59*$D$12*(1-DOCF)*Industry!E38</f>
        <v>0</v>
      </c>
      <c r="N37" s="599">
        <f t="shared" si="0"/>
        <v>0</v>
      </c>
      <c r="O37" s="601">
        <f t="shared" si="1"/>
        <v>0</v>
      </c>
    </row>
    <row r="38" spans="2:15">
      <c r="B38" s="598">
        <f t="shared" si="2"/>
        <v>1970</v>
      </c>
      <c r="C38" s="661">
        <f>Amnt_Deposited!O34*$D$10*(1-DOCF)*MSW!E39</f>
        <v>0</v>
      </c>
      <c r="D38" s="662">
        <f>Amnt_Deposited!C34*$F$10*(1-DOCF)*Food!E39</f>
        <v>0</v>
      </c>
      <c r="E38" s="663">
        <f>Amnt_Deposited!F34*$F$11*(1-DOCF)*Garden!E39</f>
        <v>0</v>
      </c>
      <c r="F38" s="663">
        <f>Amnt_Deposited!D34*$D$11*(1-DOCF)*Paper!E39</f>
        <v>0</v>
      </c>
      <c r="G38" s="663">
        <f>Amnt_Deposited!G34*$D$12*(1-DOCF)*Wood!E39</f>
        <v>0</v>
      </c>
      <c r="H38" s="663">
        <f>Amnt_Deposited!H34*$F$12*(1-DOCF)*Textiles!E39</f>
        <v>0</v>
      </c>
      <c r="I38" s="664">
        <f>Amnt_Deposited!E34*$H$10*(1-DOCF)*Nappies!E39</f>
        <v>0</v>
      </c>
      <c r="J38" s="665">
        <f>Amnt_Deposited!N34*$H$11*(1-DOCF)*Sludge!E39</f>
        <v>0</v>
      </c>
      <c r="K38" s="666">
        <f>Amnt_Deposited!P34*$H$12*(1-DOCF)*Industry!D39</f>
        <v>0</v>
      </c>
      <c r="L38" s="663">
        <f>Amnt_Deposited!P34*Parameters!$E$58*$D$11*(1-DOCF)*Industry!E39</f>
        <v>0</v>
      </c>
      <c r="M38" s="664">
        <f>Amnt_Deposited!P34*Parameters!$E$59*$D$12*(1-DOCF)*Industry!E39</f>
        <v>0</v>
      </c>
      <c r="N38" s="599">
        <f t="shared" si="0"/>
        <v>0</v>
      </c>
      <c r="O38" s="601">
        <f t="shared" si="1"/>
        <v>0</v>
      </c>
    </row>
    <row r="39" spans="2:15">
      <c r="B39" s="598">
        <f t="shared" si="2"/>
        <v>1971</v>
      </c>
      <c r="C39" s="661">
        <f>Amnt_Deposited!O35*$D$10*(1-DOCF)*MSW!E40</f>
        <v>0</v>
      </c>
      <c r="D39" s="662">
        <f>Amnt_Deposited!C35*$F$10*(1-DOCF)*Food!E40</f>
        <v>0</v>
      </c>
      <c r="E39" s="663">
        <f>Amnt_Deposited!F35*$F$11*(1-DOCF)*Garden!E40</f>
        <v>0</v>
      </c>
      <c r="F39" s="663">
        <f>Amnt_Deposited!D35*$D$11*(1-DOCF)*Paper!E40</f>
        <v>0</v>
      </c>
      <c r="G39" s="663">
        <f>Amnt_Deposited!G35*$D$12*(1-DOCF)*Wood!E40</f>
        <v>0</v>
      </c>
      <c r="H39" s="663">
        <f>Amnt_Deposited!H35*$F$12*(1-DOCF)*Textiles!E40</f>
        <v>0</v>
      </c>
      <c r="I39" s="664">
        <f>Amnt_Deposited!E35*$H$10*(1-DOCF)*Nappies!E40</f>
        <v>0</v>
      </c>
      <c r="J39" s="665">
        <f>Amnt_Deposited!N35*$H$11*(1-DOCF)*Sludge!E40</f>
        <v>0</v>
      </c>
      <c r="K39" s="666">
        <f>Amnt_Deposited!P35*$H$12*(1-DOCF)*Industry!D40</f>
        <v>0</v>
      </c>
      <c r="L39" s="663">
        <f>Amnt_Deposited!P35*Parameters!$E$58*$D$11*(1-DOCF)*Industry!E40</f>
        <v>0</v>
      </c>
      <c r="M39" s="664">
        <f>Amnt_Deposited!P35*Parameters!$E$59*$D$12*(1-DOCF)*Industry!E40</f>
        <v>0</v>
      </c>
      <c r="N39" s="599">
        <f t="shared" si="0"/>
        <v>0</v>
      </c>
      <c r="O39" s="601">
        <f t="shared" si="1"/>
        <v>0</v>
      </c>
    </row>
    <row r="40" spans="2:15">
      <c r="B40" s="598">
        <f t="shared" si="2"/>
        <v>1972</v>
      </c>
      <c r="C40" s="661">
        <f>Amnt_Deposited!O36*$D$10*(1-DOCF)*MSW!E41</f>
        <v>0</v>
      </c>
      <c r="D40" s="662">
        <f>Amnt_Deposited!C36*$F$10*(1-DOCF)*Food!E41</f>
        <v>0</v>
      </c>
      <c r="E40" s="663">
        <f>Amnt_Deposited!F36*$F$11*(1-DOCF)*Garden!E41</f>
        <v>0</v>
      </c>
      <c r="F40" s="663">
        <f>Amnt_Deposited!D36*$D$11*(1-DOCF)*Paper!E41</f>
        <v>0</v>
      </c>
      <c r="G40" s="663">
        <f>Amnt_Deposited!G36*$D$12*(1-DOCF)*Wood!E41</f>
        <v>0</v>
      </c>
      <c r="H40" s="663">
        <f>Amnt_Deposited!H36*$F$12*(1-DOCF)*Textiles!E41</f>
        <v>0</v>
      </c>
      <c r="I40" s="664">
        <f>Amnt_Deposited!E36*$H$10*(1-DOCF)*Nappies!E41</f>
        <v>0</v>
      </c>
      <c r="J40" s="665">
        <f>Amnt_Deposited!N36*$H$11*(1-DOCF)*Sludge!E41</f>
        <v>0</v>
      </c>
      <c r="K40" s="666">
        <f>Amnt_Deposited!P36*$H$12*(1-DOCF)*Industry!D41</f>
        <v>0</v>
      </c>
      <c r="L40" s="663">
        <f>Amnt_Deposited!P36*Parameters!$E$58*$D$11*(1-DOCF)*Industry!E41</f>
        <v>0</v>
      </c>
      <c r="M40" s="664">
        <f>Amnt_Deposited!P36*Parameters!$E$59*$D$12*(1-DOCF)*Industry!E41</f>
        <v>0</v>
      </c>
      <c r="N40" s="599">
        <f t="shared" si="0"/>
        <v>0</v>
      </c>
      <c r="O40" s="601">
        <f t="shared" si="1"/>
        <v>0</v>
      </c>
    </row>
    <row r="41" spans="2:15">
      <c r="B41" s="598">
        <f t="shared" si="2"/>
        <v>1973</v>
      </c>
      <c r="C41" s="661">
        <f>Amnt_Deposited!O37*$D$10*(1-DOCF)*MSW!E42</f>
        <v>0</v>
      </c>
      <c r="D41" s="662">
        <f>Amnt_Deposited!C37*$F$10*(1-DOCF)*Food!E42</f>
        <v>0</v>
      </c>
      <c r="E41" s="663">
        <f>Amnt_Deposited!F37*$F$11*(1-DOCF)*Garden!E42</f>
        <v>0</v>
      </c>
      <c r="F41" s="663">
        <f>Amnt_Deposited!D37*$D$11*(1-DOCF)*Paper!E42</f>
        <v>0</v>
      </c>
      <c r="G41" s="663">
        <f>Amnt_Deposited!G37*$D$12*(1-DOCF)*Wood!E42</f>
        <v>0</v>
      </c>
      <c r="H41" s="663">
        <f>Amnt_Deposited!H37*$F$12*(1-DOCF)*Textiles!E42</f>
        <v>0</v>
      </c>
      <c r="I41" s="664">
        <f>Amnt_Deposited!E37*$H$10*(1-DOCF)*Nappies!E42</f>
        <v>0</v>
      </c>
      <c r="J41" s="665">
        <f>Amnt_Deposited!N37*$H$11*(1-DOCF)*Sludge!E42</f>
        <v>0</v>
      </c>
      <c r="K41" s="666">
        <f>Amnt_Deposited!P37*$H$12*(1-DOCF)*Industry!D42</f>
        <v>0</v>
      </c>
      <c r="L41" s="663">
        <f>Amnt_Deposited!P37*Parameters!$E$58*$D$11*(1-DOCF)*Industry!E42</f>
        <v>0</v>
      </c>
      <c r="M41" s="664">
        <f>Amnt_Deposited!P37*Parameters!$E$59*$D$12*(1-DOCF)*Industry!E42</f>
        <v>0</v>
      </c>
      <c r="N41" s="599">
        <f t="shared" si="0"/>
        <v>0</v>
      </c>
      <c r="O41" s="601">
        <f t="shared" si="1"/>
        <v>0</v>
      </c>
    </row>
    <row r="42" spans="2:15">
      <c r="B42" s="598">
        <f t="shared" si="2"/>
        <v>1974</v>
      </c>
      <c r="C42" s="661">
        <f>Amnt_Deposited!O38*$D$10*(1-DOCF)*MSW!E43</f>
        <v>0</v>
      </c>
      <c r="D42" s="662">
        <f>Amnt_Deposited!C38*$F$10*(1-DOCF)*Food!E43</f>
        <v>0</v>
      </c>
      <c r="E42" s="663">
        <f>Amnt_Deposited!F38*$F$11*(1-DOCF)*Garden!E43</f>
        <v>0</v>
      </c>
      <c r="F42" s="663">
        <f>Amnt_Deposited!D38*$D$11*(1-DOCF)*Paper!E43</f>
        <v>0</v>
      </c>
      <c r="G42" s="663">
        <f>Amnt_Deposited!G38*$D$12*(1-DOCF)*Wood!E43</f>
        <v>0</v>
      </c>
      <c r="H42" s="663">
        <f>Amnt_Deposited!H38*$F$12*(1-DOCF)*Textiles!E43</f>
        <v>0</v>
      </c>
      <c r="I42" s="664">
        <f>Amnt_Deposited!E38*$H$10*(1-DOCF)*Nappies!E43</f>
        <v>0</v>
      </c>
      <c r="J42" s="665">
        <f>Amnt_Deposited!N38*$H$11*(1-DOCF)*Sludge!E43</f>
        <v>0</v>
      </c>
      <c r="K42" s="666">
        <f>Amnt_Deposited!P38*$H$12*(1-DOCF)*Industry!D43</f>
        <v>0</v>
      </c>
      <c r="L42" s="663">
        <f>Amnt_Deposited!P38*Parameters!$E$58*$D$11*(1-DOCF)*Industry!E43</f>
        <v>0</v>
      </c>
      <c r="M42" s="664">
        <f>Amnt_Deposited!P38*Parameters!$E$59*$D$12*(1-DOCF)*Industry!E43</f>
        <v>0</v>
      </c>
      <c r="N42" s="599">
        <f t="shared" si="0"/>
        <v>0</v>
      </c>
      <c r="O42" s="601">
        <f t="shared" si="1"/>
        <v>0</v>
      </c>
    </row>
    <row r="43" spans="2:15">
      <c r="B43" s="598">
        <f t="shared" si="2"/>
        <v>1975</v>
      </c>
      <c r="C43" s="661">
        <f>Amnt_Deposited!O39*$D$10*(1-DOCF)*MSW!E44</f>
        <v>0</v>
      </c>
      <c r="D43" s="662">
        <f>Amnt_Deposited!C39*$F$10*(1-DOCF)*Food!E44</f>
        <v>0</v>
      </c>
      <c r="E43" s="663">
        <f>Amnt_Deposited!F39*$F$11*(1-DOCF)*Garden!E44</f>
        <v>0</v>
      </c>
      <c r="F43" s="663">
        <f>Amnt_Deposited!D39*$D$11*(1-DOCF)*Paper!E44</f>
        <v>0</v>
      </c>
      <c r="G43" s="663">
        <f>Amnt_Deposited!G39*$D$12*(1-DOCF)*Wood!E44</f>
        <v>0</v>
      </c>
      <c r="H43" s="663">
        <f>Amnt_Deposited!H39*$F$12*(1-DOCF)*Textiles!E44</f>
        <v>0</v>
      </c>
      <c r="I43" s="664">
        <f>Amnt_Deposited!E39*$H$10*(1-DOCF)*Nappies!E44</f>
        <v>0</v>
      </c>
      <c r="J43" s="665">
        <f>Amnt_Deposited!N39*$H$11*(1-DOCF)*Sludge!E44</f>
        <v>0</v>
      </c>
      <c r="K43" s="666">
        <f>Amnt_Deposited!P39*$H$12*(1-DOCF)*Industry!D44</f>
        <v>0</v>
      </c>
      <c r="L43" s="663">
        <f>Amnt_Deposited!P39*Parameters!$E$58*$D$11*(1-DOCF)*Industry!E44</f>
        <v>0</v>
      </c>
      <c r="M43" s="664">
        <f>Amnt_Deposited!P39*Parameters!$E$59*$D$12*(1-DOCF)*Industry!E44</f>
        <v>0</v>
      </c>
      <c r="N43" s="599">
        <f t="shared" si="0"/>
        <v>0</v>
      </c>
      <c r="O43" s="601">
        <f t="shared" si="1"/>
        <v>0</v>
      </c>
    </row>
    <row r="44" spans="2:15">
      <c r="B44" s="598">
        <f t="shared" si="2"/>
        <v>1976</v>
      </c>
      <c r="C44" s="661">
        <f>Amnt_Deposited!O40*$D$10*(1-DOCF)*MSW!E45</f>
        <v>0</v>
      </c>
      <c r="D44" s="662">
        <f>Amnt_Deposited!C40*$F$10*(1-DOCF)*Food!E45</f>
        <v>0</v>
      </c>
      <c r="E44" s="663">
        <f>Amnt_Deposited!F40*$F$11*(1-DOCF)*Garden!E45</f>
        <v>0</v>
      </c>
      <c r="F44" s="663">
        <f>Amnt_Deposited!D40*$D$11*(1-DOCF)*Paper!E45</f>
        <v>0</v>
      </c>
      <c r="G44" s="663">
        <f>Amnt_Deposited!G40*$D$12*(1-DOCF)*Wood!E45</f>
        <v>0</v>
      </c>
      <c r="H44" s="663">
        <f>Amnt_Deposited!H40*$F$12*(1-DOCF)*Textiles!E45</f>
        <v>0</v>
      </c>
      <c r="I44" s="664">
        <f>Amnt_Deposited!E40*$H$10*(1-DOCF)*Nappies!E45</f>
        <v>0</v>
      </c>
      <c r="J44" s="665">
        <f>Amnt_Deposited!N40*$H$11*(1-DOCF)*Sludge!E45</f>
        <v>0</v>
      </c>
      <c r="K44" s="666">
        <f>Amnt_Deposited!P40*$H$12*(1-DOCF)*Industry!D45</f>
        <v>0</v>
      </c>
      <c r="L44" s="663">
        <f>Amnt_Deposited!P40*Parameters!$E$58*$D$11*(1-DOCF)*Industry!E45</f>
        <v>0</v>
      </c>
      <c r="M44" s="664">
        <f>Amnt_Deposited!P40*Parameters!$E$59*$D$12*(1-DOCF)*Industry!E45</f>
        <v>0</v>
      </c>
      <c r="N44" s="599">
        <f t="shared" si="0"/>
        <v>0</v>
      </c>
      <c r="O44" s="601">
        <f t="shared" si="1"/>
        <v>0</v>
      </c>
    </row>
    <row r="45" spans="2:15">
      <c r="B45" s="598">
        <f t="shared" si="2"/>
        <v>1977</v>
      </c>
      <c r="C45" s="661">
        <f>Amnt_Deposited!O41*$D$10*(1-DOCF)*MSW!E46</f>
        <v>0</v>
      </c>
      <c r="D45" s="662">
        <f>Amnt_Deposited!C41*$F$10*(1-DOCF)*Food!E46</f>
        <v>0</v>
      </c>
      <c r="E45" s="663">
        <f>Amnt_Deposited!F41*$F$11*(1-DOCF)*Garden!E46</f>
        <v>0</v>
      </c>
      <c r="F45" s="663">
        <f>Amnt_Deposited!D41*$D$11*(1-DOCF)*Paper!E46</f>
        <v>0</v>
      </c>
      <c r="G45" s="663">
        <f>Amnt_Deposited!G41*$D$12*(1-DOCF)*Wood!E46</f>
        <v>0</v>
      </c>
      <c r="H45" s="663">
        <f>Amnt_Deposited!H41*$F$12*(1-DOCF)*Textiles!E46</f>
        <v>0</v>
      </c>
      <c r="I45" s="664">
        <f>Amnt_Deposited!E41*$H$10*(1-DOCF)*Nappies!E46</f>
        <v>0</v>
      </c>
      <c r="J45" s="665">
        <f>Amnt_Deposited!N41*$H$11*(1-DOCF)*Sludge!E46</f>
        <v>0</v>
      </c>
      <c r="K45" s="666">
        <f>Amnt_Deposited!P41*$H$12*(1-DOCF)*Industry!D46</f>
        <v>0</v>
      </c>
      <c r="L45" s="663">
        <f>Amnt_Deposited!P41*Parameters!$E$58*$D$11*(1-DOCF)*Industry!E46</f>
        <v>0</v>
      </c>
      <c r="M45" s="664">
        <f>Amnt_Deposited!P41*Parameters!$E$59*$D$12*(1-DOCF)*Industry!E46</f>
        <v>0</v>
      </c>
      <c r="N45" s="599">
        <f t="shared" si="0"/>
        <v>0</v>
      </c>
      <c r="O45" s="601">
        <f t="shared" si="1"/>
        <v>0</v>
      </c>
    </row>
    <row r="46" spans="2:15">
      <c r="B46" s="598">
        <f t="shared" si="2"/>
        <v>1978</v>
      </c>
      <c r="C46" s="661">
        <f>Amnt_Deposited!O42*$D$10*(1-DOCF)*MSW!E47</f>
        <v>0</v>
      </c>
      <c r="D46" s="662">
        <f>Amnt_Deposited!C42*$F$10*(1-DOCF)*Food!E47</f>
        <v>0</v>
      </c>
      <c r="E46" s="663">
        <f>Amnt_Deposited!F42*$F$11*(1-DOCF)*Garden!E47</f>
        <v>0</v>
      </c>
      <c r="F46" s="663">
        <f>Amnt_Deposited!D42*$D$11*(1-DOCF)*Paper!E47</f>
        <v>0</v>
      </c>
      <c r="G46" s="663">
        <f>Amnt_Deposited!G42*$D$12*(1-DOCF)*Wood!E47</f>
        <v>0</v>
      </c>
      <c r="H46" s="663">
        <f>Amnt_Deposited!H42*$F$12*(1-DOCF)*Textiles!E47</f>
        <v>0</v>
      </c>
      <c r="I46" s="664">
        <f>Amnt_Deposited!E42*$H$10*(1-DOCF)*Nappies!E47</f>
        <v>0</v>
      </c>
      <c r="J46" s="665">
        <f>Amnt_Deposited!N42*$H$11*(1-DOCF)*Sludge!E47</f>
        <v>0</v>
      </c>
      <c r="K46" s="666">
        <f>Amnt_Deposited!P42*$H$12*(1-DOCF)*Industry!D47</f>
        <v>0</v>
      </c>
      <c r="L46" s="663">
        <f>Amnt_Deposited!P42*Parameters!$E$58*$D$11*(1-DOCF)*Industry!E47</f>
        <v>0</v>
      </c>
      <c r="M46" s="664">
        <f>Amnt_Deposited!P42*Parameters!$E$59*$D$12*(1-DOCF)*Industry!E47</f>
        <v>0</v>
      </c>
      <c r="N46" s="599">
        <f t="shared" si="0"/>
        <v>0</v>
      </c>
      <c r="O46" s="601">
        <f t="shared" si="1"/>
        <v>0</v>
      </c>
    </row>
    <row r="47" spans="2:15">
      <c r="B47" s="598">
        <f t="shared" si="2"/>
        <v>1979</v>
      </c>
      <c r="C47" s="661">
        <f>Amnt_Deposited!O43*$D$10*(1-DOCF)*MSW!E48</f>
        <v>0</v>
      </c>
      <c r="D47" s="662">
        <f>Amnt_Deposited!C43*$F$10*(1-DOCF)*Food!E48</f>
        <v>0</v>
      </c>
      <c r="E47" s="663">
        <f>Amnt_Deposited!F43*$F$11*(1-DOCF)*Garden!E48</f>
        <v>0</v>
      </c>
      <c r="F47" s="663">
        <f>Amnt_Deposited!D43*$D$11*(1-DOCF)*Paper!E48</f>
        <v>0</v>
      </c>
      <c r="G47" s="663">
        <f>Amnt_Deposited!G43*$D$12*(1-DOCF)*Wood!E48</f>
        <v>0</v>
      </c>
      <c r="H47" s="663">
        <f>Amnt_Deposited!H43*$F$12*(1-DOCF)*Textiles!E48</f>
        <v>0</v>
      </c>
      <c r="I47" s="664">
        <f>Amnt_Deposited!E43*$H$10*(1-DOCF)*Nappies!E48</f>
        <v>0</v>
      </c>
      <c r="J47" s="665">
        <f>Amnt_Deposited!N43*$H$11*(1-DOCF)*Sludge!E48</f>
        <v>0</v>
      </c>
      <c r="K47" s="666">
        <f>Amnt_Deposited!P43*$H$12*(1-DOCF)*Industry!D48</f>
        <v>0</v>
      </c>
      <c r="L47" s="663">
        <f>Amnt_Deposited!P43*Parameters!$E$58*$D$11*(1-DOCF)*Industry!E48</f>
        <v>0</v>
      </c>
      <c r="M47" s="664">
        <f>Amnt_Deposited!P43*Parameters!$E$59*$D$12*(1-DOCF)*Industry!E48</f>
        <v>0</v>
      </c>
      <c r="N47" s="599">
        <f t="shared" si="0"/>
        <v>0</v>
      </c>
      <c r="O47" s="601">
        <f t="shared" si="1"/>
        <v>0</v>
      </c>
    </row>
    <row r="48" spans="2:15">
      <c r="B48" s="598">
        <f t="shared" si="2"/>
        <v>1980</v>
      </c>
      <c r="C48" s="661">
        <f>Amnt_Deposited!O44*$D$10*(1-DOCF)*MSW!E49</f>
        <v>0</v>
      </c>
      <c r="D48" s="662">
        <f>Amnt_Deposited!C44*$F$10*(1-DOCF)*Food!E49</f>
        <v>0</v>
      </c>
      <c r="E48" s="663">
        <f>Amnt_Deposited!F44*$F$11*(1-DOCF)*Garden!E49</f>
        <v>0</v>
      </c>
      <c r="F48" s="663">
        <f>Amnt_Deposited!D44*$D$11*(1-DOCF)*Paper!E49</f>
        <v>0</v>
      </c>
      <c r="G48" s="663">
        <f>Amnt_Deposited!G44*$D$12*(1-DOCF)*Wood!E49</f>
        <v>0</v>
      </c>
      <c r="H48" s="663">
        <f>Amnt_Deposited!H44*$F$12*(1-DOCF)*Textiles!E49</f>
        <v>0</v>
      </c>
      <c r="I48" s="664">
        <f>Amnt_Deposited!E44*$H$10*(1-DOCF)*Nappies!E49</f>
        <v>0</v>
      </c>
      <c r="J48" s="665">
        <f>Amnt_Deposited!N44*$H$11*(1-DOCF)*Sludge!E49</f>
        <v>0</v>
      </c>
      <c r="K48" s="666">
        <f>Amnt_Deposited!P44*$H$12*(1-DOCF)*Industry!D49</f>
        <v>0</v>
      </c>
      <c r="L48" s="663">
        <f>Amnt_Deposited!P44*Parameters!$E$58*$D$11*(1-DOCF)*Industry!E49</f>
        <v>0</v>
      </c>
      <c r="M48" s="664">
        <f>Amnt_Deposited!P44*Parameters!$E$59*$D$12*(1-DOCF)*Industry!E49</f>
        <v>0</v>
      </c>
      <c r="N48" s="599">
        <f t="shared" si="0"/>
        <v>0</v>
      </c>
      <c r="O48" s="601">
        <f t="shared" si="1"/>
        <v>0</v>
      </c>
    </row>
    <row r="49" spans="2:15">
      <c r="B49" s="598">
        <f t="shared" si="2"/>
        <v>1981</v>
      </c>
      <c r="C49" s="661">
        <f>Amnt_Deposited!O45*$D$10*(1-DOCF)*MSW!E50</f>
        <v>0</v>
      </c>
      <c r="D49" s="662">
        <f>Amnt_Deposited!C45*$F$10*(1-DOCF)*Food!E50</f>
        <v>0</v>
      </c>
      <c r="E49" s="663">
        <f>Amnt_Deposited!F45*$F$11*(1-DOCF)*Garden!E50</f>
        <v>0</v>
      </c>
      <c r="F49" s="663">
        <f>Amnt_Deposited!D45*$D$11*(1-DOCF)*Paper!E50</f>
        <v>0</v>
      </c>
      <c r="G49" s="663">
        <f>Amnt_Deposited!G45*$D$12*(1-DOCF)*Wood!E50</f>
        <v>0</v>
      </c>
      <c r="H49" s="663">
        <f>Amnt_Deposited!H45*$F$12*(1-DOCF)*Textiles!E50</f>
        <v>0</v>
      </c>
      <c r="I49" s="664">
        <f>Amnt_Deposited!E45*$H$10*(1-DOCF)*Nappies!E50</f>
        <v>0</v>
      </c>
      <c r="J49" s="665">
        <f>Amnt_Deposited!N45*$H$11*(1-DOCF)*Sludge!E50</f>
        <v>0</v>
      </c>
      <c r="K49" s="666">
        <f>Amnt_Deposited!P45*$H$12*(1-DOCF)*Industry!D50</f>
        <v>0</v>
      </c>
      <c r="L49" s="663">
        <f>Amnt_Deposited!P45*Parameters!$E$58*$D$11*(1-DOCF)*Industry!E50</f>
        <v>0</v>
      </c>
      <c r="M49" s="664">
        <f>Amnt_Deposited!P45*Parameters!$E$59*$D$12*(1-DOCF)*Industry!E50</f>
        <v>0</v>
      </c>
      <c r="N49" s="599">
        <f t="shared" si="0"/>
        <v>0</v>
      </c>
      <c r="O49" s="601">
        <f t="shared" si="1"/>
        <v>0</v>
      </c>
    </row>
    <row r="50" spans="2:15">
      <c r="B50" s="598">
        <f t="shared" si="2"/>
        <v>1982</v>
      </c>
      <c r="C50" s="661">
        <f>Amnt_Deposited!O46*$D$10*(1-DOCF)*MSW!E51</f>
        <v>0</v>
      </c>
      <c r="D50" s="662">
        <f>Amnt_Deposited!C46*$F$10*(1-DOCF)*Food!E51</f>
        <v>0</v>
      </c>
      <c r="E50" s="663">
        <f>Amnt_Deposited!F46*$F$11*(1-DOCF)*Garden!E51</f>
        <v>0</v>
      </c>
      <c r="F50" s="663">
        <f>Amnt_Deposited!D46*$D$11*(1-DOCF)*Paper!E51</f>
        <v>0</v>
      </c>
      <c r="G50" s="663">
        <f>Amnt_Deposited!G46*$D$12*(1-DOCF)*Wood!E51</f>
        <v>0</v>
      </c>
      <c r="H50" s="663">
        <f>Amnt_Deposited!H46*$F$12*(1-DOCF)*Textiles!E51</f>
        <v>0</v>
      </c>
      <c r="I50" s="664">
        <f>Amnt_Deposited!E46*$H$10*(1-DOCF)*Nappies!E51</f>
        <v>0</v>
      </c>
      <c r="J50" s="665">
        <f>Amnt_Deposited!N46*$H$11*(1-DOCF)*Sludge!E51</f>
        <v>0</v>
      </c>
      <c r="K50" s="666">
        <f>Amnt_Deposited!P46*$H$12*(1-DOCF)*Industry!D51</f>
        <v>0</v>
      </c>
      <c r="L50" s="663">
        <f>Amnt_Deposited!P46*Parameters!$E$58*$D$11*(1-DOCF)*Industry!E51</f>
        <v>0</v>
      </c>
      <c r="M50" s="664">
        <f>Amnt_Deposited!P46*Parameters!$E$59*$D$12*(1-DOCF)*Industry!E51</f>
        <v>0</v>
      </c>
      <c r="N50" s="599">
        <f t="shared" ref="N50:N81" si="3">IF(Select2=2,C50+J50+K50, D50+E50+F50+G50+H50+I50+J50+K50)</f>
        <v>0</v>
      </c>
      <c r="O50" s="601">
        <f t="shared" si="1"/>
        <v>0</v>
      </c>
    </row>
    <row r="51" spans="2:15">
      <c r="B51" s="598">
        <f t="shared" si="2"/>
        <v>1983</v>
      </c>
      <c r="C51" s="661">
        <f>Amnt_Deposited!O47*$D$10*(1-DOCF)*MSW!E52</f>
        <v>0</v>
      </c>
      <c r="D51" s="662">
        <f>Amnt_Deposited!C47*$F$10*(1-DOCF)*Food!E52</f>
        <v>0</v>
      </c>
      <c r="E51" s="663">
        <f>Amnt_Deposited!F47*$F$11*(1-DOCF)*Garden!E52</f>
        <v>0</v>
      </c>
      <c r="F51" s="663">
        <f>Amnt_Deposited!D47*$D$11*(1-DOCF)*Paper!E52</f>
        <v>0</v>
      </c>
      <c r="G51" s="663">
        <f>Amnt_Deposited!G47*$D$12*(1-DOCF)*Wood!E52</f>
        <v>0</v>
      </c>
      <c r="H51" s="663">
        <f>Amnt_Deposited!H47*$F$12*(1-DOCF)*Textiles!E52</f>
        <v>0</v>
      </c>
      <c r="I51" s="664">
        <f>Amnt_Deposited!E47*$H$10*(1-DOCF)*Nappies!E52</f>
        <v>0</v>
      </c>
      <c r="J51" s="665">
        <f>Amnt_Deposited!N47*$H$11*(1-DOCF)*Sludge!E52</f>
        <v>0</v>
      </c>
      <c r="K51" s="666">
        <f>Amnt_Deposited!P47*$H$12*(1-DOCF)*Industry!D52</f>
        <v>0</v>
      </c>
      <c r="L51" s="663">
        <f>Amnt_Deposited!P47*Parameters!$E$58*$D$11*(1-DOCF)*Industry!E52</f>
        <v>0</v>
      </c>
      <c r="M51" s="664">
        <f>Amnt_Deposited!P47*Parameters!$E$59*$D$12*(1-DOCF)*Industry!E52</f>
        <v>0</v>
      </c>
      <c r="N51" s="599">
        <f t="shared" si="3"/>
        <v>0</v>
      </c>
      <c r="O51" s="601">
        <f t="shared" si="1"/>
        <v>0</v>
      </c>
    </row>
    <row r="52" spans="2:15">
      <c r="B52" s="598">
        <f t="shared" si="2"/>
        <v>1984</v>
      </c>
      <c r="C52" s="661">
        <f>Amnt_Deposited!O48*$D$10*(1-DOCF)*MSW!E53</f>
        <v>0</v>
      </c>
      <c r="D52" s="662">
        <f>Amnt_Deposited!C48*$F$10*(1-DOCF)*Food!E53</f>
        <v>0</v>
      </c>
      <c r="E52" s="663">
        <f>Amnt_Deposited!F48*$F$11*(1-DOCF)*Garden!E53</f>
        <v>0</v>
      </c>
      <c r="F52" s="663">
        <f>Amnt_Deposited!D48*$D$11*(1-DOCF)*Paper!E53</f>
        <v>0</v>
      </c>
      <c r="G52" s="663">
        <f>Amnt_Deposited!G48*$D$12*(1-DOCF)*Wood!E53</f>
        <v>0</v>
      </c>
      <c r="H52" s="663">
        <f>Amnt_Deposited!H48*$F$12*(1-DOCF)*Textiles!E53</f>
        <v>0</v>
      </c>
      <c r="I52" s="664">
        <f>Amnt_Deposited!E48*$H$10*(1-DOCF)*Nappies!E53</f>
        <v>0</v>
      </c>
      <c r="J52" s="665">
        <f>Amnt_Deposited!N48*$H$11*(1-DOCF)*Sludge!E53</f>
        <v>0</v>
      </c>
      <c r="K52" s="666">
        <f>Amnt_Deposited!P48*$H$12*(1-DOCF)*Industry!D53</f>
        <v>0</v>
      </c>
      <c r="L52" s="663">
        <f>Amnt_Deposited!P48*Parameters!$E$58*$D$11*(1-DOCF)*Industry!E53</f>
        <v>0</v>
      </c>
      <c r="M52" s="664">
        <f>Amnt_Deposited!P48*Parameters!$E$59*$D$12*(1-DOCF)*Industry!E53</f>
        <v>0</v>
      </c>
      <c r="N52" s="599">
        <f t="shared" si="3"/>
        <v>0</v>
      </c>
      <c r="O52" s="601">
        <f t="shared" si="1"/>
        <v>0</v>
      </c>
    </row>
    <row r="53" spans="2:15">
      <c r="B53" s="598">
        <f t="shared" si="2"/>
        <v>1985</v>
      </c>
      <c r="C53" s="661">
        <f>Amnt_Deposited!O49*$D$10*(1-DOCF)*MSW!E54</f>
        <v>0</v>
      </c>
      <c r="D53" s="662">
        <f>Amnt_Deposited!C49*$F$10*(1-DOCF)*Food!E54</f>
        <v>0</v>
      </c>
      <c r="E53" s="663">
        <f>Amnt_Deposited!F49*$F$11*(1-DOCF)*Garden!E54</f>
        <v>0</v>
      </c>
      <c r="F53" s="663">
        <f>Amnt_Deposited!D49*$D$11*(1-DOCF)*Paper!E54</f>
        <v>0</v>
      </c>
      <c r="G53" s="663">
        <f>Amnt_Deposited!G49*$D$12*(1-DOCF)*Wood!E54</f>
        <v>0</v>
      </c>
      <c r="H53" s="663">
        <f>Amnt_Deposited!H49*$F$12*(1-DOCF)*Textiles!E54</f>
        <v>0</v>
      </c>
      <c r="I53" s="664">
        <f>Amnt_Deposited!E49*$H$10*(1-DOCF)*Nappies!E54</f>
        <v>0</v>
      </c>
      <c r="J53" s="665">
        <f>Amnt_Deposited!N49*$H$11*(1-DOCF)*Sludge!E54</f>
        <v>0</v>
      </c>
      <c r="K53" s="666">
        <f>Amnt_Deposited!P49*$H$12*(1-DOCF)*Industry!D54</f>
        <v>0</v>
      </c>
      <c r="L53" s="663">
        <f>Amnt_Deposited!P49*Parameters!$E$58*$D$11*(1-DOCF)*Industry!E54</f>
        <v>0</v>
      </c>
      <c r="M53" s="664">
        <f>Amnt_Deposited!P49*Parameters!$E$59*$D$12*(1-DOCF)*Industry!E54</f>
        <v>0</v>
      </c>
      <c r="N53" s="599">
        <f t="shared" si="3"/>
        <v>0</v>
      </c>
      <c r="O53" s="601">
        <f t="shared" si="1"/>
        <v>0</v>
      </c>
    </row>
    <row r="54" spans="2:15">
      <c r="B54" s="598">
        <f t="shared" si="2"/>
        <v>1986</v>
      </c>
      <c r="C54" s="661">
        <f>Amnt_Deposited!O50*$D$10*(1-DOCF)*MSW!E55</f>
        <v>0</v>
      </c>
      <c r="D54" s="662">
        <f>Amnt_Deposited!C50*$F$10*(1-DOCF)*Food!E55</f>
        <v>0</v>
      </c>
      <c r="E54" s="663">
        <f>Amnt_Deposited!F50*$F$11*(1-DOCF)*Garden!E55</f>
        <v>0</v>
      </c>
      <c r="F54" s="663">
        <f>Amnt_Deposited!D50*$D$11*(1-DOCF)*Paper!E55</f>
        <v>0</v>
      </c>
      <c r="G54" s="663">
        <f>Amnt_Deposited!G50*$D$12*(1-DOCF)*Wood!E55</f>
        <v>0</v>
      </c>
      <c r="H54" s="663">
        <f>Amnt_Deposited!H50*$F$12*(1-DOCF)*Textiles!E55</f>
        <v>0</v>
      </c>
      <c r="I54" s="664">
        <f>Amnt_Deposited!E50*$H$10*(1-DOCF)*Nappies!E55</f>
        <v>0</v>
      </c>
      <c r="J54" s="665">
        <f>Amnt_Deposited!N50*$H$11*(1-DOCF)*Sludge!E55</f>
        <v>0</v>
      </c>
      <c r="K54" s="666">
        <f>Amnt_Deposited!P50*$H$12*(1-DOCF)*Industry!D55</f>
        <v>0</v>
      </c>
      <c r="L54" s="663">
        <f>Amnt_Deposited!P50*Parameters!$E$58*$D$11*(1-DOCF)*Industry!E55</f>
        <v>0</v>
      </c>
      <c r="M54" s="664">
        <f>Amnt_Deposited!P50*Parameters!$E$59*$D$12*(1-DOCF)*Industry!E55</f>
        <v>0</v>
      </c>
      <c r="N54" s="599">
        <f t="shared" si="3"/>
        <v>0</v>
      </c>
      <c r="O54" s="601">
        <f t="shared" si="1"/>
        <v>0</v>
      </c>
    </row>
    <row r="55" spans="2:15">
      <c r="B55" s="598">
        <f t="shared" si="2"/>
        <v>1987</v>
      </c>
      <c r="C55" s="661">
        <f>Amnt_Deposited!O51*$D$10*(1-DOCF)*MSW!E56</f>
        <v>0</v>
      </c>
      <c r="D55" s="662">
        <f>Amnt_Deposited!C51*$F$10*(1-DOCF)*Food!E56</f>
        <v>0</v>
      </c>
      <c r="E55" s="663">
        <f>Amnt_Deposited!F51*$F$11*(1-DOCF)*Garden!E56</f>
        <v>0</v>
      </c>
      <c r="F55" s="663">
        <f>Amnt_Deposited!D51*$D$11*(1-DOCF)*Paper!E56</f>
        <v>0</v>
      </c>
      <c r="G55" s="663">
        <f>Amnt_Deposited!G51*$D$12*(1-DOCF)*Wood!E56</f>
        <v>0</v>
      </c>
      <c r="H55" s="663">
        <f>Amnt_Deposited!H51*$F$12*(1-DOCF)*Textiles!E56</f>
        <v>0</v>
      </c>
      <c r="I55" s="664">
        <f>Amnt_Deposited!E51*$H$10*(1-DOCF)*Nappies!E56</f>
        <v>0</v>
      </c>
      <c r="J55" s="665">
        <f>Amnt_Deposited!N51*$H$11*(1-DOCF)*Sludge!E56</f>
        <v>0</v>
      </c>
      <c r="K55" s="666">
        <f>Amnt_Deposited!P51*$H$12*(1-DOCF)*Industry!D56</f>
        <v>0</v>
      </c>
      <c r="L55" s="663">
        <f>Amnt_Deposited!P51*Parameters!$E$58*$D$11*(1-DOCF)*Industry!E56</f>
        <v>0</v>
      </c>
      <c r="M55" s="664">
        <f>Amnt_Deposited!P51*Parameters!$E$59*$D$12*(1-DOCF)*Industry!E56</f>
        <v>0</v>
      </c>
      <c r="N55" s="599">
        <f t="shared" si="3"/>
        <v>0</v>
      </c>
      <c r="O55" s="601">
        <f t="shared" si="1"/>
        <v>0</v>
      </c>
    </row>
    <row r="56" spans="2:15">
      <c r="B56" s="598">
        <f t="shared" si="2"/>
        <v>1988</v>
      </c>
      <c r="C56" s="661">
        <f>Amnt_Deposited!O52*$D$10*(1-DOCF)*MSW!E57</f>
        <v>0</v>
      </c>
      <c r="D56" s="662">
        <f>Amnt_Deposited!C52*$F$10*(1-DOCF)*Food!E57</f>
        <v>0</v>
      </c>
      <c r="E56" s="663">
        <f>Amnt_Deposited!F52*$F$11*(1-DOCF)*Garden!E57</f>
        <v>0</v>
      </c>
      <c r="F56" s="663">
        <f>Amnt_Deposited!D52*$D$11*(1-DOCF)*Paper!E57</f>
        <v>0</v>
      </c>
      <c r="G56" s="663">
        <f>Amnt_Deposited!G52*$D$12*(1-DOCF)*Wood!E57</f>
        <v>0</v>
      </c>
      <c r="H56" s="663">
        <f>Amnt_Deposited!H52*$F$12*(1-DOCF)*Textiles!E57</f>
        <v>0</v>
      </c>
      <c r="I56" s="664">
        <f>Amnt_Deposited!E52*$H$10*(1-DOCF)*Nappies!E57</f>
        <v>0</v>
      </c>
      <c r="J56" s="665">
        <f>Amnt_Deposited!N52*$H$11*(1-DOCF)*Sludge!E57</f>
        <v>0</v>
      </c>
      <c r="K56" s="666">
        <f>Amnt_Deposited!P52*$H$12*(1-DOCF)*Industry!D57</f>
        <v>0</v>
      </c>
      <c r="L56" s="663">
        <f>Amnt_Deposited!P52*Parameters!$E$58*$D$11*(1-DOCF)*Industry!E57</f>
        <v>0</v>
      </c>
      <c r="M56" s="664">
        <f>Amnt_Deposited!P52*Parameters!$E$59*$D$12*(1-DOCF)*Industry!E57</f>
        <v>0</v>
      </c>
      <c r="N56" s="599">
        <f t="shared" si="3"/>
        <v>0</v>
      </c>
      <c r="O56" s="601">
        <f t="shared" si="1"/>
        <v>0</v>
      </c>
    </row>
    <row r="57" spans="2:15">
      <c r="B57" s="598">
        <f t="shared" si="2"/>
        <v>1989</v>
      </c>
      <c r="C57" s="661">
        <f>Amnt_Deposited!O53*$D$10*(1-DOCF)*MSW!E58</f>
        <v>0</v>
      </c>
      <c r="D57" s="662">
        <f>Amnt_Deposited!C53*$F$10*(1-DOCF)*Food!E58</f>
        <v>0</v>
      </c>
      <c r="E57" s="663">
        <f>Amnt_Deposited!F53*$F$11*(1-DOCF)*Garden!E58</f>
        <v>0</v>
      </c>
      <c r="F57" s="663">
        <f>Amnt_Deposited!D53*$D$11*(1-DOCF)*Paper!E58</f>
        <v>0</v>
      </c>
      <c r="G57" s="663">
        <f>Amnt_Deposited!G53*$D$12*(1-DOCF)*Wood!E58</f>
        <v>0</v>
      </c>
      <c r="H57" s="663">
        <f>Amnt_Deposited!H53*$F$12*(1-DOCF)*Textiles!E58</f>
        <v>0</v>
      </c>
      <c r="I57" s="664">
        <f>Amnt_Deposited!E53*$H$10*(1-DOCF)*Nappies!E58</f>
        <v>0</v>
      </c>
      <c r="J57" s="665">
        <f>Amnt_Deposited!N53*$H$11*(1-DOCF)*Sludge!E58</f>
        <v>0</v>
      </c>
      <c r="K57" s="666">
        <f>Amnt_Deposited!P53*$H$12*(1-DOCF)*Industry!D58</f>
        <v>0</v>
      </c>
      <c r="L57" s="663">
        <f>Amnt_Deposited!P53*Parameters!$E$58*$D$11*(1-DOCF)*Industry!E58</f>
        <v>0</v>
      </c>
      <c r="M57" s="664">
        <f>Amnt_Deposited!P53*Parameters!$E$59*$D$12*(1-DOCF)*Industry!E58</f>
        <v>0</v>
      </c>
      <c r="N57" s="599">
        <f t="shared" si="3"/>
        <v>0</v>
      </c>
      <c r="O57" s="601">
        <f t="shared" si="1"/>
        <v>0</v>
      </c>
    </row>
    <row r="58" spans="2:15">
      <c r="B58" s="598">
        <f t="shared" si="2"/>
        <v>1990</v>
      </c>
      <c r="C58" s="661">
        <f>Amnt_Deposited!O54*$D$10*(1-DOCF)*MSW!E59</f>
        <v>0</v>
      </c>
      <c r="D58" s="662">
        <f>Amnt_Deposited!C54*$F$10*(1-DOCF)*Food!E59</f>
        <v>0</v>
      </c>
      <c r="E58" s="663">
        <f>Amnt_Deposited!F54*$F$11*(1-DOCF)*Garden!E59</f>
        <v>0</v>
      </c>
      <c r="F58" s="663">
        <f>Amnt_Deposited!D54*$D$11*(1-DOCF)*Paper!E59</f>
        <v>0</v>
      </c>
      <c r="G58" s="663">
        <f>Amnt_Deposited!G54*$D$12*(1-DOCF)*Wood!E59</f>
        <v>0</v>
      </c>
      <c r="H58" s="663">
        <f>Amnt_Deposited!H54*$F$12*(1-DOCF)*Textiles!E59</f>
        <v>0</v>
      </c>
      <c r="I58" s="664">
        <f>Amnt_Deposited!E54*$H$10*(1-DOCF)*Nappies!E59</f>
        <v>0</v>
      </c>
      <c r="J58" s="665">
        <f>Amnt_Deposited!N54*$H$11*(1-DOCF)*Sludge!E59</f>
        <v>0</v>
      </c>
      <c r="K58" s="666">
        <f>Amnt_Deposited!P54*$H$12*(1-DOCF)*Industry!D59</f>
        <v>0</v>
      </c>
      <c r="L58" s="663">
        <f>Amnt_Deposited!P54*Parameters!$E$58*$D$11*(1-DOCF)*Industry!E59</f>
        <v>0</v>
      </c>
      <c r="M58" s="664">
        <f>Amnt_Deposited!P54*Parameters!$E$59*$D$12*(1-DOCF)*Industry!E59</f>
        <v>0</v>
      </c>
      <c r="N58" s="599">
        <f t="shared" si="3"/>
        <v>0</v>
      </c>
      <c r="O58" s="601">
        <f t="shared" si="1"/>
        <v>0</v>
      </c>
    </row>
    <row r="59" spans="2:15">
      <c r="B59" s="598">
        <f t="shared" si="2"/>
        <v>1991</v>
      </c>
      <c r="C59" s="661">
        <f>Amnt_Deposited!O55*$D$10*(1-DOCF)*MSW!E60</f>
        <v>0</v>
      </c>
      <c r="D59" s="662">
        <f>Amnt_Deposited!C55*$F$10*(1-DOCF)*Food!E60</f>
        <v>0</v>
      </c>
      <c r="E59" s="663">
        <f>Amnt_Deposited!F55*$F$11*(1-DOCF)*Garden!E60</f>
        <v>0</v>
      </c>
      <c r="F59" s="663">
        <f>Amnt_Deposited!D55*$D$11*(1-DOCF)*Paper!E60</f>
        <v>0</v>
      </c>
      <c r="G59" s="663">
        <f>Amnt_Deposited!G55*$D$12*(1-DOCF)*Wood!E60</f>
        <v>0</v>
      </c>
      <c r="H59" s="663">
        <f>Amnt_Deposited!H55*$F$12*(1-DOCF)*Textiles!E60</f>
        <v>0</v>
      </c>
      <c r="I59" s="664">
        <f>Amnt_Deposited!E55*$H$10*(1-DOCF)*Nappies!E60</f>
        <v>0</v>
      </c>
      <c r="J59" s="665">
        <f>Amnt_Deposited!N55*$H$11*(1-DOCF)*Sludge!E60</f>
        <v>0</v>
      </c>
      <c r="K59" s="666">
        <f>Amnt_Deposited!P55*$H$12*(1-DOCF)*Industry!D60</f>
        <v>0</v>
      </c>
      <c r="L59" s="663">
        <f>Amnt_Deposited!P55*Parameters!$E$58*$D$11*(1-DOCF)*Industry!E60</f>
        <v>0</v>
      </c>
      <c r="M59" s="664">
        <f>Amnt_Deposited!P55*Parameters!$E$59*$D$12*(1-DOCF)*Industry!E60</f>
        <v>0</v>
      </c>
      <c r="N59" s="599">
        <f t="shared" si="3"/>
        <v>0</v>
      </c>
      <c r="O59" s="601">
        <f t="shared" si="1"/>
        <v>0</v>
      </c>
    </row>
    <row r="60" spans="2:15">
      <c r="B60" s="598">
        <f t="shared" si="2"/>
        <v>1992</v>
      </c>
      <c r="C60" s="661">
        <f>Amnt_Deposited!O56*$D$10*(1-DOCF)*MSW!E61</f>
        <v>0</v>
      </c>
      <c r="D60" s="662">
        <f>Amnt_Deposited!C56*$F$10*(1-DOCF)*Food!E61</f>
        <v>0</v>
      </c>
      <c r="E60" s="663">
        <f>Amnt_Deposited!F56*$F$11*(1-DOCF)*Garden!E61</f>
        <v>0</v>
      </c>
      <c r="F60" s="663">
        <f>Amnt_Deposited!D56*$D$11*(1-DOCF)*Paper!E61</f>
        <v>0</v>
      </c>
      <c r="G60" s="663">
        <f>Amnt_Deposited!G56*$D$12*(1-DOCF)*Wood!E61</f>
        <v>0</v>
      </c>
      <c r="H60" s="663">
        <f>Amnt_Deposited!H56*$F$12*(1-DOCF)*Textiles!E61</f>
        <v>0</v>
      </c>
      <c r="I60" s="664">
        <f>Amnt_Deposited!E56*$H$10*(1-DOCF)*Nappies!E61</f>
        <v>0</v>
      </c>
      <c r="J60" s="665">
        <f>Amnt_Deposited!N56*$H$11*(1-DOCF)*Sludge!E61</f>
        <v>0</v>
      </c>
      <c r="K60" s="666">
        <f>Amnt_Deposited!P56*$H$12*(1-DOCF)*Industry!D61</f>
        <v>0</v>
      </c>
      <c r="L60" s="663">
        <f>Amnt_Deposited!P56*Parameters!$E$58*$D$11*(1-DOCF)*Industry!E61</f>
        <v>0</v>
      </c>
      <c r="M60" s="664">
        <f>Amnt_Deposited!P56*Parameters!$E$59*$D$12*(1-DOCF)*Industry!E61</f>
        <v>0</v>
      </c>
      <c r="N60" s="599">
        <f t="shared" si="3"/>
        <v>0</v>
      </c>
      <c r="O60" s="601">
        <f t="shared" si="1"/>
        <v>0</v>
      </c>
    </row>
    <row r="61" spans="2:15">
      <c r="B61" s="598">
        <f t="shared" si="2"/>
        <v>1993</v>
      </c>
      <c r="C61" s="661">
        <f>Amnt_Deposited!O57*$D$10*(1-DOCF)*MSW!E62</f>
        <v>0</v>
      </c>
      <c r="D61" s="662">
        <f>Amnt_Deposited!C57*$F$10*(1-DOCF)*Food!E62</f>
        <v>0</v>
      </c>
      <c r="E61" s="663">
        <f>Amnt_Deposited!F57*$F$11*(1-DOCF)*Garden!E62</f>
        <v>0</v>
      </c>
      <c r="F61" s="663">
        <f>Amnt_Deposited!D57*$D$11*(1-DOCF)*Paper!E62</f>
        <v>0</v>
      </c>
      <c r="G61" s="663">
        <f>Amnt_Deposited!G57*$D$12*(1-DOCF)*Wood!E62</f>
        <v>0</v>
      </c>
      <c r="H61" s="663">
        <f>Amnt_Deposited!H57*$F$12*(1-DOCF)*Textiles!E62</f>
        <v>0</v>
      </c>
      <c r="I61" s="664">
        <f>Amnt_Deposited!E57*$H$10*(1-DOCF)*Nappies!E62</f>
        <v>0</v>
      </c>
      <c r="J61" s="665">
        <f>Amnt_Deposited!N57*$H$11*(1-DOCF)*Sludge!E62</f>
        <v>0</v>
      </c>
      <c r="K61" s="666">
        <f>Amnt_Deposited!P57*$H$12*(1-DOCF)*Industry!D62</f>
        <v>0</v>
      </c>
      <c r="L61" s="663">
        <f>Amnt_Deposited!P57*Parameters!$E$58*$D$11*(1-DOCF)*Industry!E62</f>
        <v>0</v>
      </c>
      <c r="M61" s="664">
        <f>Amnt_Deposited!P57*Parameters!$E$59*$D$12*(1-DOCF)*Industry!E62</f>
        <v>0</v>
      </c>
      <c r="N61" s="599">
        <f t="shared" si="3"/>
        <v>0</v>
      </c>
      <c r="O61" s="601">
        <f t="shared" si="1"/>
        <v>0</v>
      </c>
    </row>
    <row r="62" spans="2:15">
      <c r="B62" s="598">
        <f t="shared" si="2"/>
        <v>1994</v>
      </c>
      <c r="C62" s="661">
        <f>Amnt_Deposited!O58*$D$10*(1-DOCF)*MSW!E63</f>
        <v>0</v>
      </c>
      <c r="D62" s="662">
        <f>Amnt_Deposited!C58*$F$10*(1-DOCF)*Food!E63</f>
        <v>0</v>
      </c>
      <c r="E62" s="663">
        <f>Amnt_Deposited!F58*$F$11*(1-DOCF)*Garden!E63</f>
        <v>0</v>
      </c>
      <c r="F62" s="663">
        <f>Amnt_Deposited!D58*$D$11*(1-DOCF)*Paper!E63</f>
        <v>0</v>
      </c>
      <c r="G62" s="663">
        <f>Amnt_Deposited!G58*$D$12*(1-DOCF)*Wood!E63</f>
        <v>0</v>
      </c>
      <c r="H62" s="663">
        <f>Amnt_Deposited!H58*$F$12*(1-DOCF)*Textiles!E63</f>
        <v>0</v>
      </c>
      <c r="I62" s="664">
        <f>Amnt_Deposited!E58*$H$10*(1-DOCF)*Nappies!E63</f>
        <v>0</v>
      </c>
      <c r="J62" s="665">
        <f>Amnt_Deposited!N58*$H$11*(1-DOCF)*Sludge!E63</f>
        <v>0</v>
      </c>
      <c r="K62" s="666">
        <f>Amnt_Deposited!P58*$H$12*(1-DOCF)*Industry!D63</f>
        <v>0</v>
      </c>
      <c r="L62" s="663">
        <f>Amnt_Deposited!P58*Parameters!$E$58*$D$11*(1-DOCF)*Industry!E63</f>
        <v>0</v>
      </c>
      <c r="M62" s="664">
        <f>Amnt_Deposited!P58*Parameters!$E$59*$D$12*(1-DOCF)*Industry!E63</f>
        <v>0</v>
      </c>
      <c r="N62" s="599">
        <f t="shared" si="3"/>
        <v>0</v>
      </c>
      <c r="O62" s="601">
        <f t="shared" si="1"/>
        <v>0</v>
      </c>
    </row>
    <row r="63" spans="2:15">
      <c r="B63" s="598">
        <f t="shared" si="2"/>
        <v>1995</v>
      </c>
      <c r="C63" s="661">
        <f>Amnt_Deposited!O59*$D$10*(1-DOCF)*MSW!E64</f>
        <v>0</v>
      </c>
      <c r="D63" s="662">
        <f>Amnt_Deposited!C59*$F$10*(1-DOCF)*Food!E64</f>
        <v>0</v>
      </c>
      <c r="E63" s="663">
        <f>Amnt_Deposited!F59*$F$11*(1-DOCF)*Garden!E64</f>
        <v>0</v>
      </c>
      <c r="F63" s="663">
        <f>Amnt_Deposited!D59*$D$11*(1-DOCF)*Paper!E64</f>
        <v>0</v>
      </c>
      <c r="G63" s="663">
        <f>Amnt_Deposited!G59*$D$12*(1-DOCF)*Wood!E64</f>
        <v>0</v>
      </c>
      <c r="H63" s="663">
        <f>Amnt_Deposited!H59*$F$12*(1-DOCF)*Textiles!E64</f>
        <v>0</v>
      </c>
      <c r="I63" s="664">
        <f>Amnt_Deposited!E59*$H$10*(1-DOCF)*Nappies!E64</f>
        <v>0</v>
      </c>
      <c r="J63" s="665">
        <f>Amnt_Deposited!N59*$H$11*(1-DOCF)*Sludge!E64</f>
        <v>0</v>
      </c>
      <c r="K63" s="666">
        <f>Amnt_Deposited!P59*$H$12*(1-DOCF)*Industry!D64</f>
        <v>0</v>
      </c>
      <c r="L63" s="663">
        <f>Amnt_Deposited!P59*Parameters!$E$58*$D$11*(1-DOCF)*Industry!E64</f>
        <v>0</v>
      </c>
      <c r="M63" s="664">
        <f>Amnt_Deposited!P59*Parameters!$E$59*$D$12*(1-DOCF)*Industry!E64</f>
        <v>0</v>
      </c>
      <c r="N63" s="599">
        <f t="shared" si="3"/>
        <v>0</v>
      </c>
      <c r="O63" s="601">
        <f t="shared" si="1"/>
        <v>0</v>
      </c>
    </row>
    <row r="64" spans="2:15">
      <c r="B64" s="598">
        <f t="shared" si="2"/>
        <v>1996</v>
      </c>
      <c r="C64" s="661">
        <f>Amnt_Deposited!O60*$D$10*(1-DOCF)*MSW!E65</f>
        <v>0</v>
      </c>
      <c r="D64" s="662">
        <f>Amnt_Deposited!C60*$F$10*(1-DOCF)*Food!E65</f>
        <v>0</v>
      </c>
      <c r="E64" s="663">
        <f>Amnt_Deposited!F60*$F$11*(1-DOCF)*Garden!E65</f>
        <v>0</v>
      </c>
      <c r="F64" s="663">
        <f>Amnt_Deposited!D60*$D$11*(1-DOCF)*Paper!E65</f>
        <v>0</v>
      </c>
      <c r="G64" s="663">
        <f>Amnt_Deposited!G60*$D$12*(1-DOCF)*Wood!E65</f>
        <v>0</v>
      </c>
      <c r="H64" s="663">
        <f>Amnt_Deposited!H60*$F$12*(1-DOCF)*Textiles!E65</f>
        <v>0</v>
      </c>
      <c r="I64" s="664">
        <f>Amnt_Deposited!E60*$H$10*(1-DOCF)*Nappies!E65</f>
        <v>0</v>
      </c>
      <c r="J64" s="665">
        <f>Amnt_Deposited!N60*$H$11*(1-DOCF)*Sludge!E65</f>
        <v>0</v>
      </c>
      <c r="K64" s="666">
        <f>Amnt_Deposited!P60*$H$12*(1-DOCF)*Industry!D65</f>
        <v>0</v>
      </c>
      <c r="L64" s="663">
        <f>Amnt_Deposited!P60*Parameters!$E$58*$D$11*(1-DOCF)*Industry!E65</f>
        <v>0</v>
      </c>
      <c r="M64" s="664">
        <f>Amnt_Deposited!P60*Parameters!$E$59*$D$12*(1-DOCF)*Industry!E65</f>
        <v>0</v>
      </c>
      <c r="N64" s="599">
        <f t="shared" si="3"/>
        <v>0</v>
      </c>
      <c r="O64" s="601">
        <f t="shared" si="1"/>
        <v>0</v>
      </c>
    </row>
    <row r="65" spans="2:15">
      <c r="B65" s="598">
        <f t="shared" si="2"/>
        <v>1997</v>
      </c>
      <c r="C65" s="661">
        <f>Amnt_Deposited!O61*$D$10*(1-DOCF)*MSW!E66</f>
        <v>0</v>
      </c>
      <c r="D65" s="662">
        <f>Amnt_Deposited!C61*$F$10*(1-DOCF)*Food!E66</f>
        <v>0</v>
      </c>
      <c r="E65" s="663">
        <f>Amnt_Deposited!F61*$F$11*(1-DOCF)*Garden!E66</f>
        <v>0</v>
      </c>
      <c r="F65" s="663">
        <f>Amnt_Deposited!D61*$D$11*(1-DOCF)*Paper!E66</f>
        <v>0</v>
      </c>
      <c r="G65" s="663">
        <f>Amnt_Deposited!G61*$D$12*(1-DOCF)*Wood!E66</f>
        <v>0</v>
      </c>
      <c r="H65" s="663">
        <f>Amnt_Deposited!H61*$F$12*(1-DOCF)*Textiles!E66</f>
        <v>0</v>
      </c>
      <c r="I65" s="664">
        <f>Amnt_Deposited!E61*$H$10*(1-DOCF)*Nappies!E66</f>
        <v>0</v>
      </c>
      <c r="J65" s="665">
        <f>Amnt_Deposited!N61*$H$11*(1-DOCF)*Sludge!E66</f>
        <v>0</v>
      </c>
      <c r="K65" s="666">
        <f>Amnt_Deposited!P61*$H$12*(1-DOCF)*Industry!D66</f>
        <v>0</v>
      </c>
      <c r="L65" s="663">
        <f>Amnt_Deposited!P61*Parameters!$E$58*$D$11*(1-DOCF)*Industry!E66</f>
        <v>0</v>
      </c>
      <c r="M65" s="664">
        <f>Amnt_Deposited!P61*Parameters!$E$59*$D$12*(1-DOCF)*Industry!E66</f>
        <v>0</v>
      </c>
      <c r="N65" s="599">
        <f t="shared" si="3"/>
        <v>0</v>
      </c>
      <c r="O65" s="601">
        <f t="shared" si="1"/>
        <v>0</v>
      </c>
    </row>
    <row r="66" spans="2:15">
      <c r="B66" s="598">
        <f t="shared" si="2"/>
        <v>1998</v>
      </c>
      <c r="C66" s="661">
        <f>Amnt_Deposited!O62*$D$10*(1-DOCF)*MSW!E67</f>
        <v>0</v>
      </c>
      <c r="D66" s="662">
        <f>Amnt_Deposited!C62*$F$10*(1-DOCF)*Food!E67</f>
        <v>0</v>
      </c>
      <c r="E66" s="663">
        <f>Amnt_Deposited!F62*$F$11*(1-DOCF)*Garden!E67</f>
        <v>0</v>
      </c>
      <c r="F66" s="663">
        <f>Amnt_Deposited!D62*$D$11*(1-DOCF)*Paper!E67</f>
        <v>0</v>
      </c>
      <c r="G66" s="663">
        <f>Amnt_Deposited!G62*$D$12*(1-DOCF)*Wood!E67</f>
        <v>0</v>
      </c>
      <c r="H66" s="663">
        <f>Amnt_Deposited!H62*$F$12*(1-DOCF)*Textiles!E67</f>
        <v>0</v>
      </c>
      <c r="I66" s="664">
        <f>Amnt_Deposited!E62*$H$10*(1-DOCF)*Nappies!E67</f>
        <v>0</v>
      </c>
      <c r="J66" s="665">
        <f>Amnt_Deposited!N62*$H$11*(1-DOCF)*Sludge!E67</f>
        <v>0</v>
      </c>
      <c r="K66" s="666">
        <f>Amnt_Deposited!P62*$H$12*(1-DOCF)*Industry!D67</f>
        <v>0</v>
      </c>
      <c r="L66" s="663">
        <f>Amnt_Deposited!P62*Parameters!$E$58*$D$11*(1-DOCF)*Industry!E67</f>
        <v>0</v>
      </c>
      <c r="M66" s="664">
        <f>Amnt_Deposited!P62*Parameters!$E$59*$D$12*(1-DOCF)*Industry!E67</f>
        <v>0</v>
      </c>
      <c r="N66" s="599">
        <f t="shared" si="3"/>
        <v>0</v>
      </c>
      <c r="O66" s="601">
        <f t="shared" si="1"/>
        <v>0</v>
      </c>
    </row>
    <row r="67" spans="2:15">
      <c r="B67" s="598">
        <f t="shared" si="2"/>
        <v>1999</v>
      </c>
      <c r="C67" s="661">
        <f>Amnt_Deposited!O63*$D$10*(1-DOCF)*MSW!E68</f>
        <v>0</v>
      </c>
      <c r="D67" s="662">
        <f>Amnt_Deposited!C63*$F$10*(1-DOCF)*Food!E68</f>
        <v>0</v>
      </c>
      <c r="E67" s="663">
        <f>Amnt_Deposited!F63*$F$11*(1-DOCF)*Garden!E68</f>
        <v>0</v>
      </c>
      <c r="F67" s="663">
        <f>Amnt_Deposited!D63*$D$11*(1-DOCF)*Paper!E68</f>
        <v>0</v>
      </c>
      <c r="G67" s="663">
        <f>Amnt_Deposited!G63*$D$12*(1-DOCF)*Wood!E68</f>
        <v>0</v>
      </c>
      <c r="H67" s="663">
        <f>Amnt_Deposited!H63*$F$12*(1-DOCF)*Textiles!E68</f>
        <v>0</v>
      </c>
      <c r="I67" s="664">
        <f>Amnt_Deposited!E63*$H$10*(1-DOCF)*Nappies!E68</f>
        <v>0</v>
      </c>
      <c r="J67" s="665">
        <f>Amnt_Deposited!N63*$H$11*(1-DOCF)*Sludge!E68</f>
        <v>0</v>
      </c>
      <c r="K67" s="666">
        <f>Amnt_Deposited!P63*$H$12*(1-DOCF)*Industry!D68</f>
        <v>0</v>
      </c>
      <c r="L67" s="663">
        <f>Amnt_Deposited!P63*Parameters!$E$58*$D$11*(1-DOCF)*Industry!E68</f>
        <v>0</v>
      </c>
      <c r="M67" s="664">
        <f>Amnt_Deposited!P63*Parameters!$E$59*$D$12*(1-DOCF)*Industry!E68</f>
        <v>0</v>
      </c>
      <c r="N67" s="599">
        <f t="shared" si="3"/>
        <v>0</v>
      </c>
      <c r="O67" s="601">
        <f t="shared" si="1"/>
        <v>0</v>
      </c>
    </row>
    <row r="68" spans="2:15">
      <c r="B68" s="598">
        <f t="shared" si="2"/>
        <v>2000</v>
      </c>
      <c r="C68" s="661">
        <f>Amnt_Deposited!O64*$D$10*(1-DOCF)*MSW!E69</f>
        <v>0</v>
      </c>
      <c r="D68" s="662">
        <f>Amnt_Deposited!C64*$F$10*(1-DOCF)*Food!E69</f>
        <v>0</v>
      </c>
      <c r="E68" s="663">
        <f>Amnt_Deposited!F64*$F$11*(1-DOCF)*Garden!E69</f>
        <v>0</v>
      </c>
      <c r="F68" s="663">
        <f>Amnt_Deposited!D64*$D$11*(1-DOCF)*Paper!E69</f>
        <v>0</v>
      </c>
      <c r="G68" s="663">
        <f>Amnt_Deposited!G64*$D$12*(1-DOCF)*Wood!E69</f>
        <v>0</v>
      </c>
      <c r="H68" s="663">
        <f>Amnt_Deposited!H64*$F$12*(1-DOCF)*Textiles!E69</f>
        <v>0</v>
      </c>
      <c r="I68" s="664">
        <f>Amnt_Deposited!E64*$H$10*(1-DOCF)*Nappies!E69</f>
        <v>0</v>
      </c>
      <c r="J68" s="665">
        <f>Amnt_Deposited!N64*$H$11*(1-DOCF)*Sludge!E69</f>
        <v>0</v>
      </c>
      <c r="K68" s="666">
        <f>Amnt_Deposited!P64*$H$12*(1-DOCF)*Industry!D69</f>
        <v>0</v>
      </c>
      <c r="L68" s="663">
        <f>Amnt_Deposited!P64*Parameters!$E$58*$D$11*(1-DOCF)*Industry!E69</f>
        <v>0</v>
      </c>
      <c r="M68" s="664">
        <f>Amnt_Deposited!P64*Parameters!$E$59*$D$12*(1-DOCF)*Industry!E69</f>
        <v>0</v>
      </c>
      <c r="N68" s="599">
        <f t="shared" si="3"/>
        <v>0</v>
      </c>
      <c r="O68" s="601">
        <f t="shared" si="1"/>
        <v>0</v>
      </c>
    </row>
    <row r="69" spans="2:15">
      <c r="B69" s="598">
        <f t="shared" si="2"/>
        <v>2001</v>
      </c>
      <c r="C69" s="661">
        <f>Amnt_Deposited!O65*$D$10*(1-DOCF)*MSW!E70</f>
        <v>0</v>
      </c>
      <c r="D69" s="662">
        <f>Amnt_Deposited!C65*$F$10*(1-DOCF)*Food!E70</f>
        <v>0</v>
      </c>
      <c r="E69" s="663">
        <f>Amnt_Deposited!F65*$F$11*(1-DOCF)*Garden!E70</f>
        <v>0</v>
      </c>
      <c r="F69" s="663">
        <f>Amnt_Deposited!D65*$D$11*(1-DOCF)*Paper!E70</f>
        <v>0</v>
      </c>
      <c r="G69" s="663">
        <f>Amnt_Deposited!G65*$D$12*(1-DOCF)*Wood!E70</f>
        <v>0</v>
      </c>
      <c r="H69" s="663">
        <f>Amnt_Deposited!H65*$F$12*(1-DOCF)*Textiles!E70</f>
        <v>0</v>
      </c>
      <c r="I69" s="664">
        <f>Amnt_Deposited!E65*$H$10*(1-DOCF)*Nappies!E70</f>
        <v>0</v>
      </c>
      <c r="J69" s="665">
        <f>Amnt_Deposited!N65*$H$11*(1-DOCF)*Sludge!E70</f>
        <v>0</v>
      </c>
      <c r="K69" s="666">
        <f>Amnt_Deposited!P65*$H$12*(1-DOCF)*Industry!D70</f>
        <v>0</v>
      </c>
      <c r="L69" s="663">
        <f>Amnt_Deposited!P65*Parameters!$E$58*$D$11*(1-DOCF)*Industry!E70</f>
        <v>0</v>
      </c>
      <c r="M69" s="664">
        <f>Amnt_Deposited!P65*Parameters!$E$59*$D$12*(1-DOCF)*Industry!E70</f>
        <v>0</v>
      </c>
      <c r="N69" s="599">
        <f t="shared" si="3"/>
        <v>0</v>
      </c>
      <c r="O69" s="601">
        <f t="shared" si="1"/>
        <v>0</v>
      </c>
    </row>
    <row r="70" spans="2:15">
      <c r="B70" s="598">
        <f t="shared" si="2"/>
        <v>2002</v>
      </c>
      <c r="C70" s="661">
        <f>Amnt_Deposited!O66*$D$10*(1-DOCF)*MSW!E71</f>
        <v>0</v>
      </c>
      <c r="D70" s="662">
        <f>Amnt_Deposited!C66*$F$10*(1-DOCF)*Food!E71</f>
        <v>0</v>
      </c>
      <c r="E70" s="663">
        <f>Amnt_Deposited!F66*$F$11*(1-DOCF)*Garden!E71</f>
        <v>0</v>
      </c>
      <c r="F70" s="663">
        <f>Amnt_Deposited!D66*$D$11*(1-DOCF)*Paper!E71</f>
        <v>0</v>
      </c>
      <c r="G70" s="663">
        <f>Amnt_Deposited!G66*$D$12*(1-DOCF)*Wood!E71</f>
        <v>0</v>
      </c>
      <c r="H70" s="663">
        <f>Amnt_Deposited!H66*$F$12*(1-DOCF)*Textiles!E71</f>
        <v>0</v>
      </c>
      <c r="I70" s="664">
        <f>Amnt_Deposited!E66*$H$10*(1-DOCF)*Nappies!E71</f>
        <v>0</v>
      </c>
      <c r="J70" s="665">
        <f>Amnt_Deposited!N66*$H$11*(1-DOCF)*Sludge!E71</f>
        <v>0</v>
      </c>
      <c r="K70" s="666">
        <f>Amnt_Deposited!P66*$H$12*(1-DOCF)*Industry!D71</f>
        <v>0</v>
      </c>
      <c r="L70" s="663">
        <f>Amnt_Deposited!P66*Parameters!$E$58*$D$11*(1-DOCF)*Industry!E71</f>
        <v>0</v>
      </c>
      <c r="M70" s="664">
        <f>Amnt_Deposited!P66*Parameters!$E$59*$D$12*(1-DOCF)*Industry!E71</f>
        <v>0</v>
      </c>
      <c r="N70" s="599">
        <f t="shared" si="3"/>
        <v>0</v>
      </c>
      <c r="O70" s="601">
        <f t="shared" si="1"/>
        <v>0</v>
      </c>
    </row>
    <row r="71" spans="2:15">
      <c r="B71" s="598">
        <f t="shared" si="2"/>
        <v>2003</v>
      </c>
      <c r="C71" s="661">
        <f>Amnt_Deposited!O67*$D$10*(1-DOCF)*MSW!E72</f>
        <v>0</v>
      </c>
      <c r="D71" s="662">
        <f>Amnt_Deposited!C67*$F$10*(1-DOCF)*Food!E72</f>
        <v>0</v>
      </c>
      <c r="E71" s="663">
        <f>Amnt_Deposited!F67*$F$11*(1-DOCF)*Garden!E72</f>
        <v>0</v>
      </c>
      <c r="F71" s="663">
        <f>Amnt_Deposited!D67*$D$11*(1-DOCF)*Paper!E72</f>
        <v>0</v>
      </c>
      <c r="G71" s="663">
        <f>Amnt_Deposited!G67*$D$12*(1-DOCF)*Wood!E72</f>
        <v>0</v>
      </c>
      <c r="H71" s="663">
        <f>Amnt_Deposited!H67*$F$12*(1-DOCF)*Textiles!E72</f>
        <v>0</v>
      </c>
      <c r="I71" s="664">
        <f>Amnt_Deposited!E67*$H$10*(1-DOCF)*Nappies!E72</f>
        <v>0</v>
      </c>
      <c r="J71" s="665">
        <f>Amnt_Deposited!N67*$H$11*(1-DOCF)*Sludge!E72</f>
        <v>0</v>
      </c>
      <c r="K71" s="666">
        <f>Amnt_Deposited!P67*$H$12*(1-DOCF)*Industry!D72</f>
        <v>0</v>
      </c>
      <c r="L71" s="663">
        <f>Amnt_Deposited!P67*Parameters!$E$58*$D$11*(1-DOCF)*Industry!E72</f>
        <v>0</v>
      </c>
      <c r="M71" s="664">
        <f>Amnt_Deposited!P67*Parameters!$E$59*$D$12*(1-DOCF)*Industry!E72</f>
        <v>0</v>
      </c>
      <c r="N71" s="599">
        <f t="shared" si="3"/>
        <v>0</v>
      </c>
      <c r="O71" s="601">
        <f t="shared" si="1"/>
        <v>0</v>
      </c>
    </row>
    <row r="72" spans="2:15">
      <c r="B72" s="598">
        <f t="shared" si="2"/>
        <v>2004</v>
      </c>
      <c r="C72" s="661">
        <f>Amnt_Deposited!O68*$D$10*(1-DOCF)*MSW!E73</f>
        <v>0</v>
      </c>
      <c r="D72" s="662">
        <f>Amnt_Deposited!C68*$F$10*(1-DOCF)*Food!E73</f>
        <v>0</v>
      </c>
      <c r="E72" s="663">
        <f>Amnt_Deposited!F68*$F$11*(1-DOCF)*Garden!E73</f>
        <v>0</v>
      </c>
      <c r="F72" s="663">
        <f>Amnt_Deposited!D68*$D$11*(1-DOCF)*Paper!E73</f>
        <v>0</v>
      </c>
      <c r="G72" s="663">
        <f>Amnt_Deposited!G68*$D$12*(1-DOCF)*Wood!E73</f>
        <v>0</v>
      </c>
      <c r="H72" s="663">
        <f>Amnt_Deposited!H68*$F$12*(1-DOCF)*Textiles!E73</f>
        <v>0</v>
      </c>
      <c r="I72" s="664">
        <f>Amnt_Deposited!E68*$H$10*(1-DOCF)*Nappies!E73</f>
        <v>0</v>
      </c>
      <c r="J72" s="665">
        <f>Amnt_Deposited!N68*$H$11*(1-DOCF)*Sludge!E73</f>
        <v>0</v>
      </c>
      <c r="K72" s="666">
        <f>Amnt_Deposited!P68*$H$12*(1-DOCF)*Industry!D73</f>
        <v>0</v>
      </c>
      <c r="L72" s="663">
        <f>Amnt_Deposited!P68*Parameters!$E$58*$D$11*(1-DOCF)*Industry!E73</f>
        <v>0</v>
      </c>
      <c r="M72" s="664">
        <f>Amnt_Deposited!P68*Parameters!$E$59*$D$12*(1-DOCF)*Industry!E73</f>
        <v>0</v>
      </c>
      <c r="N72" s="599">
        <f t="shared" si="3"/>
        <v>0</v>
      </c>
      <c r="O72" s="601">
        <f t="shared" si="1"/>
        <v>0</v>
      </c>
    </row>
    <row r="73" spans="2:15">
      <c r="B73" s="598">
        <f t="shared" si="2"/>
        <v>2005</v>
      </c>
      <c r="C73" s="661">
        <f>Amnt_Deposited!O69*$D$10*(1-DOCF)*MSW!E74</f>
        <v>0</v>
      </c>
      <c r="D73" s="662">
        <f>Amnt_Deposited!C69*$F$10*(1-DOCF)*Food!E74</f>
        <v>0</v>
      </c>
      <c r="E73" s="663">
        <f>Amnt_Deposited!F69*$F$11*(1-DOCF)*Garden!E74</f>
        <v>0</v>
      </c>
      <c r="F73" s="663">
        <f>Amnt_Deposited!D69*$D$11*(1-DOCF)*Paper!E74</f>
        <v>0</v>
      </c>
      <c r="G73" s="663">
        <f>Amnt_Deposited!G69*$D$12*(1-DOCF)*Wood!E74</f>
        <v>0</v>
      </c>
      <c r="H73" s="663">
        <f>Amnt_Deposited!H69*$F$12*(1-DOCF)*Textiles!E74</f>
        <v>0</v>
      </c>
      <c r="I73" s="664">
        <f>Amnt_Deposited!E69*$H$10*(1-DOCF)*Nappies!E74</f>
        <v>0</v>
      </c>
      <c r="J73" s="665">
        <f>Amnt_Deposited!N69*$H$11*(1-DOCF)*Sludge!E74</f>
        <v>0</v>
      </c>
      <c r="K73" s="666">
        <f>Amnt_Deposited!P69*$H$12*(1-DOCF)*Industry!D74</f>
        <v>0</v>
      </c>
      <c r="L73" s="663">
        <f>Amnt_Deposited!P69*Parameters!$E$58*$D$11*(1-DOCF)*Industry!E74</f>
        <v>0</v>
      </c>
      <c r="M73" s="664">
        <f>Amnt_Deposited!P69*Parameters!$E$59*$D$12*(1-DOCF)*Industry!E74</f>
        <v>0</v>
      </c>
      <c r="N73" s="599">
        <f t="shared" si="3"/>
        <v>0</v>
      </c>
      <c r="O73" s="601">
        <f t="shared" si="1"/>
        <v>0</v>
      </c>
    </row>
    <row r="74" spans="2:15">
      <c r="B74" s="598">
        <f t="shared" si="2"/>
        <v>2006</v>
      </c>
      <c r="C74" s="661">
        <f>Amnt_Deposited!O70*$D$10*(1-DOCF)*MSW!E75</f>
        <v>0</v>
      </c>
      <c r="D74" s="662">
        <f>Amnt_Deposited!C70*$F$10*(1-DOCF)*Food!E75</f>
        <v>0</v>
      </c>
      <c r="E74" s="663">
        <f>Amnt_Deposited!F70*$F$11*(1-DOCF)*Garden!E75</f>
        <v>0</v>
      </c>
      <c r="F74" s="663">
        <f>Amnt_Deposited!D70*$D$11*(1-DOCF)*Paper!E75</f>
        <v>0</v>
      </c>
      <c r="G74" s="663">
        <f>Amnt_Deposited!G70*$D$12*(1-DOCF)*Wood!E75</f>
        <v>0</v>
      </c>
      <c r="H74" s="663">
        <f>Amnt_Deposited!H70*$F$12*(1-DOCF)*Textiles!E75</f>
        <v>0</v>
      </c>
      <c r="I74" s="664">
        <f>Amnt_Deposited!E70*$H$10*(1-DOCF)*Nappies!E75</f>
        <v>0</v>
      </c>
      <c r="J74" s="665">
        <f>Amnt_Deposited!N70*$H$11*(1-DOCF)*Sludge!E75</f>
        <v>0</v>
      </c>
      <c r="K74" s="666">
        <f>Amnt_Deposited!P70*$H$12*(1-DOCF)*Industry!D75</f>
        <v>0</v>
      </c>
      <c r="L74" s="663">
        <f>Amnt_Deposited!P70*Parameters!$E$58*$D$11*(1-DOCF)*Industry!E75</f>
        <v>0</v>
      </c>
      <c r="M74" s="664">
        <f>Amnt_Deposited!P70*Parameters!$E$59*$D$12*(1-DOCF)*Industry!E75</f>
        <v>0</v>
      </c>
      <c r="N74" s="599">
        <f t="shared" si="3"/>
        <v>0</v>
      </c>
      <c r="O74" s="601">
        <f t="shared" si="1"/>
        <v>0</v>
      </c>
    </row>
    <row r="75" spans="2:15">
      <c r="B75" s="598">
        <f t="shared" si="2"/>
        <v>2007</v>
      </c>
      <c r="C75" s="661">
        <f>Amnt_Deposited!O71*$D$10*(1-DOCF)*MSW!E76</f>
        <v>0</v>
      </c>
      <c r="D75" s="662">
        <f>Amnt_Deposited!C71*$F$10*(1-DOCF)*Food!E76</f>
        <v>0</v>
      </c>
      <c r="E75" s="663">
        <f>Amnt_Deposited!F71*$F$11*(1-DOCF)*Garden!E76</f>
        <v>0</v>
      </c>
      <c r="F75" s="663">
        <f>Amnt_Deposited!D71*$D$11*(1-DOCF)*Paper!E76</f>
        <v>0</v>
      </c>
      <c r="G75" s="663">
        <f>Amnt_Deposited!G71*$D$12*(1-DOCF)*Wood!E76</f>
        <v>0</v>
      </c>
      <c r="H75" s="663">
        <f>Amnt_Deposited!H71*$F$12*(1-DOCF)*Textiles!E76</f>
        <v>0</v>
      </c>
      <c r="I75" s="664">
        <f>Amnt_Deposited!E71*$H$10*(1-DOCF)*Nappies!E76</f>
        <v>0</v>
      </c>
      <c r="J75" s="665">
        <f>Amnt_Deposited!N71*$H$11*(1-DOCF)*Sludge!E76</f>
        <v>0</v>
      </c>
      <c r="K75" s="666">
        <f>Amnt_Deposited!P71*$H$12*(1-DOCF)*Industry!D76</f>
        <v>0</v>
      </c>
      <c r="L75" s="663">
        <f>Amnt_Deposited!P71*Parameters!$E$58*$D$11*(1-DOCF)*Industry!E76</f>
        <v>0</v>
      </c>
      <c r="M75" s="664">
        <f>Amnt_Deposited!P71*Parameters!$E$59*$D$12*(1-DOCF)*Industry!E76</f>
        <v>0</v>
      </c>
      <c r="N75" s="599">
        <f t="shared" si="3"/>
        <v>0</v>
      </c>
      <c r="O75" s="601">
        <f t="shared" si="1"/>
        <v>0</v>
      </c>
    </row>
    <row r="76" spans="2:15">
      <c r="B76" s="598">
        <f t="shared" si="2"/>
        <v>2008</v>
      </c>
      <c r="C76" s="661">
        <f>Amnt_Deposited!O72*$D$10*(1-DOCF)*MSW!E77</f>
        <v>0</v>
      </c>
      <c r="D76" s="662">
        <f>Amnt_Deposited!C72*$F$10*(1-DOCF)*Food!E77</f>
        <v>0</v>
      </c>
      <c r="E76" s="663">
        <f>Amnt_Deposited!F72*$F$11*(1-DOCF)*Garden!E77</f>
        <v>0</v>
      </c>
      <c r="F76" s="663">
        <f>Amnt_Deposited!D72*$D$11*(1-DOCF)*Paper!E77</f>
        <v>0</v>
      </c>
      <c r="G76" s="663">
        <f>Amnt_Deposited!G72*$D$12*(1-DOCF)*Wood!E77</f>
        <v>0</v>
      </c>
      <c r="H76" s="663">
        <f>Amnt_Deposited!H72*$F$12*(1-DOCF)*Textiles!E77</f>
        <v>0</v>
      </c>
      <c r="I76" s="664">
        <f>Amnt_Deposited!E72*$H$10*(1-DOCF)*Nappies!E77</f>
        <v>0</v>
      </c>
      <c r="J76" s="665">
        <f>Amnt_Deposited!N72*$H$11*(1-DOCF)*Sludge!E77</f>
        <v>0</v>
      </c>
      <c r="K76" s="666">
        <f>Amnt_Deposited!P72*$H$12*(1-DOCF)*Industry!D77</f>
        <v>0</v>
      </c>
      <c r="L76" s="663">
        <f>Amnt_Deposited!P72*Parameters!$E$58*$D$11*(1-DOCF)*Industry!E77</f>
        <v>0</v>
      </c>
      <c r="M76" s="664">
        <f>Amnt_Deposited!P72*Parameters!$E$59*$D$12*(1-DOCF)*Industry!E77</f>
        <v>0</v>
      </c>
      <c r="N76" s="599">
        <f t="shared" si="3"/>
        <v>0</v>
      </c>
      <c r="O76" s="601">
        <f t="shared" si="1"/>
        <v>0</v>
      </c>
    </row>
    <row r="77" spans="2:15">
      <c r="B77" s="598">
        <f t="shared" si="2"/>
        <v>2009</v>
      </c>
      <c r="C77" s="661">
        <f>Amnt_Deposited!O73*$D$10*(1-DOCF)*MSW!E78</f>
        <v>0</v>
      </c>
      <c r="D77" s="662">
        <f>Amnt_Deposited!C73*$F$10*(1-DOCF)*Food!E78</f>
        <v>0</v>
      </c>
      <c r="E77" s="663">
        <f>Amnt_Deposited!F73*$F$11*(1-DOCF)*Garden!E78</f>
        <v>0</v>
      </c>
      <c r="F77" s="663">
        <f>Amnt_Deposited!D73*$D$11*(1-DOCF)*Paper!E78</f>
        <v>0</v>
      </c>
      <c r="G77" s="663">
        <f>Amnt_Deposited!G73*$D$12*(1-DOCF)*Wood!E78</f>
        <v>0</v>
      </c>
      <c r="H77" s="663">
        <f>Amnt_Deposited!H73*$F$12*(1-DOCF)*Textiles!E78</f>
        <v>0</v>
      </c>
      <c r="I77" s="664">
        <f>Amnt_Deposited!E73*$H$10*(1-DOCF)*Nappies!E78</f>
        <v>0</v>
      </c>
      <c r="J77" s="665">
        <f>Amnt_Deposited!N73*$H$11*(1-DOCF)*Sludge!E78</f>
        <v>0</v>
      </c>
      <c r="K77" s="666">
        <f>Amnt_Deposited!P73*$H$12*(1-DOCF)*Industry!D78</f>
        <v>0</v>
      </c>
      <c r="L77" s="663">
        <f>Amnt_Deposited!P73*Parameters!$E$58*$D$11*(1-DOCF)*Industry!E78</f>
        <v>0</v>
      </c>
      <c r="M77" s="664">
        <f>Amnt_Deposited!P73*Parameters!$E$59*$D$12*(1-DOCF)*Industry!E78</f>
        <v>0</v>
      </c>
      <c r="N77" s="599">
        <f t="shared" si="3"/>
        <v>0</v>
      </c>
      <c r="O77" s="601">
        <f t="shared" si="1"/>
        <v>0</v>
      </c>
    </row>
    <row r="78" spans="2:15">
      <c r="B78" s="598">
        <f t="shared" si="2"/>
        <v>2010</v>
      </c>
      <c r="C78" s="661">
        <f>Amnt_Deposited!O74*$D$10*(1-DOCF)*MSW!E79</f>
        <v>0</v>
      </c>
      <c r="D78" s="662">
        <f>Amnt_Deposited!C74*$F$10*(1-DOCF)*Food!E79</f>
        <v>0</v>
      </c>
      <c r="E78" s="663">
        <f>Amnt_Deposited!F74*$F$11*(1-DOCF)*Garden!E79</f>
        <v>0</v>
      </c>
      <c r="F78" s="663">
        <f>Amnt_Deposited!D74*$D$11*(1-DOCF)*Paper!E79</f>
        <v>0</v>
      </c>
      <c r="G78" s="663">
        <f>Amnt_Deposited!G74*$D$12*(1-DOCF)*Wood!E79</f>
        <v>0</v>
      </c>
      <c r="H78" s="663">
        <f>Amnt_Deposited!H74*$F$12*(1-DOCF)*Textiles!E79</f>
        <v>0</v>
      </c>
      <c r="I78" s="664">
        <f>Amnt_Deposited!E74*$H$10*(1-DOCF)*Nappies!E79</f>
        <v>0</v>
      </c>
      <c r="J78" s="665">
        <f>Amnt_Deposited!N74*$H$11*(1-DOCF)*Sludge!E79</f>
        <v>0</v>
      </c>
      <c r="K78" s="666">
        <f>Amnt_Deposited!P74*$H$12*(1-DOCF)*Industry!D79</f>
        <v>0</v>
      </c>
      <c r="L78" s="663">
        <f>Amnt_Deposited!P74*Parameters!$E$58*$D$11*(1-DOCF)*Industry!E79</f>
        <v>0</v>
      </c>
      <c r="M78" s="664">
        <f>Amnt_Deposited!P74*Parameters!$E$59*$D$12*(1-DOCF)*Industry!E79</f>
        <v>0</v>
      </c>
      <c r="N78" s="599">
        <f t="shared" si="3"/>
        <v>0</v>
      </c>
      <c r="O78" s="601">
        <f t="shared" si="1"/>
        <v>0</v>
      </c>
    </row>
    <row r="79" spans="2:15">
      <c r="B79" s="598">
        <f t="shared" si="2"/>
        <v>2011</v>
      </c>
      <c r="C79" s="661">
        <f>Amnt_Deposited!O75*$D$10*(1-DOCF)*MSW!E80</f>
        <v>0</v>
      </c>
      <c r="D79" s="662">
        <f>Amnt_Deposited!C75*$F$10*(1-DOCF)*Food!E80</f>
        <v>0</v>
      </c>
      <c r="E79" s="663">
        <f>Amnt_Deposited!F75*$F$11*(1-DOCF)*Garden!E80</f>
        <v>0</v>
      </c>
      <c r="F79" s="663">
        <f>Amnt_Deposited!D75*$D$11*(1-DOCF)*Paper!E80</f>
        <v>0</v>
      </c>
      <c r="G79" s="663">
        <f>Amnt_Deposited!G75*$D$12*(1-DOCF)*Wood!E80</f>
        <v>0</v>
      </c>
      <c r="H79" s="663">
        <f>Amnt_Deposited!H75*$F$12*(1-DOCF)*Textiles!E80</f>
        <v>0</v>
      </c>
      <c r="I79" s="664">
        <f>Amnt_Deposited!E75*$H$10*(1-DOCF)*Nappies!E80</f>
        <v>0</v>
      </c>
      <c r="J79" s="665">
        <f>Amnt_Deposited!N75*$H$11*(1-DOCF)*Sludge!E80</f>
        <v>0</v>
      </c>
      <c r="K79" s="666">
        <f>Amnt_Deposited!P75*$H$12*(1-DOCF)*Industry!D80</f>
        <v>0</v>
      </c>
      <c r="L79" s="663">
        <f>Amnt_Deposited!P75*Parameters!$E$58*$D$11*(1-DOCF)*Industry!E80</f>
        <v>0</v>
      </c>
      <c r="M79" s="664">
        <f>Amnt_Deposited!P75*Parameters!$E$59*$D$12*(1-DOCF)*Industry!E80</f>
        <v>0</v>
      </c>
      <c r="N79" s="599">
        <f t="shared" si="3"/>
        <v>0</v>
      </c>
      <c r="O79" s="601">
        <f t="shared" si="1"/>
        <v>0</v>
      </c>
    </row>
    <row r="80" spans="2:15">
      <c r="B80" s="598">
        <f t="shared" si="2"/>
        <v>2012</v>
      </c>
      <c r="C80" s="661">
        <f>Amnt_Deposited!O76*$D$10*(1-DOCF)*MSW!E81</f>
        <v>0</v>
      </c>
      <c r="D80" s="662">
        <f>Amnt_Deposited!C76*$F$10*(1-DOCF)*Food!E81</f>
        <v>0</v>
      </c>
      <c r="E80" s="663">
        <f>Amnt_Deposited!F76*$F$11*(1-DOCF)*Garden!E81</f>
        <v>0</v>
      </c>
      <c r="F80" s="663">
        <f>Amnt_Deposited!D76*$D$11*(1-DOCF)*Paper!E81</f>
        <v>0</v>
      </c>
      <c r="G80" s="663">
        <f>Amnt_Deposited!G76*$D$12*(1-DOCF)*Wood!E81</f>
        <v>0</v>
      </c>
      <c r="H80" s="663">
        <f>Amnt_Deposited!H76*$F$12*(1-DOCF)*Textiles!E81</f>
        <v>0</v>
      </c>
      <c r="I80" s="664">
        <f>Amnt_Deposited!E76*$H$10*(1-DOCF)*Nappies!E81</f>
        <v>0</v>
      </c>
      <c r="J80" s="665">
        <f>Amnt_Deposited!N76*$H$11*(1-DOCF)*Sludge!E81</f>
        <v>0</v>
      </c>
      <c r="K80" s="666">
        <f>Amnt_Deposited!P76*$H$12*(1-DOCF)*Industry!D81</f>
        <v>0</v>
      </c>
      <c r="L80" s="663">
        <f>Amnt_Deposited!P76*Parameters!$E$58*$D$11*(1-DOCF)*Industry!E81</f>
        <v>0</v>
      </c>
      <c r="M80" s="664">
        <f>Amnt_Deposited!P76*Parameters!$E$59*$D$12*(1-DOCF)*Industry!E81</f>
        <v>0</v>
      </c>
      <c r="N80" s="599">
        <f t="shared" si="3"/>
        <v>0</v>
      </c>
      <c r="O80" s="601">
        <f t="shared" si="1"/>
        <v>0</v>
      </c>
    </row>
    <row r="81" spans="2:15">
      <c r="B81" s="598">
        <f t="shared" si="2"/>
        <v>2013</v>
      </c>
      <c r="C81" s="661">
        <f>Amnt_Deposited!O77*$D$10*(1-DOCF)*MSW!E82</f>
        <v>0</v>
      </c>
      <c r="D81" s="662">
        <f>Amnt_Deposited!C77*$F$10*(1-DOCF)*Food!E82</f>
        <v>0</v>
      </c>
      <c r="E81" s="663">
        <f>Amnt_Deposited!F77*$F$11*(1-DOCF)*Garden!E82</f>
        <v>0</v>
      </c>
      <c r="F81" s="663">
        <f>Amnt_Deposited!D77*$D$11*(1-DOCF)*Paper!E82</f>
        <v>0</v>
      </c>
      <c r="G81" s="663">
        <f>Amnt_Deposited!G77*$D$12*(1-DOCF)*Wood!E82</f>
        <v>0</v>
      </c>
      <c r="H81" s="663">
        <f>Amnt_Deposited!H77*$F$12*(1-DOCF)*Textiles!E82</f>
        <v>0</v>
      </c>
      <c r="I81" s="664">
        <f>Amnt_Deposited!E77*$H$10*(1-DOCF)*Nappies!E82</f>
        <v>0</v>
      </c>
      <c r="J81" s="665">
        <f>Amnt_Deposited!N77*$H$11*(1-DOCF)*Sludge!E82</f>
        <v>0</v>
      </c>
      <c r="K81" s="666">
        <f>Amnt_Deposited!P77*$H$12*(1-DOCF)*Industry!D82</f>
        <v>0</v>
      </c>
      <c r="L81" s="663">
        <f>Amnt_Deposited!P77*Parameters!$E$58*$D$11*(1-DOCF)*Industry!E82</f>
        <v>0</v>
      </c>
      <c r="M81" s="664">
        <f>Amnt_Deposited!P77*Parameters!$E$59*$D$12*(1-DOCF)*Industry!E82</f>
        <v>0</v>
      </c>
      <c r="N81" s="599">
        <f t="shared" si="3"/>
        <v>0</v>
      </c>
      <c r="O81" s="601">
        <f t="shared" si="1"/>
        <v>0</v>
      </c>
    </row>
    <row r="82" spans="2:15">
      <c r="B82" s="598">
        <f t="shared" si="2"/>
        <v>2014</v>
      </c>
      <c r="C82" s="661">
        <f>Amnt_Deposited!O78*$D$10*(1-DOCF)*MSW!E83</f>
        <v>0</v>
      </c>
      <c r="D82" s="662">
        <f>Amnt_Deposited!C78*$F$10*(1-DOCF)*Food!E83</f>
        <v>0</v>
      </c>
      <c r="E82" s="663">
        <f>Amnt_Deposited!F78*$F$11*(1-DOCF)*Garden!E83</f>
        <v>0</v>
      </c>
      <c r="F82" s="663">
        <f>Amnt_Deposited!D78*$D$11*(1-DOCF)*Paper!E83</f>
        <v>0</v>
      </c>
      <c r="G82" s="663">
        <f>Amnt_Deposited!G78*$D$12*(1-DOCF)*Wood!E83</f>
        <v>0</v>
      </c>
      <c r="H82" s="663">
        <f>Amnt_Deposited!H78*$F$12*(1-DOCF)*Textiles!E83</f>
        <v>0</v>
      </c>
      <c r="I82" s="664">
        <f>Amnt_Deposited!E78*$H$10*(1-DOCF)*Nappies!E83</f>
        <v>0</v>
      </c>
      <c r="J82" s="665">
        <f>Amnt_Deposited!N78*$H$11*(1-DOCF)*Sludge!E83</f>
        <v>0</v>
      </c>
      <c r="K82" s="666">
        <f>Amnt_Deposited!P78*$H$12*(1-DOCF)*Industry!D83</f>
        <v>0</v>
      </c>
      <c r="L82" s="663">
        <f>Amnt_Deposited!P78*Parameters!$E$58*$D$11*(1-DOCF)*Industry!E83</f>
        <v>0</v>
      </c>
      <c r="M82" s="664">
        <f>Amnt_Deposited!P78*Parameters!$E$59*$D$12*(1-DOCF)*Industry!E83</f>
        <v>0</v>
      </c>
      <c r="N82" s="599">
        <f t="shared" ref="N82:N98" si="4">IF(Select2=2,C82+J82+K82, D82+E82+F82+G82+H82+I82+J82+K82)</f>
        <v>0</v>
      </c>
      <c r="O82" s="601">
        <f t="shared" ref="O82:O98" si="5">O81+N82</f>
        <v>0</v>
      </c>
    </row>
    <row r="83" spans="2:15">
      <c r="B83" s="598">
        <f t="shared" si="2"/>
        <v>2015</v>
      </c>
      <c r="C83" s="661">
        <f>Amnt_Deposited!O79*$D$10*(1-DOCF)*MSW!E84</f>
        <v>0</v>
      </c>
      <c r="D83" s="662">
        <f>Amnt_Deposited!C79*$F$10*(1-DOCF)*Food!E84</f>
        <v>0</v>
      </c>
      <c r="E83" s="663">
        <f>Amnt_Deposited!F79*$F$11*(1-DOCF)*Garden!E84</f>
        <v>0</v>
      </c>
      <c r="F83" s="663">
        <f>Amnt_Deposited!D79*$D$11*(1-DOCF)*Paper!E84</f>
        <v>0</v>
      </c>
      <c r="G83" s="663">
        <f>Amnt_Deposited!G79*$D$12*(1-DOCF)*Wood!E84</f>
        <v>0</v>
      </c>
      <c r="H83" s="663">
        <f>Amnt_Deposited!H79*$F$12*(1-DOCF)*Textiles!E84</f>
        <v>0</v>
      </c>
      <c r="I83" s="664">
        <f>Amnt_Deposited!E79*$H$10*(1-DOCF)*Nappies!E84</f>
        <v>0</v>
      </c>
      <c r="J83" s="665">
        <f>Amnt_Deposited!N79*$H$11*(1-DOCF)*Sludge!E84</f>
        <v>0</v>
      </c>
      <c r="K83" s="666">
        <f>Amnt_Deposited!P79*$H$12*(1-DOCF)*Industry!D84</f>
        <v>0</v>
      </c>
      <c r="L83" s="663">
        <f>Amnt_Deposited!P79*Parameters!$E$58*$D$11*(1-DOCF)*Industry!E84</f>
        <v>0</v>
      </c>
      <c r="M83" s="664">
        <f>Amnt_Deposited!P79*Parameters!$E$59*$D$12*(1-DOCF)*Industry!E84</f>
        <v>0</v>
      </c>
      <c r="N83" s="599">
        <f t="shared" si="4"/>
        <v>0</v>
      </c>
      <c r="O83" s="601">
        <f t="shared" si="5"/>
        <v>0</v>
      </c>
    </row>
    <row r="84" spans="2:15">
      <c r="B84" s="598">
        <f t="shared" ref="B84:B98" si="6">B83+1</f>
        <v>2016</v>
      </c>
      <c r="C84" s="661">
        <f>Amnt_Deposited!O80*$D$10*(1-DOCF)*MSW!E85</f>
        <v>0</v>
      </c>
      <c r="D84" s="662">
        <f>Amnt_Deposited!C80*$F$10*(1-DOCF)*Food!E85</f>
        <v>0</v>
      </c>
      <c r="E84" s="663">
        <f>Amnt_Deposited!F80*$F$11*(1-DOCF)*Garden!E85</f>
        <v>0</v>
      </c>
      <c r="F84" s="663">
        <f>Amnt_Deposited!D80*$D$11*(1-DOCF)*Paper!E85</f>
        <v>0</v>
      </c>
      <c r="G84" s="663">
        <f>Amnt_Deposited!G80*$D$12*(1-DOCF)*Wood!E85</f>
        <v>0</v>
      </c>
      <c r="H84" s="663">
        <f>Amnt_Deposited!H80*$F$12*(1-DOCF)*Textiles!E85</f>
        <v>0</v>
      </c>
      <c r="I84" s="664">
        <f>Amnt_Deposited!E80*$H$10*(1-DOCF)*Nappies!E85</f>
        <v>0</v>
      </c>
      <c r="J84" s="665">
        <f>Amnt_Deposited!N80*$H$11*(1-DOCF)*Sludge!E85</f>
        <v>0</v>
      </c>
      <c r="K84" s="666">
        <f>Amnt_Deposited!P80*$H$12*(1-DOCF)*Industry!D85</f>
        <v>0</v>
      </c>
      <c r="L84" s="663">
        <f>Amnt_Deposited!P80*Parameters!$E$58*$D$11*(1-DOCF)*Industry!E85</f>
        <v>0</v>
      </c>
      <c r="M84" s="664">
        <f>Amnt_Deposited!P80*Parameters!$E$59*$D$12*(1-DOCF)*Industry!E85</f>
        <v>0</v>
      </c>
      <c r="N84" s="599">
        <f t="shared" si="4"/>
        <v>0</v>
      </c>
      <c r="O84" s="601">
        <f t="shared" si="5"/>
        <v>0</v>
      </c>
    </row>
    <row r="85" spans="2:15">
      <c r="B85" s="598">
        <f t="shared" si="6"/>
        <v>2017</v>
      </c>
      <c r="C85" s="661">
        <f>Amnt_Deposited!O81*$D$10*(1-DOCF)*MSW!E86</f>
        <v>0</v>
      </c>
      <c r="D85" s="662">
        <f>Amnt_Deposited!C81*$F$10*(1-DOCF)*Food!E86</f>
        <v>0</v>
      </c>
      <c r="E85" s="663">
        <f>Amnt_Deposited!F81*$F$11*(1-DOCF)*Garden!E86</f>
        <v>0</v>
      </c>
      <c r="F85" s="663">
        <f>Amnt_Deposited!D81*$D$11*(1-DOCF)*Paper!E86</f>
        <v>0</v>
      </c>
      <c r="G85" s="663">
        <f>Amnt_Deposited!G81*$D$12*(1-DOCF)*Wood!E86</f>
        <v>0</v>
      </c>
      <c r="H85" s="663">
        <f>Amnt_Deposited!H81*$F$12*(1-DOCF)*Textiles!E86</f>
        <v>0</v>
      </c>
      <c r="I85" s="664">
        <f>Amnt_Deposited!E81*$H$10*(1-DOCF)*Nappies!E86</f>
        <v>0</v>
      </c>
      <c r="J85" s="665">
        <f>Amnt_Deposited!N81*$H$11*(1-DOCF)*Sludge!E86</f>
        <v>0</v>
      </c>
      <c r="K85" s="666">
        <f>Amnt_Deposited!P81*$H$12*(1-DOCF)*Industry!D86</f>
        <v>0</v>
      </c>
      <c r="L85" s="663">
        <f>Amnt_Deposited!P81*Parameters!$E$58*$D$11*(1-DOCF)*Industry!E86</f>
        <v>0</v>
      </c>
      <c r="M85" s="664">
        <f>Amnt_Deposited!P81*Parameters!$E$59*$D$12*(1-DOCF)*Industry!E86</f>
        <v>0</v>
      </c>
      <c r="N85" s="599">
        <f t="shared" si="4"/>
        <v>0</v>
      </c>
      <c r="O85" s="601">
        <f t="shared" si="5"/>
        <v>0</v>
      </c>
    </row>
    <row r="86" spans="2:15">
      <c r="B86" s="598">
        <f t="shared" si="6"/>
        <v>2018</v>
      </c>
      <c r="C86" s="661">
        <f>Amnt_Deposited!O82*$D$10*(1-DOCF)*MSW!E87</f>
        <v>0</v>
      </c>
      <c r="D86" s="662">
        <f>Amnt_Deposited!C82*$F$10*(1-DOCF)*Food!E87</f>
        <v>0</v>
      </c>
      <c r="E86" s="663">
        <f>Amnt_Deposited!F82*$F$11*(1-DOCF)*Garden!E87</f>
        <v>0</v>
      </c>
      <c r="F86" s="663">
        <f>Amnt_Deposited!D82*$D$11*(1-DOCF)*Paper!E87</f>
        <v>0</v>
      </c>
      <c r="G86" s="663">
        <f>Amnt_Deposited!G82*$D$12*(1-DOCF)*Wood!E87</f>
        <v>0</v>
      </c>
      <c r="H86" s="663">
        <f>Amnt_Deposited!H82*$F$12*(1-DOCF)*Textiles!E87</f>
        <v>0</v>
      </c>
      <c r="I86" s="664">
        <f>Amnt_Deposited!E82*$H$10*(1-DOCF)*Nappies!E87</f>
        <v>0</v>
      </c>
      <c r="J86" s="665">
        <f>Amnt_Deposited!N82*$H$11*(1-DOCF)*Sludge!E87</f>
        <v>0</v>
      </c>
      <c r="K86" s="666">
        <f>Amnt_Deposited!P82*$H$12*(1-DOCF)*Industry!D87</f>
        <v>0</v>
      </c>
      <c r="L86" s="663">
        <f>Amnt_Deposited!P82*Parameters!$E$58*$D$11*(1-DOCF)*Industry!E87</f>
        <v>0</v>
      </c>
      <c r="M86" s="664">
        <f>Amnt_Deposited!P82*Parameters!$E$59*$D$12*(1-DOCF)*Industry!E87</f>
        <v>0</v>
      </c>
      <c r="N86" s="599">
        <f t="shared" si="4"/>
        <v>0</v>
      </c>
      <c r="O86" s="601">
        <f t="shared" si="5"/>
        <v>0</v>
      </c>
    </row>
    <row r="87" spans="2:15">
      <c r="B87" s="598">
        <f t="shared" si="6"/>
        <v>2019</v>
      </c>
      <c r="C87" s="661">
        <f>Amnt_Deposited!O83*$D$10*(1-DOCF)*MSW!E88</f>
        <v>0</v>
      </c>
      <c r="D87" s="662">
        <f>Amnt_Deposited!C83*$F$10*(1-DOCF)*Food!E88</f>
        <v>0</v>
      </c>
      <c r="E87" s="663">
        <f>Amnt_Deposited!F83*$F$11*(1-DOCF)*Garden!E88</f>
        <v>0</v>
      </c>
      <c r="F87" s="663">
        <f>Amnt_Deposited!D83*$D$11*(1-DOCF)*Paper!E88</f>
        <v>0</v>
      </c>
      <c r="G87" s="663">
        <f>Amnt_Deposited!G83*$D$12*(1-DOCF)*Wood!E88</f>
        <v>0</v>
      </c>
      <c r="H87" s="663">
        <f>Amnt_Deposited!H83*$F$12*(1-DOCF)*Textiles!E88</f>
        <v>0</v>
      </c>
      <c r="I87" s="664">
        <f>Amnt_Deposited!E83*$H$10*(1-DOCF)*Nappies!E88</f>
        <v>0</v>
      </c>
      <c r="J87" s="665">
        <f>Amnt_Deposited!N83*$H$11*(1-DOCF)*Sludge!E88</f>
        <v>0</v>
      </c>
      <c r="K87" s="666">
        <f>Amnt_Deposited!P83*$H$12*(1-DOCF)*Industry!D88</f>
        <v>0</v>
      </c>
      <c r="L87" s="663">
        <f>Amnt_Deposited!P83*Parameters!$E$58*$D$11*(1-DOCF)*Industry!E88</f>
        <v>0</v>
      </c>
      <c r="M87" s="664">
        <f>Amnt_Deposited!P83*Parameters!$E$59*$D$12*(1-DOCF)*Industry!E88</f>
        <v>0</v>
      </c>
      <c r="N87" s="599">
        <f t="shared" si="4"/>
        <v>0</v>
      </c>
      <c r="O87" s="601">
        <f t="shared" si="5"/>
        <v>0</v>
      </c>
    </row>
    <row r="88" spans="2:15">
      <c r="B88" s="598">
        <f t="shared" si="6"/>
        <v>2020</v>
      </c>
      <c r="C88" s="661">
        <f>Amnt_Deposited!O84*$D$10*(1-DOCF)*MSW!E89</f>
        <v>0</v>
      </c>
      <c r="D88" s="662">
        <f>Amnt_Deposited!C84*$F$10*(1-DOCF)*Food!E89</f>
        <v>0</v>
      </c>
      <c r="E88" s="663">
        <f>Amnt_Deposited!F84*$F$11*(1-DOCF)*Garden!E89</f>
        <v>0</v>
      </c>
      <c r="F88" s="663">
        <f>Amnt_Deposited!D84*$D$11*(1-DOCF)*Paper!E89</f>
        <v>0</v>
      </c>
      <c r="G88" s="663">
        <f>Amnt_Deposited!G84*$D$12*(1-DOCF)*Wood!E89</f>
        <v>0</v>
      </c>
      <c r="H88" s="663">
        <f>Amnt_Deposited!H84*$F$12*(1-DOCF)*Textiles!E89</f>
        <v>0</v>
      </c>
      <c r="I88" s="664">
        <f>Amnt_Deposited!E84*$H$10*(1-DOCF)*Nappies!E89</f>
        <v>0</v>
      </c>
      <c r="J88" s="665">
        <f>Amnt_Deposited!N84*$H$11*(1-DOCF)*Sludge!E89</f>
        <v>0</v>
      </c>
      <c r="K88" s="666">
        <f>Amnt_Deposited!P84*$H$12*(1-DOCF)*Industry!D89</f>
        <v>0</v>
      </c>
      <c r="L88" s="663">
        <f>Amnt_Deposited!P84*Parameters!$E$58*$D$11*(1-DOCF)*Industry!E89</f>
        <v>0</v>
      </c>
      <c r="M88" s="664">
        <f>Amnt_Deposited!P84*Parameters!$E$59*$D$12*(1-DOCF)*Industry!E89</f>
        <v>0</v>
      </c>
      <c r="N88" s="599">
        <f t="shared" si="4"/>
        <v>0</v>
      </c>
      <c r="O88" s="601">
        <f t="shared" si="5"/>
        <v>0</v>
      </c>
    </row>
    <row r="89" spans="2:15">
      <c r="B89" s="598">
        <f t="shared" si="6"/>
        <v>2021</v>
      </c>
      <c r="C89" s="661">
        <f>Amnt_Deposited!O85*$D$10*(1-DOCF)*MSW!E90</f>
        <v>0</v>
      </c>
      <c r="D89" s="662">
        <f>Amnt_Deposited!C85*$F$10*(1-DOCF)*Food!E90</f>
        <v>0</v>
      </c>
      <c r="E89" s="663">
        <f>Amnt_Deposited!F85*$F$11*(1-DOCF)*Garden!E90</f>
        <v>0</v>
      </c>
      <c r="F89" s="663">
        <f>Amnt_Deposited!D85*$D$11*(1-DOCF)*Paper!E90</f>
        <v>0</v>
      </c>
      <c r="G89" s="663">
        <f>Amnt_Deposited!G85*$D$12*(1-DOCF)*Wood!E90</f>
        <v>0</v>
      </c>
      <c r="H89" s="663">
        <f>Amnt_Deposited!H85*$F$12*(1-DOCF)*Textiles!E90</f>
        <v>0</v>
      </c>
      <c r="I89" s="664">
        <f>Amnt_Deposited!E85*$H$10*(1-DOCF)*Nappies!E90</f>
        <v>0</v>
      </c>
      <c r="J89" s="665">
        <f>Amnt_Deposited!N85*$H$11*(1-DOCF)*Sludge!E90</f>
        <v>0</v>
      </c>
      <c r="K89" s="666">
        <f>Amnt_Deposited!P85*$H$12*(1-DOCF)*Industry!D90</f>
        <v>0</v>
      </c>
      <c r="L89" s="663">
        <f>Amnt_Deposited!P85*Parameters!$E$58*$D$11*(1-DOCF)*Industry!E90</f>
        <v>0</v>
      </c>
      <c r="M89" s="664">
        <f>Amnt_Deposited!P85*Parameters!$E$59*$D$12*(1-DOCF)*Industry!E90</f>
        <v>0</v>
      </c>
      <c r="N89" s="599">
        <f t="shared" si="4"/>
        <v>0</v>
      </c>
      <c r="O89" s="601">
        <f t="shared" si="5"/>
        <v>0</v>
      </c>
    </row>
    <row r="90" spans="2:15">
      <c r="B90" s="598">
        <f t="shared" si="6"/>
        <v>2022</v>
      </c>
      <c r="C90" s="661">
        <f>Amnt_Deposited!O86*$D$10*(1-DOCF)*MSW!E91</f>
        <v>0</v>
      </c>
      <c r="D90" s="662">
        <f>Amnt_Deposited!C86*$F$10*(1-DOCF)*Food!E91</f>
        <v>0</v>
      </c>
      <c r="E90" s="663">
        <f>Amnt_Deposited!F86*$F$11*(1-DOCF)*Garden!E91</f>
        <v>0</v>
      </c>
      <c r="F90" s="663">
        <f>Amnt_Deposited!D86*$D$11*(1-DOCF)*Paper!E91</f>
        <v>0</v>
      </c>
      <c r="G90" s="663">
        <f>Amnt_Deposited!G86*$D$12*(1-DOCF)*Wood!E91</f>
        <v>0</v>
      </c>
      <c r="H90" s="663">
        <f>Amnt_Deposited!H86*$F$12*(1-DOCF)*Textiles!E91</f>
        <v>0</v>
      </c>
      <c r="I90" s="664">
        <f>Amnt_Deposited!E86*$H$10*(1-DOCF)*Nappies!E91</f>
        <v>0</v>
      </c>
      <c r="J90" s="665">
        <f>Amnt_Deposited!N86*$H$11*(1-DOCF)*Sludge!E91</f>
        <v>0</v>
      </c>
      <c r="K90" s="666">
        <f>Amnt_Deposited!P86*$H$12*(1-DOCF)*Industry!D91</f>
        <v>0</v>
      </c>
      <c r="L90" s="663">
        <f>Amnt_Deposited!P86*Parameters!$E$58*$D$11*(1-DOCF)*Industry!E91</f>
        <v>0</v>
      </c>
      <c r="M90" s="664">
        <f>Amnt_Deposited!P86*Parameters!$E$59*$D$12*(1-DOCF)*Industry!E91</f>
        <v>0</v>
      </c>
      <c r="N90" s="599">
        <f t="shared" si="4"/>
        <v>0</v>
      </c>
      <c r="O90" s="601">
        <f t="shared" si="5"/>
        <v>0</v>
      </c>
    </row>
    <row r="91" spans="2:15">
      <c r="B91" s="598">
        <f t="shared" si="6"/>
        <v>2023</v>
      </c>
      <c r="C91" s="661">
        <f>Amnt_Deposited!O87*$D$10*(1-DOCF)*MSW!E92</f>
        <v>0</v>
      </c>
      <c r="D91" s="662">
        <f>Amnt_Deposited!C87*$F$10*(1-DOCF)*Food!E92</f>
        <v>0</v>
      </c>
      <c r="E91" s="663">
        <f>Amnt_Deposited!F87*$F$11*(1-DOCF)*Garden!E92</f>
        <v>0</v>
      </c>
      <c r="F91" s="663">
        <f>Amnt_Deposited!D87*$D$11*(1-DOCF)*Paper!E92</f>
        <v>0</v>
      </c>
      <c r="G91" s="663">
        <f>Amnt_Deposited!G87*$D$12*(1-DOCF)*Wood!E92</f>
        <v>0</v>
      </c>
      <c r="H91" s="663">
        <f>Amnt_Deposited!H87*$F$12*(1-DOCF)*Textiles!E92</f>
        <v>0</v>
      </c>
      <c r="I91" s="664">
        <f>Amnt_Deposited!E87*$H$10*(1-DOCF)*Nappies!E92</f>
        <v>0</v>
      </c>
      <c r="J91" s="665">
        <f>Amnt_Deposited!N87*$H$11*(1-DOCF)*Sludge!E92</f>
        <v>0</v>
      </c>
      <c r="K91" s="666">
        <f>Amnt_Deposited!P87*$H$12*(1-DOCF)*Industry!D92</f>
        <v>0</v>
      </c>
      <c r="L91" s="663">
        <f>Amnt_Deposited!P87*Parameters!$E$58*$D$11*(1-DOCF)*Industry!E92</f>
        <v>0</v>
      </c>
      <c r="M91" s="664">
        <f>Amnt_Deposited!P87*Parameters!$E$59*$D$12*(1-DOCF)*Industry!E92</f>
        <v>0</v>
      </c>
      <c r="N91" s="599">
        <f t="shared" si="4"/>
        <v>0</v>
      </c>
      <c r="O91" s="601">
        <f t="shared" si="5"/>
        <v>0</v>
      </c>
    </row>
    <row r="92" spans="2:15">
      <c r="B92" s="598">
        <f t="shared" si="6"/>
        <v>2024</v>
      </c>
      <c r="C92" s="661">
        <f>Amnt_Deposited!O88*$D$10*(1-DOCF)*MSW!E93</f>
        <v>0</v>
      </c>
      <c r="D92" s="662">
        <f>Amnt_Deposited!C88*$F$10*(1-DOCF)*Food!E93</f>
        <v>0</v>
      </c>
      <c r="E92" s="663">
        <f>Amnt_Deposited!F88*$F$11*(1-DOCF)*Garden!E93</f>
        <v>0</v>
      </c>
      <c r="F92" s="663">
        <f>Amnt_Deposited!D88*$D$11*(1-DOCF)*Paper!E93</f>
        <v>0</v>
      </c>
      <c r="G92" s="663">
        <f>Amnt_Deposited!G88*$D$12*(1-DOCF)*Wood!E93</f>
        <v>0</v>
      </c>
      <c r="H92" s="663">
        <f>Amnt_Deposited!H88*$F$12*(1-DOCF)*Textiles!E93</f>
        <v>0</v>
      </c>
      <c r="I92" s="664">
        <f>Amnt_Deposited!E88*$H$10*(1-DOCF)*Nappies!E93</f>
        <v>0</v>
      </c>
      <c r="J92" s="665">
        <f>Amnt_Deposited!N88*$H$11*(1-DOCF)*Sludge!E93</f>
        <v>0</v>
      </c>
      <c r="K92" s="666">
        <f>Amnt_Deposited!P88*$H$12*(1-DOCF)*Industry!D93</f>
        <v>0</v>
      </c>
      <c r="L92" s="663">
        <f>Amnt_Deposited!P88*Parameters!$E$58*$D$11*(1-DOCF)*Industry!E93</f>
        <v>0</v>
      </c>
      <c r="M92" s="664">
        <f>Amnt_Deposited!P88*Parameters!$E$59*$D$12*(1-DOCF)*Industry!E93</f>
        <v>0</v>
      </c>
      <c r="N92" s="599">
        <f t="shared" si="4"/>
        <v>0</v>
      </c>
      <c r="O92" s="601">
        <f t="shared" si="5"/>
        <v>0</v>
      </c>
    </row>
    <row r="93" spans="2:15">
      <c r="B93" s="598">
        <f t="shared" si="6"/>
        <v>2025</v>
      </c>
      <c r="C93" s="661">
        <f>Amnt_Deposited!O89*$D$10*(1-DOCF)*MSW!E94</f>
        <v>0</v>
      </c>
      <c r="D93" s="662">
        <f>Amnt_Deposited!C89*$F$10*(1-DOCF)*Food!E94</f>
        <v>0</v>
      </c>
      <c r="E93" s="663">
        <f>Amnt_Deposited!F89*$F$11*(1-DOCF)*Garden!E94</f>
        <v>0</v>
      </c>
      <c r="F93" s="663">
        <f>Amnt_Deposited!D89*$D$11*(1-DOCF)*Paper!E94</f>
        <v>0</v>
      </c>
      <c r="G93" s="663">
        <f>Amnt_Deposited!G89*$D$12*(1-DOCF)*Wood!E94</f>
        <v>0</v>
      </c>
      <c r="H93" s="663">
        <f>Amnt_Deposited!H89*$F$12*(1-DOCF)*Textiles!E94</f>
        <v>0</v>
      </c>
      <c r="I93" s="664">
        <f>Amnt_Deposited!E89*$H$10*(1-DOCF)*Nappies!E94</f>
        <v>0</v>
      </c>
      <c r="J93" s="665">
        <f>Amnt_Deposited!N89*$H$11*(1-DOCF)*Sludge!E94</f>
        <v>0</v>
      </c>
      <c r="K93" s="666">
        <f>Amnt_Deposited!P89*$H$12*(1-DOCF)*Industry!D94</f>
        <v>0</v>
      </c>
      <c r="L93" s="663">
        <f>Amnt_Deposited!P89*Parameters!$E$58*$D$11*(1-DOCF)*Industry!E94</f>
        <v>0</v>
      </c>
      <c r="M93" s="664">
        <f>Amnt_Deposited!P89*Parameters!$E$59*$D$12*(1-DOCF)*Industry!E94</f>
        <v>0</v>
      </c>
      <c r="N93" s="599">
        <f t="shared" si="4"/>
        <v>0</v>
      </c>
      <c r="O93" s="601">
        <f t="shared" si="5"/>
        <v>0</v>
      </c>
    </row>
    <row r="94" spans="2:15">
      <c r="B94" s="598">
        <f t="shared" si="6"/>
        <v>2026</v>
      </c>
      <c r="C94" s="661">
        <f>Amnt_Deposited!O90*$D$10*(1-DOCF)*MSW!E95</f>
        <v>0</v>
      </c>
      <c r="D94" s="662">
        <f>Amnt_Deposited!C90*$F$10*(1-DOCF)*Food!E95</f>
        <v>0</v>
      </c>
      <c r="E94" s="663">
        <f>Amnt_Deposited!F90*$F$11*(1-DOCF)*Garden!E95</f>
        <v>0</v>
      </c>
      <c r="F94" s="663">
        <f>Amnt_Deposited!D90*$D$11*(1-DOCF)*Paper!E95</f>
        <v>0</v>
      </c>
      <c r="G94" s="663">
        <f>Amnt_Deposited!G90*$D$12*(1-DOCF)*Wood!E95</f>
        <v>0</v>
      </c>
      <c r="H94" s="663">
        <f>Amnt_Deposited!H90*$F$12*(1-DOCF)*Textiles!E95</f>
        <v>0</v>
      </c>
      <c r="I94" s="664">
        <f>Amnt_Deposited!E90*$H$10*(1-DOCF)*Nappies!E95</f>
        <v>0</v>
      </c>
      <c r="J94" s="665">
        <f>Amnt_Deposited!N90*$H$11*(1-DOCF)*Sludge!E95</f>
        <v>0</v>
      </c>
      <c r="K94" s="666">
        <f>Amnt_Deposited!P90*$H$12*(1-DOCF)*Industry!D95</f>
        <v>0</v>
      </c>
      <c r="L94" s="663">
        <f>Amnt_Deposited!P90*Parameters!$E$58*$D$11*(1-DOCF)*Industry!E95</f>
        <v>0</v>
      </c>
      <c r="M94" s="664">
        <f>Amnt_Deposited!P90*Parameters!$E$59*$D$12*(1-DOCF)*Industry!E95</f>
        <v>0</v>
      </c>
      <c r="N94" s="599">
        <f t="shared" si="4"/>
        <v>0</v>
      </c>
      <c r="O94" s="601">
        <f t="shared" si="5"/>
        <v>0</v>
      </c>
    </row>
    <row r="95" spans="2:15">
      <c r="B95" s="598">
        <f t="shared" si="6"/>
        <v>2027</v>
      </c>
      <c r="C95" s="661">
        <f>Amnt_Deposited!O91*$D$10*(1-DOCF)*MSW!E96</f>
        <v>0</v>
      </c>
      <c r="D95" s="662">
        <f>Amnt_Deposited!C91*$F$10*(1-DOCF)*Food!E96</f>
        <v>0</v>
      </c>
      <c r="E95" s="663">
        <f>Amnt_Deposited!F91*$F$11*(1-DOCF)*Garden!E96</f>
        <v>0</v>
      </c>
      <c r="F95" s="663">
        <f>Amnt_Deposited!D91*$D$11*(1-DOCF)*Paper!E96</f>
        <v>0</v>
      </c>
      <c r="G95" s="663">
        <f>Amnt_Deposited!G91*$D$12*(1-DOCF)*Wood!E96</f>
        <v>0</v>
      </c>
      <c r="H95" s="663">
        <f>Amnt_Deposited!H91*$F$12*(1-DOCF)*Textiles!E96</f>
        <v>0</v>
      </c>
      <c r="I95" s="664">
        <f>Amnt_Deposited!E91*$H$10*(1-DOCF)*Nappies!E96</f>
        <v>0</v>
      </c>
      <c r="J95" s="665">
        <f>Amnt_Deposited!N91*$H$11*(1-DOCF)*Sludge!E96</f>
        <v>0</v>
      </c>
      <c r="K95" s="666">
        <f>Amnt_Deposited!P91*$H$12*(1-DOCF)*Industry!D96</f>
        <v>0</v>
      </c>
      <c r="L95" s="663">
        <f>Amnt_Deposited!P91*Parameters!$E$58*$D$11*(1-DOCF)*Industry!E96</f>
        <v>0</v>
      </c>
      <c r="M95" s="664">
        <f>Amnt_Deposited!P91*Parameters!$E$59*$D$12*(1-DOCF)*Industry!E96</f>
        <v>0</v>
      </c>
      <c r="N95" s="599">
        <f t="shared" si="4"/>
        <v>0</v>
      </c>
      <c r="O95" s="601">
        <f t="shared" si="5"/>
        <v>0</v>
      </c>
    </row>
    <row r="96" spans="2:15">
      <c r="B96" s="598">
        <f t="shared" si="6"/>
        <v>2028</v>
      </c>
      <c r="C96" s="661">
        <f>Amnt_Deposited!O92*$D$10*(1-DOCF)*MSW!E97</f>
        <v>0</v>
      </c>
      <c r="D96" s="662">
        <f>Amnt_Deposited!C92*$F$10*(1-DOCF)*Food!E97</f>
        <v>0</v>
      </c>
      <c r="E96" s="663">
        <f>Amnt_Deposited!F92*$F$11*(1-DOCF)*Garden!E97</f>
        <v>0</v>
      </c>
      <c r="F96" s="663">
        <f>Amnt_Deposited!D92*$D$11*(1-DOCF)*Paper!E97</f>
        <v>0</v>
      </c>
      <c r="G96" s="663">
        <f>Amnt_Deposited!G92*$D$12*(1-DOCF)*Wood!E97</f>
        <v>0</v>
      </c>
      <c r="H96" s="663">
        <f>Amnt_Deposited!H92*$F$12*(1-DOCF)*Textiles!E97</f>
        <v>0</v>
      </c>
      <c r="I96" s="664">
        <f>Amnt_Deposited!E92*$H$10*(1-DOCF)*Nappies!E97</f>
        <v>0</v>
      </c>
      <c r="J96" s="665">
        <f>Amnt_Deposited!N92*$H$11*(1-DOCF)*Sludge!E97</f>
        <v>0</v>
      </c>
      <c r="K96" s="666">
        <f>Amnt_Deposited!P92*$H$12*(1-DOCF)*Industry!D97</f>
        <v>0</v>
      </c>
      <c r="L96" s="663">
        <f>Amnt_Deposited!P92*Parameters!$E$58*$D$11*(1-DOCF)*Industry!E97</f>
        <v>0</v>
      </c>
      <c r="M96" s="664">
        <f>Amnt_Deposited!P92*Parameters!$E$59*$D$12*(1-DOCF)*Industry!E97</f>
        <v>0</v>
      </c>
      <c r="N96" s="599">
        <f t="shared" si="4"/>
        <v>0</v>
      </c>
      <c r="O96" s="601">
        <f t="shared" si="5"/>
        <v>0</v>
      </c>
    </row>
    <row r="97" spans="2:15">
      <c r="B97" s="598">
        <f t="shared" si="6"/>
        <v>2029</v>
      </c>
      <c r="C97" s="661">
        <f>Amnt_Deposited!O93*$D$10*(1-DOCF)*MSW!E98</f>
        <v>0</v>
      </c>
      <c r="D97" s="662">
        <f>Amnt_Deposited!C93*$F$10*(1-DOCF)*Food!E98</f>
        <v>0</v>
      </c>
      <c r="E97" s="663">
        <f>Amnt_Deposited!F93*$F$11*(1-DOCF)*Garden!E98</f>
        <v>0</v>
      </c>
      <c r="F97" s="663">
        <f>Amnt_Deposited!D93*$D$11*(1-DOCF)*Paper!E98</f>
        <v>0</v>
      </c>
      <c r="G97" s="663">
        <f>Amnt_Deposited!G93*$D$12*(1-DOCF)*Wood!E98</f>
        <v>0</v>
      </c>
      <c r="H97" s="663">
        <f>Amnt_Deposited!H93*$F$12*(1-DOCF)*Textiles!E98</f>
        <v>0</v>
      </c>
      <c r="I97" s="664">
        <f>Amnt_Deposited!E93*$H$10*(1-DOCF)*Nappies!E98</f>
        <v>0</v>
      </c>
      <c r="J97" s="665">
        <f>Amnt_Deposited!N93*$H$11*(1-DOCF)*Sludge!E98</f>
        <v>0</v>
      </c>
      <c r="K97" s="666">
        <f>Amnt_Deposited!P93*$H$12*(1-DOCF)*Industry!D98</f>
        <v>0</v>
      </c>
      <c r="L97" s="663">
        <f>Amnt_Deposited!P93*Parameters!$E$58*$D$11*(1-DOCF)*Industry!E98</f>
        <v>0</v>
      </c>
      <c r="M97" s="664">
        <f>Amnt_Deposited!P93*Parameters!$E$59*$D$12*(1-DOCF)*Industry!E98</f>
        <v>0</v>
      </c>
      <c r="N97" s="599">
        <f t="shared" si="4"/>
        <v>0</v>
      </c>
      <c r="O97" s="601">
        <f t="shared" si="5"/>
        <v>0</v>
      </c>
    </row>
    <row r="98" spans="2:15" ht="13.5" thickBot="1">
      <c r="B98" s="607">
        <f t="shared" si="6"/>
        <v>2030</v>
      </c>
      <c r="C98" s="661">
        <f>Amnt_Deposited!O94*$D$10*(1-DOCF)*MSW!E99</f>
        <v>0</v>
      </c>
      <c r="D98" s="662">
        <f>Amnt_Deposited!C94*$F$10*(1-DOCF)*Food!E99</f>
        <v>0</v>
      </c>
      <c r="E98" s="663">
        <f>Amnt_Deposited!F94*$F$11*(1-DOCF)*Garden!E99</f>
        <v>0</v>
      </c>
      <c r="F98" s="663">
        <f>Amnt_Deposited!D94*$D$11*(1-DOCF)*Paper!E99</f>
        <v>0</v>
      </c>
      <c r="G98" s="663">
        <f>Amnt_Deposited!G94*$D$12*(1-DOCF)*Wood!E99</f>
        <v>0</v>
      </c>
      <c r="H98" s="663">
        <f>Amnt_Deposited!H94*$F$12*(1-DOCF)*Textiles!E99</f>
        <v>0</v>
      </c>
      <c r="I98" s="664">
        <f>Amnt_Deposited!E94*$H$10*(1-DOCF)*Nappies!E99</f>
        <v>0</v>
      </c>
      <c r="J98" s="665">
        <f>Amnt_Deposited!N94*$H$11*(1-DOCF)*Sludge!E99</f>
        <v>0</v>
      </c>
      <c r="K98" s="666">
        <f>Amnt_Deposited!P94*$H$12*(1-DOCF)*Industry!D99</f>
        <v>0</v>
      </c>
      <c r="L98" s="663">
        <f>Amnt_Deposited!P94*Parameters!$E$58*$D$11*(1-DOCF)*Industry!E99</f>
        <v>0</v>
      </c>
      <c r="M98" s="664">
        <f>Amnt_Deposited!P94*Parameters!$E$59*$D$12*(1-DOCF)*Industry!E99</f>
        <v>0</v>
      </c>
      <c r="N98" s="608">
        <f t="shared" si="4"/>
        <v>0</v>
      </c>
      <c r="O98" s="610">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7" t="s">
        <v>52</v>
      </c>
      <c r="C2" s="827"/>
      <c r="D2" s="827"/>
      <c r="E2" s="827"/>
      <c r="F2" s="827"/>
      <c r="G2" s="827"/>
      <c r="H2" s="827"/>
    </row>
    <row r="3" spans="1:35" ht="13.5" thickBot="1">
      <c r="B3" s="827"/>
      <c r="C3" s="827"/>
      <c r="D3" s="827"/>
      <c r="E3" s="827"/>
      <c r="F3" s="827"/>
      <c r="G3" s="827"/>
      <c r="H3" s="827"/>
    </row>
    <row r="4" spans="1:35" ht="13.5" thickBot="1">
      <c r="P4" s="831" t="s">
        <v>242</v>
      </c>
      <c r="Q4" s="832"/>
      <c r="R4" s="833" t="s">
        <v>243</v>
      </c>
      <c r="S4" s="834"/>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8" t="s">
        <v>47</v>
      </c>
      <c r="E5" s="829"/>
      <c r="F5" s="829"/>
      <c r="G5" s="830"/>
      <c r="H5" s="829" t="s">
        <v>57</v>
      </c>
      <c r="I5" s="829"/>
      <c r="J5" s="829"/>
      <c r="K5" s="830"/>
      <c r="L5" s="162"/>
      <c r="M5" s="162"/>
      <c r="N5" s="162"/>
      <c r="O5" s="202"/>
      <c r="P5" s="248" t="s">
        <v>116</v>
      </c>
      <c r="Q5" s="249" t="s">
        <v>113</v>
      </c>
      <c r="R5" s="248" t="s">
        <v>116</v>
      </c>
      <c r="S5" s="249" t="s">
        <v>113</v>
      </c>
      <c r="V5" s="403" t="s">
        <v>118</v>
      </c>
      <c r="W5" s="404">
        <v>3</v>
      </c>
      <c r="AF5" s="819" t="s">
        <v>126</v>
      </c>
      <c r="AG5" s="819" t="s">
        <v>129</v>
      </c>
      <c r="AH5" s="819" t="s">
        <v>154</v>
      </c>
      <c r="AI5"/>
    </row>
    <row r="6" spans="1:35" ht="13.5" thickBot="1">
      <c r="B6" s="205"/>
      <c r="C6" s="191"/>
      <c r="D6" s="824" t="s">
        <v>45</v>
      </c>
      <c r="E6" s="824"/>
      <c r="F6" s="824" t="s">
        <v>46</v>
      </c>
      <c r="G6" s="824"/>
      <c r="H6" s="824" t="s">
        <v>45</v>
      </c>
      <c r="I6" s="824"/>
      <c r="J6" s="824" t="s">
        <v>99</v>
      </c>
      <c r="K6" s="824"/>
      <c r="L6" s="162"/>
      <c r="M6" s="162"/>
      <c r="N6" s="162"/>
      <c r="O6" s="244" t="s">
        <v>6</v>
      </c>
      <c r="P6" s="201">
        <v>0.38</v>
      </c>
      <c r="Q6" s="203" t="s">
        <v>234</v>
      </c>
      <c r="R6" s="201">
        <v>0.15</v>
      </c>
      <c r="S6" s="203" t="s">
        <v>244</v>
      </c>
      <c r="W6" s="794" t="s">
        <v>125</v>
      </c>
      <c r="X6" s="826"/>
      <c r="Y6" s="826"/>
      <c r="Z6" s="826"/>
      <c r="AA6" s="826"/>
      <c r="AB6" s="826"/>
      <c r="AC6" s="826"/>
      <c r="AD6" s="826"/>
      <c r="AE6" s="826"/>
      <c r="AF6" s="820"/>
      <c r="AG6" s="820"/>
      <c r="AH6" s="820"/>
      <c r="AI6"/>
    </row>
    <row r="7" spans="1:35" ht="26.25" thickBot="1">
      <c r="B7" s="794" t="s">
        <v>133</v>
      </c>
      <c r="C7" s="825"/>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21"/>
      <c r="AG7" s="821"/>
      <c r="AH7" s="821"/>
      <c r="AI7"/>
    </row>
    <row r="8" spans="1:35" ht="25.5" customHeight="1">
      <c r="B8" s="822"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3"/>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4" t="s">
        <v>264</v>
      </c>
      <c r="P13" s="845"/>
      <c r="Q13" s="845"/>
      <c r="R13" s="845"/>
      <c r="S13" s="846"/>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7" t="s">
        <v>70</v>
      </c>
      <c r="C26" s="837"/>
      <c r="D26" s="837"/>
      <c r="E26" s="837"/>
      <c r="F26" s="837"/>
      <c r="G26" s="837"/>
      <c r="H26" s="837"/>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8"/>
      <c r="C27" s="838"/>
      <c r="D27" s="838"/>
      <c r="E27" s="838"/>
      <c r="F27" s="838"/>
      <c r="G27" s="838"/>
      <c r="H27" s="838"/>
      <c r="O27" s="111"/>
      <c r="P27" s="515"/>
      <c r="Q27" s="111"/>
      <c r="R27" s="111"/>
      <c r="S27" s="111"/>
      <c r="U27" s="210"/>
      <c r="V27" s="212"/>
    </row>
    <row r="28" spans="1:35">
      <c r="B28" s="838"/>
      <c r="C28" s="838"/>
      <c r="D28" s="838"/>
      <c r="E28" s="838"/>
      <c r="F28" s="838"/>
      <c r="G28" s="838"/>
      <c r="H28" s="838"/>
      <c r="O28" s="111"/>
      <c r="P28" s="515"/>
      <c r="Q28" s="111"/>
      <c r="R28" s="111"/>
      <c r="S28" s="111"/>
      <c r="V28" s="212"/>
    </row>
    <row r="29" spans="1:35">
      <c r="B29" s="838"/>
      <c r="C29" s="838"/>
      <c r="D29" s="838"/>
      <c r="E29" s="838"/>
      <c r="F29" s="838"/>
      <c r="G29" s="838"/>
      <c r="H29" s="838"/>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8"/>
      <c r="C30" s="838"/>
      <c r="D30" s="838"/>
      <c r="E30" s="838"/>
      <c r="F30" s="838"/>
      <c r="G30" s="838"/>
      <c r="H30" s="838"/>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9" t="s">
        <v>75</v>
      </c>
      <c r="D38" s="830"/>
      <c r="O38" s="507"/>
      <c r="P38" s="508"/>
      <c r="Q38" s="509"/>
      <c r="R38" s="111"/>
    </row>
    <row r="39" spans="2:18">
      <c r="B39" s="169">
        <v>35</v>
      </c>
      <c r="C39" s="842">
        <f>LN(2)/B39</f>
        <v>1.980420515885558E-2</v>
      </c>
      <c r="D39" s="843"/>
    </row>
    <row r="40" spans="2:18" ht="27">
      <c r="B40" s="462" t="s">
        <v>76</v>
      </c>
      <c r="C40" s="840" t="s">
        <v>77</v>
      </c>
      <c r="D40" s="841"/>
    </row>
    <row r="41" spans="2:18" ht="13.5" thickBot="1">
      <c r="B41" s="170">
        <v>0.05</v>
      </c>
      <c r="C41" s="835">
        <f>LN(2)/B41</f>
        <v>13.862943611198904</v>
      </c>
      <c r="D41" s="8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2" t="s">
        <v>342</v>
      </c>
      <c r="E2" s="763"/>
      <c r="F2" s="764"/>
    </row>
    <row r="3" spans="1:18" ht="16.5" thickBot="1">
      <c r="B3" s="12"/>
      <c r="C3" s="5" t="s">
        <v>276</v>
      </c>
      <c r="D3" s="762" t="s">
        <v>337</v>
      </c>
      <c r="E3" s="763"/>
      <c r="F3" s="764"/>
    </row>
    <row r="4" spans="1:18" ht="16.5" thickBot="1">
      <c r="B4" s="12"/>
      <c r="C4" s="5" t="s">
        <v>30</v>
      </c>
      <c r="D4" s="762" t="s">
        <v>266</v>
      </c>
      <c r="E4" s="763"/>
      <c r="F4" s="764"/>
    </row>
    <row r="5" spans="1:18" ht="16.5" thickBot="1">
      <c r="B5" s="12"/>
      <c r="C5" s="5" t="s">
        <v>117</v>
      </c>
      <c r="D5" s="765"/>
      <c r="E5" s="766"/>
      <c r="F5" s="767"/>
    </row>
    <row r="6" spans="1:18">
      <c r="B6" s="13" t="s">
        <v>201</v>
      </c>
    </row>
    <row r="7" spans="1:18">
      <c r="B7" s="36" t="s">
        <v>31</v>
      </c>
    </row>
    <row r="8" spans="1:18" ht="13.5" thickBot="1">
      <c r="B8" s="36"/>
    </row>
    <row r="9" spans="1:18" ht="12.75" customHeight="1">
      <c r="A9" s="1"/>
      <c r="C9" s="768" t="s">
        <v>18</v>
      </c>
      <c r="D9" s="769"/>
      <c r="E9" s="775" t="s">
        <v>100</v>
      </c>
      <c r="F9" s="776"/>
      <c r="H9" s="768" t="s">
        <v>18</v>
      </c>
      <c r="I9" s="769"/>
      <c r="J9" s="775" t="s">
        <v>100</v>
      </c>
      <c r="K9" s="776"/>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3" t="s">
        <v>250</v>
      </c>
      <c r="D12" s="774"/>
      <c r="E12" s="773" t="s">
        <v>250</v>
      </c>
      <c r="F12" s="774"/>
      <c r="H12" s="773" t="s">
        <v>251</v>
      </c>
      <c r="I12" s="774"/>
      <c r="J12" s="773" t="s">
        <v>251</v>
      </c>
      <c r="K12" s="774"/>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81"/>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81"/>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5">
        <f>IF(Select2=1,INDEX(DOC_table,13,1),"")</f>
        <v>0</v>
      </c>
      <c r="E27" s="308">
        <f t="shared" ref="E22: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7" t="str">
        <f>IF(Select2=1,INDEX(DOC_table,15,2),"")</f>
        <v>N.A</v>
      </c>
      <c r="D28" s="678">
        <f>IF(Select2=1,INDEX(DOC_table,15,1),"")</f>
        <v>0</v>
      </c>
      <c r="E28" s="309">
        <f t="shared" si="2"/>
        <v>0</v>
      </c>
      <c r="F28" s="679"/>
      <c r="H28" s="677" t="str">
        <f>IF(Select2=1,INDEX(DOC_table,15,4),"")</f>
        <v>0-0.54</v>
      </c>
      <c r="I28" s="678">
        <f>IF(Select2=1,INDEX(DOC_table,15,3),"")</f>
        <v>0.15</v>
      </c>
      <c r="J28" s="309">
        <f t="shared" ref="J28" si="3">I28</f>
        <v>0.15</v>
      </c>
      <c r="K28" s="679"/>
      <c r="L28"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9">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30">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30">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30">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31">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31">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31">
        <f>D40</f>
        <v>0.17</v>
      </c>
      <c r="F40" s="288"/>
      <c r="N40" s="522" t="s">
        <v>267</v>
      </c>
      <c r="O40" s="2">
        <f t="shared" si="5"/>
        <v>0.17</v>
      </c>
    </row>
    <row r="41" spans="2:15">
      <c r="B41" s="173" t="str">
        <f>IF(Select2=1,"Plastics","")</f>
        <v>Plastics</v>
      </c>
      <c r="C41" s="198">
        <f t="shared" ref="C41:D44" si="6">IF(Select2=1,0,"")</f>
        <v>0</v>
      </c>
      <c r="D41" s="554">
        <f t="shared" si="6"/>
        <v>0</v>
      </c>
      <c r="E41" s="731">
        <f>D41</f>
        <v>0</v>
      </c>
      <c r="F41" s="288"/>
      <c r="N41" s="173" t="s">
        <v>230</v>
      </c>
      <c r="O41" s="2">
        <f t="shared" si="5"/>
        <v>0</v>
      </c>
    </row>
    <row r="42" spans="2:15">
      <c r="B42" s="173" t="str">
        <f>IF(Select2=1,"Metal","")</f>
        <v>Metal</v>
      </c>
      <c r="C42" s="198">
        <f t="shared" si="6"/>
        <v>0</v>
      </c>
      <c r="D42" s="554">
        <f t="shared" si="6"/>
        <v>0</v>
      </c>
      <c r="E42" s="731">
        <f>D42</f>
        <v>0</v>
      </c>
      <c r="F42" s="288"/>
      <c r="N42" s="173" t="s">
        <v>231</v>
      </c>
      <c r="O42" s="2">
        <f t="shared" si="5"/>
        <v>0</v>
      </c>
    </row>
    <row r="43" spans="2:15">
      <c r="B43" s="173" t="str">
        <f>IF(Select2=1,"Glass","")</f>
        <v>Glass</v>
      </c>
      <c r="C43" s="198">
        <f t="shared" si="6"/>
        <v>0</v>
      </c>
      <c r="D43" s="554">
        <f t="shared" si="6"/>
        <v>0</v>
      </c>
      <c r="E43" s="731">
        <f>D43</f>
        <v>0</v>
      </c>
      <c r="F43" s="288"/>
      <c r="N43" s="173" t="s">
        <v>232</v>
      </c>
      <c r="O43" s="2">
        <f t="shared" si="5"/>
        <v>0</v>
      </c>
    </row>
    <row r="44" spans="2:15">
      <c r="B44" s="173" t="str">
        <f>IF(Select2=1,"Other","")</f>
        <v>Other</v>
      </c>
      <c r="C44" s="198">
        <f t="shared" si="6"/>
        <v>0</v>
      </c>
      <c r="D44" s="554">
        <f t="shared" si="6"/>
        <v>0</v>
      </c>
      <c r="E44" s="731">
        <f>D44</f>
        <v>0</v>
      </c>
      <c r="F44" s="288"/>
      <c r="N44" s="173" t="s">
        <v>233</v>
      </c>
      <c r="O44" s="2">
        <f t="shared" si="5"/>
        <v>0</v>
      </c>
    </row>
    <row r="45" spans="2:15">
      <c r="B45" s="173"/>
      <c r="C45" s="198"/>
      <c r="D45" s="97"/>
      <c r="E45" s="731"/>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31">
        <f>D46</f>
        <v>0.4</v>
      </c>
      <c r="F46" s="288"/>
      <c r="N46" s="35" t="s">
        <v>135</v>
      </c>
      <c r="O46" s="35">
        <f>IF(Select2=1,E46,E$35)</f>
        <v>0.4</v>
      </c>
    </row>
    <row r="47" spans="2:15" ht="13.5" thickBot="1">
      <c r="B47" s="35" t="str">
        <f>IF(Select2=1,"Industrial waste","")</f>
        <v>Industrial waste</v>
      </c>
      <c r="C47" s="677" t="str">
        <f>IF(Select2=1,INDEX(half_life,5,selected*2),"")</f>
        <v>0.15–0.2</v>
      </c>
      <c r="D47" s="682">
        <f>IF(Select2=1,INDEX(half_life,5,selected*2-1),"")</f>
        <v>0.17</v>
      </c>
      <c r="E47" s="732">
        <f t="shared" ref="E47" si="7">D47</f>
        <v>0.17</v>
      </c>
      <c r="F47" s="679"/>
      <c r="L47" s="6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3">
        <v>6</v>
      </c>
      <c r="F49" s="63"/>
    </row>
    <row r="50" spans="1:18" ht="13.5" thickBot="1">
      <c r="B50" s="38"/>
      <c r="C50" s="17"/>
      <c r="D50" s="39"/>
      <c r="E50" s="40"/>
      <c r="F50" s="39"/>
    </row>
    <row r="51" spans="1:18" ht="13.5" thickBot="1">
      <c r="B51" s="56" t="s">
        <v>207</v>
      </c>
      <c r="C51" s="59"/>
      <c r="D51" s="37">
        <v>0.5</v>
      </c>
      <c r="E51" s="733">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3">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4">
        <f>D58</f>
        <v>0</v>
      </c>
      <c r="F58" s="121"/>
      <c r="L58" s="32"/>
    </row>
    <row r="59" spans="1:18" ht="13.5" thickBot="1">
      <c r="B59" s="372" t="s">
        <v>196</v>
      </c>
      <c r="C59" s="369"/>
      <c r="D59" s="370">
        <v>0</v>
      </c>
      <c r="E59" s="735">
        <f>D59</f>
        <v>0</v>
      </c>
      <c r="F59" s="62"/>
    </row>
    <row r="60" spans="1:18" ht="13.5" thickBot="1">
      <c r="B60" s="165"/>
      <c r="C60" s="311"/>
      <c r="D60" s="312"/>
      <c r="E60" s="314"/>
      <c r="F60" s="313"/>
    </row>
    <row r="61" spans="1:18" s="32" customFormat="1" ht="26.25" thickBot="1">
      <c r="A61"/>
      <c r="B61" s="359" t="s">
        <v>209</v>
      </c>
      <c r="C61" s="189"/>
      <c r="D61" s="770" t="s">
        <v>250</v>
      </c>
      <c r="E61" s="771"/>
      <c r="F61" s="772"/>
      <c r="H61" s="59"/>
      <c r="I61" s="770" t="s">
        <v>251</v>
      </c>
      <c r="J61" s="771"/>
      <c r="K61" s="772"/>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52" t="s">
        <v>278</v>
      </c>
      <c r="O62" s="61" t="str">
        <f>IF(Select2=2,E62,"")</f>
        <v/>
      </c>
      <c r="Q62" s="552"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52" t="s">
        <v>279</v>
      </c>
      <c r="O63" s="2" t="str">
        <f>IF(Select2=2,E63,"")</f>
        <v/>
      </c>
      <c r="P63" s="32"/>
      <c r="Q63" s="552"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52" t="s">
        <v>280</v>
      </c>
      <c r="O64" s="35" t="str">
        <f>IF(Select2=2,E64,"")</f>
        <v/>
      </c>
      <c r="Q64" s="552" t="s">
        <v>280</v>
      </c>
      <c r="R64" s="35" t="str">
        <f>IF(Select2=2,J64,"")</f>
        <v/>
      </c>
    </row>
    <row r="69" spans="2:8">
      <c r="B69" s="713" t="s">
        <v>336</v>
      </c>
    </row>
    <row r="71" spans="2:8">
      <c r="B71" s="757" t="s">
        <v>317</v>
      </c>
      <c r="C71" s="757"/>
      <c r="D71" s="758" t="s">
        <v>318</v>
      </c>
      <c r="E71" s="758"/>
      <c r="F71" s="758"/>
      <c r="G71" s="758"/>
      <c r="H71" s="758"/>
    </row>
    <row r="72" spans="2:8">
      <c r="B72" s="757" t="s">
        <v>319</v>
      </c>
      <c r="C72" s="757"/>
      <c r="D72" s="758" t="s">
        <v>320</v>
      </c>
      <c r="E72" s="758"/>
      <c r="F72" s="758"/>
      <c r="G72" s="758"/>
      <c r="H72" s="758"/>
    </row>
    <row r="73" spans="2:8">
      <c r="B73" s="757" t="s">
        <v>321</v>
      </c>
      <c r="C73" s="757"/>
      <c r="D73" s="758" t="s">
        <v>322</v>
      </c>
      <c r="E73" s="758"/>
      <c r="F73" s="758"/>
      <c r="G73" s="758"/>
      <c r="H73" s="758"/>
    </row>
    <row r="74" spans="2:8">
      <c r="B74" s="757" t="s">
        <v>323</v>
      </c>
      <c r="C74" s="757"/>
      <c r="D74" s="758" t="s">
        <v>324</v>
      </c>
      <c r="E74" s="758"/>
      <c r="F74" s="758"/>
      <c r="G74" s="758"/>
      <c r="H74" s="758"/>
    </row>
    <row r="75" spans="2:8">
      <c r="B75" s="711"/>
      <c r="C75" s="712"/>
      <c r="D75" s="712"/>
      <c r="E75" s="712"/>
      <c r="F75" s="712"/>
      <c r="G75" s="712"/>
      <c r="H75" s="712"/>
    </row>
    <row r="76" spans="2:8">
      <c r="B76" s="714"/>
      <c r="C76" s="715" t="s">
        <v>325</v>
      </c>
      <c r="D76" s="716" t="s">
        <v>87</v>
      </c>
      <c r="E76" s="716" t="s">
        <v>88</v>
      </c>
    </row>
    <row r="77" spans="2:8">
      <c r="B77" s="759" t="s">
        <v>133</v>
      </c>
      <c r="C77" s="717" t="s">
        <v>326</v>
      </c>
      <c r="D77" s="718" t="s">
        <v>327</v>
      </c>
      <c r="E77" s="718" t="s">
        <v>9</v>
      </c>
      <c r="F77" s="616"/>
      <c r="G77" s="697"/>
      <c r="H77" s="6"/>
    </row>
    <row r="78" spans="2:8">
      <c r="B78" s="760"/>
      <c r="C78" s="719"/>
      <c r="D78" s="720"/>
      <c r="E78" s="721"/>
      <c r="F78" s="6"/>
      <c r="G78" s="616"/>
      <c r="H78" s="6"/>
    </row>
    <row r="79" spans="2:8">
      <c r="B79" s="760"/>
      <c r="C79" s="719"/>
      <c r="D79" s="720"/>
      <c r="E79" s="721"/>
      <c r="F79" s="6"/>
      <c r="G79" s="616"/>
      <c r="H79" s="6"/>
    </row>
    <row r="80" spans="2:8">
      <c r="B80" s="760"/>
      <c r="C80" s="719"/>
      <c r="D80" s="720"/>
      <c r="E80" s="721"/>
      <c r="F80" s="6"/>
      <c r="G80" s="616"/>
      <c r="H80" s="6"/>
    </row>
    <row r="81" spans="2:8">
      <c r="B81" s="760"/>
      <c r="C81" s="719"/>
      <c r="D81" s="720"/>
      <c r="E81" s="721"/>
      <c r="F81" s="6"/>
      <c r="G81" s="616"/>
      <c r="H81" s="6"/>
    </row>
    <row r="82" spans="2:8">
      <c r="B82" s="760"/>
      <c r="C82" s="719"/>
      <c r="D82" s="720" t="s">
        <v>328</v>
      </c>
      <c r="E82" s="721"/>
      <c r="F82" s="6"/>
      <c r="G82" s="616"/>
      <c r="H82" s="6"/>
    </row>
    <row r="83" spans="2:8" ht="13.5" thickBot="1">
      <c r="B83" s="761"/>
      <c r="C83" s="722"/>
      <c r="D83" s="722"/>
      <c r="E83" s="723" t="s">
        <v>329</v>
      </c>
      <c r="F83" s="6"/>
      <c r="G83" s="6"/>
      <c r="H83" s="6"/>
    </row>
    <row r="84" spans="2:8" ht="13.5" thickTop="1">
      <c r="B84" s="714"/>
      <c r="C84" s="721"/>
      <c r="D84" s="714"/>
      <c r="E84" s="724"/>
      <c r="F84" s="6"/>
      <c r="G84" s="6"/>
      <c r="H84" s="6"/>
    </row>
    <row r="85" spans="2:8">
      <c r="B85" s="753" t="s">
        <v>330</v>
      </c>
      <c r="C85" s="754"/>
      <c r="D85" s="754"/>
      <c r="E85" s="755"/>
      <c r="F85" s="6"/>
      <c r="G85" s="6"/>
      <c r="H85" s="6"/>
    </row>
    <row r="86" spans="2:8">
      <c r="B86" s="725" t="s">
        <v>6</v>
      </c>
      <c r="C86" s="726">
        <v>0.63560000000000005</v>
      </c>
      <c r="D86" s="727">
        <v>0.15</v>
      </c>
      <c r="E86" s="727">
        <f>C86*D86</f>
        <v>9.5340000000000008E-2</v>
      </c>
      <c r="F86" s="6"/>
      <c r="G86" s="6"/>
      <c r="H86" s="6"/>
    </row>
    <row r="87" spans="2:8">
      <c r="B87" s="725" t="s">
        <v>256</v>
      </c>
      <c r="C87" s="726">
        <v>0.1042</v>
      </c>
      <c r="D87" s="727">
        <v>0.4</v>
      </c>
      <c r="E87" s="727">
        <f t="shared" ref="E87:E94" si="8">C87*D87</f>
        <v>4.1680000000000002E-2</v>
      </c>
      <c r="F87" s="6"/>
      <c r="G87" s="6"/>
      <c r="H87" s="6"/>
    </row>
    <row r="88" spans="2:8">
      <c r="B88" s="725" t="s">
        <v>2</v>
      </c>
      <c r="C88" s="726">
        <v>0</v>
      </c>
      <c r="D88" s="727">
        <v>0.43</v>
      </c>
      <c r="E88" s="727">
        <f t="shared" si="8"/>
        <v>0</v>
      </c>
      <c r="F88" s="6"/>
      <c r="G88" s="6"/>
      <c r="H88" s="6"/>
    </row>
    <row r="89" spans="2:8">
      <c r="B89" s="725" t="s">
        <v>16</v>
      </c>
      <c r="C89" s="726">
        <v>0</v>
      </c>
      <c r="D89" s="727">
        <v>0.24</v>
      </c>
      <c r="E89" s="727">
        <f t="shared" si="8"/>
        <v>0</v>
      </c>
      <c r="F89" s="6"/>
      <c r="G89" s="6"/>
      <c r="H89" s="6"/>
    </row>
    <row r="90" spans="2:8">
      <c r="B90" s="725" t="s">
        <v>331</v>
      </c>
      <c r="C90" s="726">
        <v>0</v>
      </c>
      <c r="D90" s="727">
        <v>0.39</v>
      </c>
      <c r="E90" s="727">
        <f t="shared" si="8"/>
        <v>0</v>
      </c>
    </row>
    <row r="91" spans="2:8">
      <c r="B91" s="725" t="s">
        <v>332</v>
      </c>
      <c r="C91" s="726">
        <v>1.4500000000000001E-2</v>
      </c>
      <c r="D91" s="727">
        <v>0</v>
      </c>
      <c r="E91" s="727">
        <f t="shared" si="8"/>
        <v>0</v>
      </c>
    </row>
    <row r="92" spans="2:8">
      <c r="B92" s="725" t="s">
        <v>231</v>
      </c>
      <c r="C92" s="726">
        <v>9.7600000000000006E-2</v>
      </c>
      <c r="D92" s="727">
        <v>0</v>
      </c>
      <c r="E92" s="727">
        <f t="shared" si="8"/>
        <v>0</v>
      </c>
    </row>
    <row r="93" spans="2:8">
      <c r="B93" s="725" t="s">
        <v>232</v>
      </c>
      <c r="C93" s="726">
        <v>1.7000000000000001E-2</v>
      </c>
      <c r="D93" s="727">
        <v>0</v>
      </c>
      <c r="E93" s="727">
        <f t="shared" si="8"/>
        <v>0</v>
      </c>
    </row>
    <row r="94" spans="2:8">
      <c r="B94" s="725" t="s">
        <v>233</v>
      </c>
      <c r="C94" s="726">
        <f>(0.95+12.16)/100</f>
        <v>0.13109999999999999</v>
      </c>
      <c r="D94" s="727">
        <v>0</v>
      </c>
      <c r="E94" s="727">
        <f t="shared" si="8"/>
        <v>0</v>
      </c>
    </row>
    <row r="95" spans="2:8">
      <c r="B95" s="756" t="s">
        <v>333</v>
      </c>
      <c r="C95" s="756"/>
      <c r="D95" s="756"/>
      <c r="E95" s="728">
        <f>SUM(E86:E94)</f>
        <v>0.13702</v>
      </c>
    </row>
    <row r="96" spans="2:8">
      <c r="B96" s="753" t="s">
        <v>334</v>
      </c>
      <c r="C96" s="754"/>
      <c r="D96" s="754"/>
      <c r="E96" s="755"/>
    </row>
    <row r="97" spans="2:5">
      <c r="B97" s="725" t="s">
        <v>6</v>
      </c>
      <c r="C97" s="726">
        <f>79.37/100</f>
        <v>0.79370000000000007</v>
      </c>
      <c r="D97" s="727">
        <v>0.15</v>
      </c>
      <c r="E97" s="727">
        <f>C97*D97</f>
        <v>0.11905500000000001</v>
      </c>
    </row>
    <row r="98" spans="2:5">
      <c r="B98" s="725" t="s">
        <v>256</v>
      </c>
      <c r="C98" s="726">
        <f>8.57/100</f>
        <v>8.5699999999999998E-2</v>
      </c>
      <c r="D98" s="727">
        <v>0.4</v>
      </c>
      <c r="E98" s="727">
        <f t="shared" ref="E98:E105" si="9">C98*D98</f>
        <v>3.4279999999999998E-2</v>
      </c>
    </row>
    <row r="99" spans="2:5">
      <c r="B99" s="725" t="s">
        <v>2</v>
      </c>
      <c r="C99" s="726">
        <f>0.75/100</f>
        <v>7.4999999999999997E-3</v>
      </c>
      <c r="D99" s="727">
        <v>0.43</v>
      </c>
      <c r="E99" s="727">
        <f t="shared" si="9"/>
        <v>3.225E-3</v>
      </c>
    </row>
    <row r="100" spans="2:5">
      <c r="B100" s="725" t="s">
        <v>16</v>
      </c>
      <c r="C100" s="726">
        <f>0.79/100</f>
        <v>7.9000000000000008E-3</v>
      </c>
      <c r="D100" s="727">
        <v>0.24</v>
      </c>
      <c r="E100" s="727">
        <f t="shared" si="9"/>
        <v>1.8960000000000001E-3</v>
      </c>
    </row>
    <row r="101" spans="2:5">
      <c r="B101" s="725" t="s">
        <v>331</v>
      </c>
      <c r="C101" s="726">
        <f>0.35/100</f>
        <v>3.4999999999999996E-3</v>
      </c>
      <c r="D101" s="727">
        <v>0.39</v>
      </c>
      <c r="E101" s="727">
        <f t="shared" si="9"/>
        <v>1.3649999999999999E-3</v>
      </c>
    </row>
    <row r="102" spans="2:5">
      <c r="B102" s="725" t="s">
        <v>332</v>
      </c>
      <c r="C102" s="726">
        <f>6.51/100</f>
        <v>6.5099999999999991E-2</v>
      </c>
      <c r="D102" s="727">
        <v>0</v>
      </c>
      <c r="E102" s="727">
        <f t="shared" si="9"/>
        <v>0</v>
      </c>
    </row>
    <row r="103" spans="2:5">
      <c r="B103" s="725" t="s">
        <v>231</v>
      </c>
      <c r="C103" s="726">
        <f>1.45/100</f>
        <v>1.4499999999999999E-2</v>
      </c>
      <c r="D103" s="727">
        <v>0</v>
      </c>
      <c r="E103" s="727">
        <f t="shared" si="9"/>
        <v>0</v>
      </c>
    </row>
    <row r="104" spans="2:5">
      <c r="B104" s="725" t="s">
        <v>232</v>
      </c>
      <c r="C104" s="726">
        <f>1.54/100</f>
        <v>1.54E-2</v>
      </c>
      <c r="D104" s="727">
        <v>0</v>
      </c>
      <c r="E104" s="727">
        <f t="shared" si="9"/>
        <v>0</v>
      </c>
    </row>
    <row r="105" spans="2:5">
      <c r="B105" s="725" t="s">
        <v>233</v>
      </c>
      <c r="C105" s="726">
        <f>0.67/100</f>
        <v>6.7000000000000002E-3</v>
      </c>
      <c r="D105" s="727">
        <v>0</v>
      </c>
      <c r="E105" s="727">
        <f t="shared" si="9"/>
        <v>0</v>
      </c>
    </row>
    <row r="106" spans="2:5">
      <c r="B106" s="756" t="s">
        <v>333</v>
      </c>
      <c r="C106" s="756"/>
      <c r="D106" s="756"/>
      <c r="E106" s="728">
        <f>SUM(E97:E105)</f>
        <v>0.15982100000000002</v>
      </c>
    </row>
    <row r="107" spans="2:5">
      <c r="B107" s="753" t="s">
        <v>335</v>
      </c>
      <c r="C107" s="754"/>
      <c r="D107" s="754"/>
      <c r="E107" s="755"/>
    </row>
    <row r="108" spans="2:5">
      <c r="B108" s="725" t="s">
        <v>6</v>
      </c>
      <c r="C108" s="726">
        <f>(59.47+6.92)/100</f>
        <v>0.66390000000000005</v>
      </c>
      <c r="D108" s="727">
        <v>0.15</v>
      </c>
      <c r="E108" s="727">
        <f>C108*D108</f>
        <v>9.9585000000000007E-2</v>
      </c>
    </row>
    <row r="109" spans="2:5">
      <c r="B109" s="725" t="s">
        <v>256</v>
      </c>
      <c r="C109" s="726">
        <f>12.85/100</f>
        <v>0.1285</v>
      </c>
      <c r="D109" s="727">
        <v>0.4</v>
      </c>
      <c r="E109" s="727">
        <f t="shared" ref="E109:E116" si="10">C109*D109</f>
        <v>5.1400000000000001E-2</v>
      </c>
    </row>
    <row r="110" spans="2:5">
      <c r="B110" s="725" t="s">
        <v>2</v>
      </c>
      <c r="C110" s="726">
        <v>0</v>
      </c>
      <c r="D110" s="727">
        <v>0.43</v>
      </c>
      <c r="E110" s="727">
        <f t="shared" si="10"/>
        <v>0</v>
      </c>
    </row>
    <row r="111" spans="2:5">
      <c r="B111" s="725" t="s">
        <v>16</v>
      </c>
      <c r="C111" s="726">
        <f>0.81/100</f>
        <v>8.1000000000000013E-3</v>
      </c>
      <c r="D111" s="727">
        <v>0.24</v>
      </c>
      <c r="E111" s="727">
        <f t="shared" si="10"/>
        <v>1.9440000000000002E-3</v>
      </c>
    </row>
    <row r="112" spans="2:5">
      <c r="B112" s="725" t="s">
        <v>331</v>
      </c>
      <c r="C112" s="726">
        <v>0</v>
      </c>
      <c r="D112" s="727">
        <v>0.39</v>
      </c>
      <c r="E112" s="727">
        <f t="shared" si="10"/>
        <v>0</v>
      </c>
    </row>
    <row r="113" spans="2:5">
      <c r="B113" s="725" t="s">
        <v>332</v>
      </c>
      <c r="C113" s="726">
        <f>10.71/100</f>
        <v>0.10710000000000001</v>
      </c>
      <c r="D113" s="727">
        <v>0</v>
      </c>
      <c r="E113" s="727">
        <f t="shared" si="10"/>
        <v>0</v>
      </c>
    </row>
    <row r="114" spans="2:5">
      <c r="B114" s="725" t="s">
        <v>231</v>
      </c>
      <c r="C114" s="726">
        <f>1.77/100</f>
        <v>1.77E-2</v>
      </c>
      <c r="D114" s="727">
        <v>0</v>
      </c>
      <c r="E114" s="727">
        <f t="shared" si="10"/>
        <v>0</v>
      </c>
    </row>
    <row r="115" spans="2:5">
      <c r="B115" s="725" t="s">
        <v>232</v>
      </c>
      <c r="C115" s="726">
        <f>1.33/100</f>
        <v>1.3300000000000001E-2</v>
      </c>
      <c r="D115" s="727">
        <v>0</v>
      </c>
      <c r="E115" s="727">
        <f t="shared" si="10"/>
        <v>0</v>
      </c>
    </row>
    <row r="116" spans="2:5">
      <c r="B116" s="725" t="s">
        <v>233</v>
      </c>
      <c r="C116" s="726">
        <f>6.21/100</f>
        <v>6.2100000000000002E-2</v>
      </c>
      <c r="D116" s="727">
        <v>0</v>
      </c>
      <c r="E116" s="727">
        <f t="shared" si="10"/>
        <v>0</v>
      </c>
    </row>
    <row r="117" spans="2:5">
      <c r="B117" s="756" t="s">
        <v>333</v>
      </c>
      <c r="C117" s="756"/>
      <c r="D117" s="756"/>
      <c r="E117" s="7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0" t="s">
        <v>107</v>
      </c>
      <c r="R2" s="780"/>
      <c r="S2" s="780"/>
      <c r="T2" s="780"/>
    </row>
    <row r="4" spans="2:20">
      <c r="C4" t="s">
        <v>26</v>
      </c>
    </row>
    <row r="5" spans="2:20">
      <c r="C5" t="s">
        <v>281</v>
      </c>
    </row>
    <row r="6" spans="2:20">
      <c r="C6" t="s">
        <v>29</v>
      </c>
    </row>
    <row r="7" spans="2:20">
      <c r="C7" t="s">
        <v>109</v>
      </c>
    </row>
    <row r="8" spans="2:20" ht="13.5" thickBot="1"/>
    <row r="9" spans="2:20" ht="13.5" thickBot="1">
      <c r="C9" s="781" t="s">
        <v>95</v>
      </c>
      <c r="D9" s="782"/>
      <c r="E9" s="782"/>
      <c r="F9" s="782"/>
      <c r="G9" s="782"/>
      <c r="H9" s="783"/>
      <c r="I9" s="789" t="s">
        <v>308</v>
      </c>
      <c r="J9" s="790"/>
      <c r="K9" s="790"/>
      <c r="L9" s="790"/>
      <c r="M9" s="790"/>
      <c r="N9" s="791"/>
      <c r="R9" s="186" t="s">
        <v>95</v>
      </c>
      <c r="S9" s="558" t="s">
        <v>308</v>
      </c>
    </row>
    <row r="10" spans="2:20" s="1" customFormat="1" ht="38.25" customHeight="1">
      <c r="B10" s="27"/>
      <c r="C10" s="27" t="s">
        <v>341</v>
      </c>
      <c r="D10" s="28" t="s">
        <v>340</v>
      </c>
      <c r="E10" s="28" t="s">
        <v>339</v>
      </c>
      <c r="F10" s="28" t="s">
        <v>206</v>
      </c>
      <c r="G10" s="28" t="s">
        <v>338</v>
      </c>
      <c r="H10" s="29" t="s">
        <v>161</v>
      </c>
      <c r="I10" s="684" t="s">
        <v>104</v>
      </c>
      <c r="J10" s="685" t="s">
        <v>105</v>
      </c>
      <c r="K10" s="685" t="s">
        <v>0</v>
      </c>
      <c r="L10" s="685" t="s">
        <v>206</v>
      </c>
      <c r="M10" s="685" t="s">
        <v>103</v>
      </c>
      <c r="N10" s="686" t="s">
        <v>161</v>
      </c>
      <c r="O10" s="557" t="s">
        <v>28</v>
      </c>
      <c r="R10" s="784" t="s">
        <v>147</v>
      </c>
      <c r="S10" s="784"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7"/>
      <c r="R11" s="785"/>
      <c r="S11" s="785"/>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8"/>
      <c r="R12" s="785"/>
      <c r="S12" s="785"/>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9"/>
      <c r="R13" s="785"/>
      <c r="S13" s="785"/>
    </row>
    <row r="14" spans="2:20" s="3" customFormat="1" ht="13.5" thickBot="1">
      <c r="B14" s="33"/>
      <c r="C14" s="33"/>
      <c r="D14" s="22"/>
      <c r="E14" s="22"/>
      <c r="F14" s="22"/>
      <c r="G14" s="22"/>
      <c r="H14" s="181"/>
      <c r="I14" s="33"/>
      <c r="J14" s="22"/>
      <c r="K14" s="22"/>
      <c r="L14" s="22"/>
      <c r="M14" s="22"/>
      <c r="N14" s="181"/>
      <c r="O14" s="690"/>
      <c r="R14" s="785"/>
      <c r="S14" s="785"/>
    </row>
    <row r="15" spans="2:20" s="3" customFormat="1" ht="12.75" customHeight="1" thickBot="1">
      <c r="B15" s="284"/>
      <c r="C15" s="777" t="s">
        <v>158</v>
      </c>
      <c r="D15" s="778"/>
      <c r="E15" s="778"/>
      <c r="F15" s="778"/>
      <c r="G15" s="778"/>
      <c r="H15" s="779"/>
      <c r="I15" s="777" t="s">
        <v>158</v>
      </c>
      <c r="J15" s="778"/>
      <c r="K15" s="778"/>
      <c r="L15" s="778"/>
      <c r="M15" s="778"/>
      <c r="N15" s="779"/>
      <c r="O15" s="691"/>
      <c r="R15" s="785"/>
      <c r="S15" s="785"/>
    </row>
    <row r="16" spans="2:20" s="3" customFormat="1" ht="26.25" thickBot="1">
      <c r="B16" s="184" t="s">
        <v>160</v>
      </c>
      <c r="C16" s="748">
        <v>1</v>
      </c>
      <c r="D16" s="287">
        <v>0</v>
      </c>
      <c r="E16" s="287">
        <v>0</v>
      </c>
      <c r="F16" s="287">
        <v>0</v>
      </c>
      <c r="G16" s="287">
        <v>0</v>
      </c>
      <c r="H16" s="787" t="s">
        <v>36</v>
      </c>
      <c r="I16" s="692">
        <v>0.2</v>
      </c>
      <c r="J16" s="693">
        <v>0.3</v>
      </c>
      <c r="K16" s="693">
        <v>0.25</v>
      </c>
      <c r="L16" s="693">
        <v>0.05</v>
      </c>
      <c r="M16" s="693">
        <v>0.2</v>
      </c>
      <c r="N16" s="787" t="s">
        <v>36</v>
      </c>
      <c r="O16" s="694"/>
      <c r="R16" s="786"/>
      <c r="S16" s="786"/>
    </row>
    <row r="17" spans="2:19" s="3" customFormat="1" ht="13.5" thickBot="1">
      <c r="B17" s="15" t="s">
        <v>1</v>
      </c>
      <c r="C17" s="15" t="s">
        <v>24</v>
      </c>
      <c r="D17" s="16" t="s">
        <v>24</v>
      </c>
      <c r="E17" s="16" t="s">
        <v>24</v>
      </c>
      <c r="F17" s="16" t="s">
        <v>24</v>
      </c>
      <c r="G17" s="16" t="s">
        <v>24</v>
      </c>
      <c r="H17" s="788"/>
      <c r="I17" s="15" t="s">
        <v>24</v>
      </c>
      <c r="J17" s="16" t="s">
        <v>24</v>
      </c>
      <c r="K17" s="16" t="s">
        <v>24</v>
      </c>
      <c r="L17" s="16" t="s">
        <v>24</v>
      </c>
      <c r="M17" s="16" t="s">
        <v>24</v>
      </c>
      <c r="N17" s="788"/>
      <c r="O17" s="687"/>
      <c r="R17" s="184" t="s">
        <v>157</v>
      </c>
      <c r="S17" s="695"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6">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6">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6">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6">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6">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6">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6">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6">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6">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6">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6">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6">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6">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6">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6">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6">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6">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6">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6">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6">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6">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6">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6">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6">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6">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6">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6">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6">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6">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6">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6">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6">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6">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6">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6">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6">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6">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6">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6">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6">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6">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6">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6">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6">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6">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6">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6">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6">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6">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6">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6">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6">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6">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6">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6">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6">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6">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6">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6">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6">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6">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6">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6">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6">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6">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6">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6">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6">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6">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6">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6">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6">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6">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6">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6">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6">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6">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6">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6">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6">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9"/>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1"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37">
        <v>0.66390000000000005</v>
      </c>
    </row>
    <row r="3" spans="2:30">
      <c r="B3" s="6"/>
      <c r="C3" s="6"/>
      <c r="S3" s="6"/>
      <c r="AC3" t="s">
        <v>256</v>
      </c>
      <c r="AD3" s="737">
        <v>0.1285</v>
      </c>
    </row>
    <row r="4" spans="2:30">
      <c r="B4" s="6"/>
      <c r="C4" s="6" t="s">
        <v>38</v>
      </c>
      <c r="S4" s="6" t="s">
        <v>301</v>
      </c>
      <c r="AC4" t="s">
        <v>2</v>
      </c>
      <c r="AD4" s="737">
        <v>0</v>
      </c>
    </row>
    <row r="5" spans="2:30">
      <c r="B5" s="6"/>
      <c r="C5" s="6"/>
      <c r="S5" s="6" t="s">
        <v>38</v>
      </c>
      <c r="AC5" t="s">
        <v>16</v>
      </c>
      <c r="AD5" s="737">
        <v>8.1000000000000013E-3</v>
      </c>
    </row>
    <row r="6" spans="2:30">
      <c r="B6" s="6"/>
      <c r="S6" s="6"/>
      <c r="AC6" t="s">
        <v>331</v>
      </c>
      <c r="AD6" s="737">
        <v>0</v>
      </c>
    </row>
    <row r="7" spans="2:30" ht="13.5" thickBot="1">
      <c r="B7" s="6"/>
      <c r="C7" s="227"/>
      <c r="S7" s="6"/>
      <c r="AC7" t="s">
        <v>332</v>
      </c>
      <c r="AD7" s="737">
        <v>0.10710000000000001</v>
      </c>
    </row>
    <row r="8" spans="2:30" ht="13.5" thickBot="1">
      <c r="B8" s="6"/>
      <c r="D8" s="736">
        <v>6.2100000000000002E-2</v>
      </c>
      <c r="E8" s="540">
        <v>0.66390000000000005</v>
      </c>
      <c r="F8" s="541">
        <v>0.1285</v>
      </c>
      <c r="G8" s="542">
        <v>0</v>
      </c>
      <c r="H8" s="541">
        <v>0</v>
      </c>
      <c r="I8" s="541">
        <v>0</v>
      </c>
      <c r="J8" s="541">
        <v>8.0999999999999996E-3</v>
      </c>
      <c r="K8" s="541">
        <v>0</v>
      </c>
      <c r="L8" s="541">
        <v>0.1071</v>
      </c>
      <c r="M8" s="541">
        <v>1.77E-2</v>
      </c>
      <c r="N8" s="541">
        <v>1.3299999999999999E-2</v>
      </c>
      <c r="O8" s="541">
        <v>6.2100000000000002E-2</v>
      </c>
      <c r="P8" s="230">
        <f>SUM(E8:O8)</f>
        <v>1.0006999999999999</v>
      </c>
      <c r="S8" s="6"/>
      <c r="T8" s="6"/>
      <c r="AC8" t="s">
        <v>231</v>
      </c>
      <c r="AD8" s="737">
        <v>1.77E-2</v>
      </c>
    </row>
    <row r="9" spans="2:30" ht="13.5" thickBot="1">
      <c r="B9" s="484"/>
      <c r="C9" s="485"/>
      <c r="D9" s="523"/>
      <c r="E9" s="794" t="s">
        <v>41</v>
      </c>
      <c r="F9" s="795"/>
      <c r="G9" s="795"/>
      <c r="H9" s="795"/>
      <c r="I9" s="795"/>
      <c r="J9" s="795"/>
      <c r="K9" s="795"/>
      <c r="L9" s="795"/>
      <c r="M9" s="795"/>
      <c r="N9" s="795"/>
      <c r="O9" s="795"/>
      <c r="P9" s="95"/>
      <c r="AC9" t="s">
        <v>232</v>
      </c>
      <c r="AD9" s="737">
        <v>1.3300000000000001E-2</v>
      </c>
    </row>
    <row r="10" spans="2:30" ht="21.75" customHeight="1" thickBot="1">
      <c r="B10" s="792" t="s">
        <v>1</v>
      </c>
      <c r="C10" s="792" t="s">
        <v>33</v>
      </c>
      <c r="D10" s="792" t="s">
        <v>40</v>
      </c>
      <c r="E10" s="792" t="s">
        <v>228</v>
      </c>
      <c r="F10" s="792" t="s">
        <v>271</v>
      </c>
      <c r="G10" s="796" t="s">
        <v>267</v>
      </c>
      <c r="H10" s="792" t="s">
        <v>270</v>
      </c>
      <c r="I10" s="796" t="s">
        <v>2</v>
      </c>
      <c r="J10" s="792" t="s">
        <v>16</v>
      </c>
      <c r="K10" s="796" t="s">
        <v>229</v>
      </c>
      <c r="L10" s="781" t="s">
        <v>273</v>
      </c>
      <c r="M10" s="782"/>
      <c r="N10" s="782"/>
      <c r="O10" s="783"/>
      <c r="P10" s="792" t="s">
        <v>27</v>
      </c>
      <c r="AC10" t="s">
        <v>233</v>
      </c>
      <c r="AD10" s="737">
        <v>6.2100000000000002E-2</v>
      </c>
    </row>
    <row r="11" spans="2:30" s="51" customFormat="1" ht="42" customHeight="1" thickBot="1">
      <c r="B11" s="793"/>
      <c r="C11" s="793"/>
      <c r="D11" s="793"/>
      <c r="E11" s="793"/>
      <c r="F11" s="793"/>
      <c r="G11" s="797"/>
      <c r="H11" s="793"/>
      <c r="I11" s="797"/>
      <c r="J11" s="793"/>
      <c r="K11" s="797"/>
      <c r="L11" s="490" t="s">
        <v>230</v>
      </c>
      <c r="M11" s="490" t="s">
        <v>231</v>
      </c>
      <c r="N11" s="490" t="s">
        <v>232</v>
      </c>
      <c r="O11" s="490" t="s">
        <v>233</v>
      </c>
      <c r="P11" s="793"/>
      <c r="S11" s="556" t="s">
        <v>1</v>
      </c>
      <c r="T11" s="557" t="s">
        <v>302</v>
      </c>
      <c r="U11" s="556" t="s">
        <v>303</v>
      </c>
      <c r="V11" s="557" t="s">
        <v>304</v>
      </c>
      <c r="W11" s="556" t="s">
        <v>40</v>
      </c>
      <c r="X11" s="557"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7" t="s">
        <v>306</v>
      </c>
      <c r="U12" s="49" t="s">
        <v>307</v>
      </c>
      <c r="V12" s="667" t="s">
        <v>15</v>
      </c>
      <c r="W12" s="668" t="s">
        <v>24</v>
      </c>
      <c r="X12" s="667" t="s">
        <v>15</v>
      </c>
    </row>
    <row r="13" spans="2:30">
      <c r="B13" s="21">
        <f>year</f>
        <v>2000</v>
      </c>
      <c r="C13" s="750">
        <f>'[2]Fraksi pengelolaan sampah BaU'!G30</f>
        <v>0</v>
      </c>
      <c r="D13" s="531">
        <v>1</v>
      </c>
      <c r="E13" s="283">
        <f t="shared" ref="E13:O28" si="0">E$8</f>
        <v>0.66390000000000005</v>
      </c>
      <c r="F13" s="283">
        <f t="shared" si="0"/>
        <v>0.1285</v>
      </c>
      <c r="G13" s="283">
        <f t="shared" si="0"/>
        <v>0</v>
      </c>
      <c r="H13" s="283">
        <f t="shared" si="0"/>
        <v>0</v>
      </c>
      <c r="I13" s="283">
        <f t="shared" si="0"/>
        <v>0</v>
      </c>
      <c r="J13" s="283">
        <f t="shared" si="0"/>
        <v>8.0999999999999996E-3</v>
      </c>
      <c r="K13" s="283">
        <f t="shared" si="0"/>
        <v>0</v>
      </c>
      <c r="L13" s="283">
        <f t="shared" si="0"/>
        <v>0.1071</v>
      </c>
      <c r="M13" s="283">
        <f t="shared" si="0"/>
        <v>1.77E-2</v>
      </c>
      <c r="N13" s="283">
        <f t="shared" si="0"/>
        <v>1.3299999999999999E-2</v>
      </c>
      <c r="O13" s="283">
        <f t="shared" si="0"/>
        <v>6.2100000000000002E-2</v>
      </c>
      <c r="P13" s="52">
        <f t="shared" ref="P13:P44" si="1">SUM(E13:O13)</f>
        <v>1.0006999999999999</v>
      </c>
      <c r="S13" s="21">
        <f>year</f>
        <v>2000</v>
      </c>
      <c r="T13" s="159">
        <v>0</v>
      </c>
      <c r="U13" s="159">
        <v>5</v>
      </c>
      <c r="V13" s="669">
        <f>T13*U13</f>
        <v>0</v>
      </c>
      <c r="W13" s="670">
        <v>1</v>
      </c>
      <c r="X13" s="61">
        <f t="shared" ref="X13:X44" si="2">V13*W13</f>
        <v>0</v>
      </c>
    </row>
    <row r="14" spans="2:30">
      <c r="B14" s="7">
        <f t="shared" ref="B14:B45" si="3">B13+1</f>
        <v>2001</v>
      </c>
      <c r="C14" s="750">
        <f>'[2]Fraksi pengelolaan sampah BaU'!G31</f>
        <v>0</v>
      </c>
      <c r="D14" s="531">
        <v>1</v>
      </c>
      <c r="E14" s="283">
        <f t="shared" si="0"/>
        <v>0.66390000000000005</v>
      </c>
      <c r="F14" s="283">
        <f t="shared" si="0"/>
        <v>0.1285</v>
      </c>
      <c r="G14" s="283">
        <f t="shared" si="0"/>
        <v>0</v>
      </c>
      <c r="H14" s="283">
        <f t="shared" si="0"/>
        <v>0</v>
      </c>
      <c r="I14" s="283">
        <f t="shared" si="0"/>
        <v>0</v>
      </c>
      <c r="J14" s="283">
        <f t="shared" si="0"/>
        <v>8.0999999999999996E-3</v>
      </c>
      <c r="K14" s="283">
        <f t="shared" si="0"/>
        <v>0</v>
      </c>
      <c r="L14" s="283">
        <f t="shared" si="0"/>
        <v>0.1071</v>
      </c>
      <c r="M14" s="283">
        <f t="shared" si="0"/>
        <v>1.77E-2</v>
      </c>
      <c r="N14" s="283">
        <f t="shared" si="0"/>
        <v>1.3299999999999999E-2</v>
      </c>
      <c r="O14" s="283">
        <f t="shared" si="0"/>
        <v>6.2100000000000002E-2</v>
      </c>
      <c r="P14" s="53">
        <f t="shared" si="1"/>
        <v>1.0006999999999999</v>
      </c>
      <c r="S14" s="7">
        <f t="shared" ref="S14:S77" si="4">S13+1</f>
        <v>2001</v>
      </c>
      <c r="T14" s="64">
        <v>0</v>
      </c>
      <c r="U14" s="64">
        <v>5</v>
      </c>
      <c r="V14" s="671">
        <f>T14*U14</f>
        <v>0</v>
      </c>
      <c r="W14" s="672">
        <v>1</v>
      </c>
      <c r="X14" s="2">
        <f t="shared" si="2"/>
        <v>0</v>
      </c>
    </row>
    <row r="15" spans="2:30">
      <c r="B15" s="7">
        <f t="shared" si="3"/>
        <v>2002</v>
      </c>
      <c r="C15" s="750">
        <f>'[2]Fraksi pengelolaan sampah BaU'!G32</f>
        <v>0</v>
      </c>
      <c r="D15" s="531">
        <v>1</v>
      </c>
      <c r="E15" s="283">
        <f t="shared" si="0"/>
        <v>0.66390000000000005</v>
      </c>
      <c r="F15" s="283">
        <f t="shared" si="0"/>
        <v>0.1285</v>
      </c>
      <c r="G15" s="283">
        <f t="shared" si="0"/>
        <v>0</v>
      </c>
      <c r="H15" s="283">
        <f t="shared" si="0"/>
        <v>0</v>
      </c>
      <c r="I15" s="283">
        <f t="shared" si="0"/>
        <v>0</v>
      </c>
      <c r="J15" s="283">
        <f t="shared" si="0"/>
        <v>8.0999999999999996E-3</v>
      </c>
      <c r="K15" s="283">
        <f t="shared" si="0"/>
        <v>0</v>
      </c>
      <c r="L15" s="283">
        <f t="shared" si="0"/>
        <v>0.1071</v>
      </c>
      <c r="M15" s="283">
        <f t="shared" si="0"/>
        <v>1.77E-2</v>
      </c>
      <c r="N15" s="283">
        <f t="shared" si="0"/>
        <v>1.3299999999999999E-2</v>
      </c>
      <c r="O15" s="283">
        <f t="shared" si="0"/>
        <v>6.2100000000000002E-2</v>
      </c>
      <c r="P15" s="53">
        <f t="shared" si="1"/>
        <v>1.0006999999999999</v>
      </c>
      <c r="S15" s="7">
        <f t="shared" si="4"/>
        <v>2002</v>
      </c>
      <c r="T15" s="64">
        <v>0</v>
      </c>
      <c r="U15" s="64">
        <v>5</v>
      </c>
      <c r="V15" s="671">
        <f t="shared" ref="V15:V78" si="5">T15*U15</f>
        <v>0</v>
      </c>
      <c r="W15" s="672">
        <v>1</v>
      </c>
      <c r="X15" s="2">
        <f t="shared" si="2"/>
        <v>0</v>
      </c>
    </row>
    <row r="16" spans="2:30">
      <c r="B16" s="7">
        <f t="shared" si="3"/>
        <v>2003</v>
      </c>
      <c r="C16" s="750">
        <f>'[2]Fraksi pengelolaan sampah BaU'!G33</f>
        <v>0</v>
      </c>
      <c r="D16" s="531">
        <v>1</v>
      </c>
      <c r="E16" s="283">
        <f t="shared" si="0"/>
        <v>0.66390000000000005</v>
      </c>
      <c r="F16" s="283">
        <f t="shared" si="0"/>
        <v>0.1285</v>
      </c>
      <c r="G16" s="283">
        <f t="shared" si="0"/>
        <v>0</v>
      </c>
      <c r="H16" s="283">
        <f t="shared" si="0"/>
        <v>0</v>
      </c>
      <c r="I16" s="283">
        <f t="shared" si="0"/>
        <v>0</v>
      </c>
      <c r="J16" s="283">
        <f t="shared" si="0"/>
        <v>8.0999999999999996E-3</v>
      </c>
      <c r="K16" s="283">
        <f t="shared" si="0"/>
        <v>0</v>
      </c>
      <c r="L16" s="283">
        <f t="shared" si="0"/>
        <v>0.1071</v>
      </c>
      <c r="M16" s="283">
        <f t="shared" si="0"/>
        <v>1.77E-2</v>
      </c>
      <c r="N16" s="283">
        <f t="shared" si="0"/>
        <v>1.3299999999999999E-2</v>
      </c>
      <c r="O16" s="283">
        <f t="shared" si="0"/>
        <v>6.2100000000000002E-2</v>
      </c>
      <c r="P16" s="53">
        <f t="shared" si="1"/>
        <v>1.0006999999999999</v>
      </c>
      <c r="S16" s="7">
        <f t="shared" si="4"/>
        <v>2003</v>
      </c>
      <c r="T16" s="64">
        <v>0</v>
      </c>
      <c r="U16" s="64">
        <v>5</v>
      </c>
      <c r="V16" s="671">
        <f t="shared" si="5"/>
        <v>0</v>
      </c>
      <c r="W16" s="672">
        <v>1</v>
      </c>
      <c r="X16" s="2">
        <f t="shared" si="2"/>
        <v>0</v>
      </c>
    </row>
    <row r="17" spans="2:24">
      <c r="B17" s="7">
        <f t="shared" si="3"/>
        <v>2004</v>
      </c>
      <c r="C17" s="750">
        <f>'[2]Fraksi pengelolaan sampah BaU'!G34</f>
        <v>0</v>
      </c>
      <c r="D17" s="531">
        <v>1</v>
      </c>
      <c r="E17" s="283">
        <f t="shared" si="0"/>
        <v>0.66390000000000005</v>
      </c>
      <c r="F17" s="283">
        <f t="shared" si="0"/>
        <v>0.1285</v>
      </c>
      <c r="G17" s="283">
        <f t="shared" si="0"/>
        <v>0</v>
      </c>
      <c r="H17" s="283">
        <f t="shared" si="0"/>
        <v>0</v>
      </c>
      <c r="I17" s="283">
        <f t="shared" si="0"/>
        <v>0</v>
      </c>
      <c r="J17" s="283">
        <f t="shared" si="0"/>
        <v>8.0999999999999996E-3</v>
      </c>
      <c r="K17" s="283">
        <f t="shared" si="0"/>
        <v>0</v>
      </c>
      <c r="L17" s="283">
        <f t="shared" si="0"/>
        <v>0.1071</v>
      </c>
      <c r="M17" s="283">
        <f t="shared" si="0"/>
        <v>1.77E-2</v>
      </c>
      <c r="N17" s="283">
        <f t="shared" si="0"/>
        <v>1.3299999999999999E-2</v>
      </c>
      <c r="O17" s="283">
        <f t="shared" si="0"/>
        <v>6.2100000000000002E-2</v>
      </c>
      <c r="P17" s="53">
        <f t="shared" si="1"/>
        <v>1.0006999999999999</v>
      </c>
      <c r="S17" s="7">
        <f t="shared" si="4"/>
        <v>2004</v>
      </c>
      <c r="T17" s="64">
        <v>0</v>
      </c>
      <c r="U17" s="64">
        <v>5</v>
      </c>
      <c r="V17" s="671">
        <f t="shared" si="5"/>
        <v>0</v>
      </c>
      <c r="W17" s="672">
        <v>1</v>
      </c>
      <c r="X17" s="2">
        <f t="shared" si="2"/>
        <v>0</v>
      </c>
    </row>
    <row r="18" spans="2:24">
      <c r="B18" s="7">
        <f t="shared" si="3"/>
        <v>2005</v>
      </c>
      <c r="C18" s="750">
        <f>'[2]Fraksi pengelolaan sampah BaU'!G35</f>
        <v>0</v>
      </c>
      <c r="D18" s="531">
        <v>1</v>
      </c>
      <c r="E18" s="283">
        <f t="shared" si="0"/>
        <v>0.66390000000000005</v>
      </c>
      <c r="F18" s="283">
        <f t="shared" si="0"/>
        <v>0.1285</v>
      </c>
      <c r="G18" s="283">
        <f t="shared" si="0"/>
        <v>0</v>
      </c>
      <c r="H18" s="283">
        <f t="shared" si="0"/>
        <v>0</v>
      </c>
      <c r="I18" s="283">
        <f t="shared" si="0"/>
        <v>0</v>
      </c>
      <c r="J18" s="283">
        <f t="shared" si="0"/>
        <v>8.0999999999999996E-3</v>
      </c>
      <c r="K18" s="283">
        <f t="shared" si="0"/>
        <v>0</v>
      </c>
      <c r="L18" s="283">
        <f t="shared" si="0"/>
        <v>0.1071</v>
      </c>
      <c r="M18" s="283">
        <f t="shared" si="0"/>
        <v>1.77E-2</v>
      </c>
      <c r="N18" s="283">
        <f t="shared" si="0"/>
        <v>1.3299999999999999E-2</v>
      </c>
      <c r="O18" s="283">
        <f t="shared" si="0"/>
        <v>6.2100000000000002E-2</v>
      </c>
      <c r="P18" s="53">
        <f t="shared" si="1"/>
        <v>1.0006999999999999</v>
      </c>
      <c r="S18" s="7">
        <f t="shared" si="4"/>
        <v>2005</v>
      </c>
      <c r="T18" s="64">
        <v>0</v>
      </c>
      <c r="U18" s="64">
        <v>5</v>
      </c>
      <c r="V18" s="671">
        <f t="shared" si="5"/>
        <v>0</v>
      </c>
      <c r="W18" s="672">
        <v>1</v>
      </c>
      <c r="X18" s="2">
        <f t="shared" si="2"/>
        <v>0</v>
      </c>
    </row>
    <row r="19" spans="2:24">
      <c r="B19" s="7">
        <f t="shared" si="3"/>
        <v>2006</v>
      </c>
      <c r="C19" s="750">
        <f>'[2]Fraksi pengelolaan sampah BaU'!G36</f>
        <v>0</v>
      </c>
      <c r="D19" s="531">
        <v>1</v>
      </c>
      <c r="E19" s="283">
        <f t="shared" si="0"/>
        <v>0.66390000000000005</v>
      </c>
      <c r="F19" s="283">
        <f t="shared" si="0"/>
        <v>0.1285</v>
      </c>
      <c r="G19" s="283">
        <f t="shared" si="0"/>
        <v>0</v>
      </c>
      <c r="H19" s="283">
        <f t="shared" si="0"/>
        <v>0</v>
      </c>
      <c r="I19" s="283">
        <f t="shared" si="0"/>
        <v>0</v>
      </c>
      <c r="J19" s="283">
        <f t="shared" si="0"/>
        <v>8.0999999999999996E-3</v>
      </c>
      <c r="K19" s="283">
        <f t="shared" si="0"/>
        <v>0</v>
      </c>
      <c r="L19" s="283">
        <f t="shared" si="0"/>
        <v>0.1071</v>
      </c>
      <c r="M19" s="283">
        <f t="shared" si="0"/>
        <v>1.77E-2</v>
      </c>
      <c r="N19" s="283">
        <f t="shared" si="0"/>
        <v>1.3299999999999999E-2</v>
      </c>
      <c r="O19" s="283">
        <f t="shared" si="0"/>
        <v>6.2100000000000002E-2</v>
      </c>
      <c r="P19" s="53">
        <f t="shared" si="1"/>
        <v>1.0006999999999999</v>
      </c>
      <c r="S19" s="7">
        <f t="shared" si="4"/>
        <v>2006</v>
      </c>
      <c r="T19" s="64">
        <v>0</v>
      </c>
      <c r="U19" s="64">
        <v>5</v>
      </c>
      <c r="V19" s="671">
        <f t="shared" si="5"/>
        <v>0</v>
      </c>
      <c r="W19" s="672">
        <v>1</v>
      </c>
      <c r="X19" s="2">
        <f t="shared" si="2"/>
        <v>0</v>
      </c>
    </row>
    <row r="20" spans="2:24">
      <c r="B20" s="7">
        <f t="shared" si="3"/>
        <v>2007</v>
      </c>
      <c r="C20" s="750">
        <f>'[2]Fraksi pengelolaan sampah BaU'!G37</f>
        <v>0</v>
      </c>
      <c r="D20" s="531">
        <v>1</v>
      </c>
      <c r="E20" s="283">
        <f t="shared" si="0"/>
        <v>0.66390000000000005</v>
      </c>
      <c r="F20" s="283">
        <f t="shared" si="0"/>
        <v>0.1285</v>
      </c>
      <c r="G20" s="283">
        <f t="shared" si="0"/>
        <v>0</v>
      </c>
      <c r="H20" s="283">
        <f t="shared" si="0"/>
        <v>0</v>
      </c>
      <c r="I20" s="283">
        <f t="shared" si="0"/>
        <v>0</v>
      </c>
      <c r="J20" s="283">
        <f t="shared" si="0"/>
        <v>8.0999999999999996E-3</v>
      </c>
      <c r="K20" s="283">
        <f t="shared" si="0"/>
        <v>0</v>
      </c>
      <c r="L20" s="283">
        <f t="shared" si="0"/>
        <v>0.1071</v>
      </c>
      <c r="M20" s="283">
        <f t="shared" si="0"/>
        <v>1.77E-2</v>
      </c>
      <c r="N20" s="283">
        <f t="shared" si="0"/>
        <v>1.3299999999999999E-2</v>
      </c>
      <c r="O20" s="283">
        <f t="shared" si="0"/>
        <v>6.2100000000000002E-2</v>
      </c>
      <c r="P20" s="53">
        <f t="shared" si="1"/>
        <v>1.0006999999999999</v>
      </c>
      <c r="S20" s="7">
        <f t="shared" si="4"/>
        <v>2007</v>
      </c>
      <c r="T20" s="64">
        <v>0</v>
      </c>
      <c r="U20" s="64">
        <v>5</v>
      </c>
      <c r="V20" s="671">
        <f t="shared" si="5"/>
        <v>0</v>
      </c>
      <c r="W20" s="672">
        <v>1</v>
      </c>
      <c r="X20" s="2">
        <f t="shared" si="2"/>
        <v>0</v>
      </c>
    </row>
    <row r="21" spans="2:24">
      <c r="B21" s="7">
        <f t="shared" si="3"/>
        <v>2008</v>
      </c>
      <c r="C21" s="750">
        <f>'[2]Fraksi pengelolaan sampah BaU'!G38</f>
        <v>0</v>
      </c>
      <c r="D21" s="531">
        <v>1</v>
      </c>
      <c r="E21" s="283">
        <f t="shared" si="0"/>
        <v>0.66390000000000005</v>
      </c>
      <c r="F21" s="283">
        <f t="shared" si="0"/>
        <v>0.1285</v>
      </c>
      <c r="G21" s="283">
        <f t="shared" si="0"/>
        <v>0</v>
      </c>
      <c r="H21" s="283">
        <f t="shared" si="0"/>
        <v>0</v>
      </c>
      <c r="I21" s="283">
        <f t="shared" si="0"/>
        <v>0</v>
      </c>
      <c r="J21" s="283">
        <f t="shared" si="0"/>
        <v>8.0999999999999996E-3</v>
      </c>
      <c r="K21" s="283">
        <f t="shared" si="0"/>
        <v>0</v>
      </c>
      <c r="L21" s="283">
        <f t="shared" si="0"/>
        <v>0.1071</v>
      </c>
      <c r="M21" s="283">
        <f t="shared" si="0"/>
        <v>1.77E-2</v>
      </c>
      <c r="N21" s="283">
        <f t="shared" si="0"/>
        <v>1.3299999999999999E-2</v>
      </c>
      <c r="O21" s="283">
        <f t="shared" si="0"/>
        <v>6.2100000000000002E-2</v>
      </c>
      <c r="P21" s="53">
        <f t="shared" si="1"/>
        <v>1.0006999999999999</v>
      </c>
      <c r="S21" s="7">
        <f t="shared" si="4"/>
        <v>2008</v>
      </c>
      <c r="T21" s="64">
        <v>0</v>
      </c>
      <c r="U21" s="64">
        <v>5</v>
      </c>
      <c r="V21" s="671">
        <f t="shared" si="5"/>
        <v>0</v>
      </c>
      <c r="W21" s="672">
        <v>1</v>
      </c>
      <c r="X21" s="2">
        <f t="shared" si="2"/>
        <v>0</v>
      </c>
    </row>
    <row r="22" spans="2:24">
      <c r="B22" s="7">
        <f t="shared" si="3"/>
        <v>2009</v>
      </c>
      <c r="C22" s="750">
        <f>'[2]Fraksi pengelolaan sampah BaU'!G39</f>
        <v>0</v>
      </c>
      <c r="D22" s="531">
        <v>1</v>
      </c>
      <c r="E22" s="283">
        <f t="shared" si="0"/>
        <v>0.66390000000000005</v>
      </c>
      <c r="F22" s="283">
        <f t="shared" si="0"/>
        <v>0.1285</v>
      </c>
      <c r="G22" s="283">
        <f t="shared" si="0"/>
        <v>0</v>
      </c>
      <c r="H22" s="283">
        <f t="shared" si="0"/>
        <v>0</v>
      </c>
      <c r="I22" s="283">
        <f t="shared" si="0"/>
        <v>0</v>
      </c>
      <c r="J22" s="283">
        <f t="shared" si="0"/>
        <v>8.0999999999999996E-3</v>
      </c>
      <c r="K22" s="283">
        <f t="shared" si="0"/>
        <v>0</v>
      </c>
      <c r="L22" s="283">
        <f t="shared" si="0"/>
        <v>0.1071</v>
      </c>
      <c r="M22" s="283">
        <f t="shared" si="0"/>
        <v>1.77E-2</v>
      </c>
      <c r="N22" s="283">
        <f t="shared" si="0"/>
        <v>1.3299999999999999E-2</v>
      </c>
      <c r="O22" s="283">
        <f t="shared" si="0"/>
        <v>6.2100000000000002E-2</v>
      </c>
      <c r="P22" s="53">
        <f t="shared" si="1"/>
        <v>1.0006999999999999</v>
      </c>
      <c r="S22" s="7">
        <f t="shared" si="4"/>
        <v>2009</v>
      </c>
      <c r="T22" s="64">
        <v>0</v>
      </c>
      <c r="U22" s="64">
        <v>5</v>
      </c>
      <c r="V22" s="671">
        <f t="shared" si="5"/>
        <v>0</v>
      </c>
      <c r="W22" s="672">
        <v>1</v>
      </c>
      <c r="X22" s="2">
        <f t="shared" si="2"/>
        <v>0</v>
      </c>
    </row>
    <row r="23" spans="2:24">
      <c r="B23" s="7">
        <f t="shared" si="3"/>
        <v>2010</v>
      </c>
      <c r="C23" s="750">
        <f>'[2]Fraksi pengelolaan sampah BaU'!G40</f>
        <v>0</v>
      </c>
      <c r="D23" s="531">
        <v>1</v>
      </c>
      <c r="E23" s="283">
        <f t="shared" ref="E23:O38" si="6">E$8</f>
        <v>0.66390000000000005</v>
      </c>
      <c r="F23" s="283">
        <f t="shared" si="6"/>
        <v>0.1285</v>
      </c>
      <c r="G23" s="283">
        <f t="shared" si="0"/>
        <v>0</v>
      </c>
      <c r="H23" s="283">
        <f t="shared" si="6"/>
        <v>0</v>
      </c>
      <c r="I23" s="283">
        <f t="shared" si="0"/>
        <v>0</v>
      </c>
      <c r="J23" s="283">
        <f t="shared" si="6"/>
        <v>8.0999999999999996E-3</v>
      </c>
      <c r="K23" s="283">
        <f t="shared" si="6"/>
        <v>0</v>
      </c>
      <c r="L23" s="283">
        <f t="shared" si="6"/>
        <v>0.1071</v>
      </c>
      <c r="M23" s="283">
        <f t="shared" si="6"/>
        <v>1.77E-2</v>
      </c>
      <c r="N23" s="283">
        <f t="shared" si="6"/>
        <v>1.3299999999999999E-2</v>
      </c>
      <c r="O23" s="283">
        <f t="shared" si="6"/>
        <v>6.2100000000000002E-2</v>
      </c>
      <c r="P23" s="53">
        <f t="shared" si="1"/>
        <v>1.0006999999999999</v>
      </c>
      <c r="S23" s="7">
        <f t="shared" si="4"/>
        <v>2010</v>
      </c>
      <c r="T23" s="64">
        <v>0</v>
      </c>
      <c r="U23" s="64">
        <v>5</v>
      </c>
      <c r="V23" s="671">
        <f t="shared" si="5"/>
        <v>0</v>
      </c>
      <c r="W23" s="672">
        <v>1</v>
      </c>
      <c r="X23" s="2">
        <f t="shared" si="2"/>
        <v>0</v>
      </c>
    </row>
    <row r="24" spans="2:24">
      <c r="B24" s="7">
        <f t="shared" si="3"/>
        <v>2011</v>
      </c>
      <c r="C24" s="749"/>
      <c r="D24" s="531">
        <v>1</v>
      </c>
      <c r="E24" s="283">
        <f t="shared" si="6"/>
        <v>0.66390000000000005</v>
      </c>
      <c r="F24" s="283">
        <f t="shared" si="6"/>
        <v>0.1285</v>
      </c>
      <c r="G24" s="283">
        <f t="shared" si="0"/>
        <v>0</v>
      </c>
      <c r="H24" s="283">
        <f t="shared" si="6"/>
        <v>0</v>
      </c>
      <c r="I24" s="283">
        <f t="shared" si="0"/>
        <v>0</v>
      </c>
      <c r="J24" s="283">
        <f t="shared" si="6"/>
        <v>8.0999999999999996E-3</v>
      </c>
      <c r="K24" s="283">
        <f t="shared" si="6"/>
        <v>0</v>
      </c>
      <c r="L24" s="283">
        <f t="shared" si="6"/>
        <v>0.1071</v>
      </c>
      <c r="M24" s="283">
        <f t="shared" si="6"/>
        <v>1.77E-2</v>
      </c>
      <c r="N24" s="283">
        <f t="shared" si="6"/>
        <v>1.3299999999999999E-2</v>
      </c>
      <c r="O24" s="283">
        <f t="shared" si="6"/>
        <v>6.2100000000000002E-2</v>
      </c>
      <c r="P24" s="53">
        <f t="shared" si="1"/>
        <v>1.0006999999999999</v>
      </c>
      <c r="S24" s="7">
        <f t="shared" si="4"/>
        <v>2011</v>
      </c>
      <c r="T24" s="64">
        <v>0</v>
      </c>
      <c r="U24" s="64">
        <v>5</v>
      </c>
      <c r="V24" s="671">
        <f t="shared" si="5"/>
        <v>0</v>
      </c>
      <c r="W24" s="672">
        <v>1</v>
      </c>
      <c r="X24" s="2">
        <f t="shared" si="2"/>
        <v>0</v>
      </c>
    </row>
    <row r="25" spans="2:24">
      <c r="B25" s="7">
        <f t="shared" si="3"/>
        <v>2012</v>
      </c>
      <c r="C25" s="529"/>
      <c r="D25" s="531">
        <v>1</v>
      </c>
      <c r="E25" s="283">
        <f t="shared" si="6"/>
        <v>0.66390000000000005</v>
      </c>
      <c r="F25" s="283">
        <f t="shared" si="6"/>
        <v>0.1285</v>
      </c>
      <c r="G25" s="283">
        <f t="shared" si="0"/>
        <v>0</v>
      </c>
      <c r="H25" s="283">
        <f t="shared" si="6"/>
        <v>0</v>
      </c>
      <c r="I25" s="283">
        <f t="shared" si="0"/>
        <v>0</v>
      </c>
      <c r="J25" s="283">
        <f t="shared" si="6"/>
        <v>8.0999999999999996E-3</v>
      </c>
      <c r="K25" s="283">
        <f t="shared" si="6"/>
        <v>0</v>
      </c>
      <c r="L25" s="283">
        <f t="shared" si="6"/>
        <v>0.1071</v>
      </c>
      <c r="M25" s="283">
        <f t="shared" si="6"/>
        <v>1.77E-2</v>
      </c>
      <c r="N25" s="283">
        <f t="shared" si="6"/>
        <v>1.3299999999999999E-2</v>
      </c>
      <c r="O25" s="283">
        <f t="shared" si="6"/>
        <v>6.2100000000000002E-2</v>
      </c>
      <c r="P25" s="53">
        <f t="shared" si="1"/>
        <v>1.0006999999999999</v>
      </c>
      <c r="S25" s="7">
        <f t="shared" si="4"/>
        <v>2012</v>
      </c>
      <c r="T25" s="64">
        <v>0</v>
      </c>
      <c r="U25" s="64">
        <v>5</v>
      </c>
      <c r="V25" s="671">
        <f t="shared" si="5"/>
        <v>0</v>
      </c>
      <c r="W25" s="672">
        <v>1</v>
      </c>
      <c r="X25" s="2">
        <f t="shared" si="2"/>
        <v>0</v>
      </c>
    </row>
    <row r="26" spans="2:24">
      <c r="B26" s="7">
        <f t="shared" si="3"/>
        <v>2013</v>
      </c>
      <c r="C26" s="529"/>
      <c r="D26" s="531">
        <v>1</v>
      </c>
      <c r="E26" s="283">
        <f t="shared" si="6"/>
        <v>0.66390000000000005</v>
      </c>
      <c r="F26" s="283">
        <f t="shared" si="6"/>
        <v>0.1285</v>
      </c>
      <c r="G26" s="283">
        <f t="shared" si="0"/>
        <v>0</v>
      </c>
      <c r="H26" s="283">
        <f t="shared" si="6"/>
        <v>0</v>
      </c>
      <c r="I26" s="283">
        <f t="shared" si="0"/>
        <v>0</v>
      </c>
      <c r="J26" s="283">
        <f t="shared" si="6"/>
        <v>8.0999999999999996E-3</v>
      </c>
      <c r="K26" s="283">
        <f t="shared" si="6"/>
        <v>0</v>
      </c>
      <c r="L26" s="283">
        <f t="shared" si="6"/>
        <v>0.1071</v>
      </c>
      <c r="M26" s="283">
        <f t="shared" si="6"/>
        <v>1.77E-2</v>
      </c>
      <c r="N26" s="283">
        <f t="shared" si="6"/>
        <v>1.3299999999999999E-2</v>
      </c>
      <c r="O26" s="283">
        <f t="shared" si="6"/>
        <v>6.2100000000000002E-2</v>
      </c>
      <c r="P26" s="53">
        <f t="shared" si="1"/>
        <v>1.0006999999999999</v>
      </c>
      <c r="S26" s="7">
        <f t="shared" si="4"/>
        <v>2013</v>
      </c>
      <c r="T26" s="64">
        <v>0</v>
      </c>
      <c r="U26" s="64">
        <v>5</v>
      </c>
      <c r="V26" s="671">
        <f t="shared" si="5"/>
        <v>0</v>
      </c>
      <c r="W26" s="672">
        <v>1</v>
      </c>
      <c r="X26" s="2">
        <f t="shared" si="2"/>
        <v>0</v>
      </c>
    </row>
    <row r="27" spans="2:24">
      <c r="B27" s="7">
        <f t="shared" si="3"/>
        <v>2014</v>
      </c>
      <c r="C27" s="529"/>
      <c r="D27" s="531">
        <v>1</v>
      </c>
      <c r="E27" s="283">
        <f t="shared" si="6"/>
        <v>0.66390000000000005</v>
      </c>
      <c r="F27" s="283">
        <f t="shared" si="6"/>
        <v>0.1285</v>
      </c>
      <c r="G27" s="283">
        <f t="shared" si="0"/>
        <v>0</v>
      </c>
      <c r="H27" s="283">
        <f t="shared" si="6"/>
        <v>0</v>
      </c>
      <c r="I27" s="283">
        <f t="shared" si="0"/>
        <v>0</v>
      </c>
      <c r="J27" s="283">
        <f t="shared" si="6"/>
        <v>8.0999999999999996E-3</v>
      </c>
      <c r="K27" s="283">
        <f t="shared" si="6"/>
        <v>0</v>
      </c>
      <c r="L27" s="283">
        <f t="shared" si="6"/>
        <v>0.1071</v>
      </c>
      <c r="M27" s="283">
        <f t="shared" si="6"/>
        <v>1.77E-2</v>
      </c>
      <c r="N27" s="283">
        <f t="shared" si="6"/>
        <v>1.3299999999999999E-2</v>
      </c>
      <c r="O27" s="283">
        <f t="shared" si="6"/>
        <v>6.2100000000000002E-2</v>
      </c>
      <c r="P27" s="53">
        <f t="shared" si="1"/>
        <v>1.0006999999999999</v>
      </c>
      <c r="S27" s="7">
        <f t="shared" si="4"/>
        <v>2014</v>
      </c>
      <c r="T27" s="64">
        <v>0</v>
      </c>
      <c r="U27" s="64">
        <v>5</v>
      </c>
      <c r="V27" s="671">
        <f t="shared" si="5"/>
        <v>0</v>
      </c>
      <c r="W27" s="672">
        <v>1</v>
      </c>
      <c r="X27" s="2">
        <f t="shared" si="2"/>
        <v>0</v>
      </c>
    </row>
    <row r="28" spans="2:24">
      <c r="B28" s="7">
        <f t="shared" si="3"/>
        <v>2015</v>
      </c>
      <c r="C28" s="529"/>
      <c r="D28" s="531">
        <v>1</v>
      </c>
      <c r="E28" s="283">
        <f t="shared" si="6"/>
        <v>0.66390000000000005</v>
      </c>
      <c r="F28" s="283">
        <f t="shared" si="6"/>
        <v>0.1285</v>
      </c>
      <c r="G28" s="283">
        <f t="shared" si="0"/>
        <v>0</v>
      </c>
      <c r="H28" s="283">
        <f t="shared" si="6"/>
        <v>0</v>
      </c>
      <c r="I28" s="283">
        <f t="shared" si="0"/>
        <v>0</v>
      </c>
      <c r="J28" s="283">
        <f t="shared" si="6"/>
        <v>8.0999999999999996E-3</v>
      </c>
      <c r="K28" s="283">
        <f t="shared" si="6"/>
        <v>0</v>
      </c>
      <c r="L28" s="283">
        <f t="shared" si="6"/>
        <v>0.1071</v>
      </c>
      <c r="M28" s="283">
        <f t="shared" si="6"/>
        <v>1.77E-2</v>
      </c>
      <c r="N28" s="283">
        <f t="shared" si="6"/>
        <v>1.3299999999999999E-2</v>
      </c>
      <c r="O28" s="283">
        <f t="shared" si="6"/>
        <v>6.2100000000000002E-2</v>
      </c>
      <c r="P28" s="53">
        <f t="shared" si="1"/>
        <v>1.0006999999999999</v>
      </c>
      <c r="S28" s="7">
        <f t="shared" si="4"/>
        <v>2015</v>
      </c>
      <c r="T28" s="64">
        <v>0</v>
      </c>
      <c r="U28" s="64">
        <v>5</v>
      </c>
      <c r="V28" s="671">
        <f t="shared" si="5"/>
        <v>0</v>
      </c>
      <c r="W28" s="672">
        <v>1</v>
      </c>
      <c r="X28" s="2">
        <f t="shared" si="2"/>
        <v>0</v>
      </c>
    </row>
    <row r="29" spans="2:24">
      <c r="B29" s="7">
        <f t="shared" si="3"/>
        <v>2016</v>
      </c>
      <c r="C29" s="529"/>
      <c r="D29" s="531">
        <v>1</v>
      </c>
      <c r="E29" s="283">
        <f t="shared" si="6"/>
        <v>0.66390000000000005</v>
      </c>
      <c r="F29" s="283">
        <f t="shared" si="6"/>
        <v>0.1285</v>
      </c>
      <c r="G29" s="283">
        <f t="shared" si="6"/>
        <v>0</v>
      </c>
      <c r="H29" s="283">
        <f t="shared" si="6"/>
        <v>0</v>
      </c>
      <c r="I29" s="283">
        <f t="shared" si="6"/>
        <v>0</v>
      </c>
      <c r="J29" s="283">
        <f t="shared" si="6"/>
        <v>8.0999999999999996E-3</v>
      </c>
      <c r="K29" s="283">
        <f t="shared" si="6"/>
        <v>0</v>
      </c>
      <c r="L29" s="283">
        <f t="shared" si="6"/>
        <v>0.1071</v>
      </c>
      <c r="M29" s="283">
        <f t="shared" si="6"/>
        <v>1.77E-2</v>
      </c>
      <c r="N29" s="283">
        <f t="shared" si="6"/>
        <v>1.3299999999999999E-2</v>
      </c>
      <c r="O29" s="283">
        <f t="shared" si="6"/>
        <v>6.2100000000000002E-2</v>
      </c>
      <c r="P29" s="53">
        <f t="shared" si="1"/>
        <v>1.0006999999999999</v>
      </c>
      <c r="S29" s="7">
        <f t="shared" si="4"/>
        <v>2016</v>
      </c>
      <c r="T29" s="64">
        <v>0</v>
      </c>
      <c r="U29" s="64">
        <v>5</v>
      </c>
      <c r="V29" s="671">
        <f t="shared" si="5"/>
        <v>0</v>
      </c>
      <c r="W29" s="672">
        <v>1</v>
      </c>
      <c r="X29" s="2">
        <f t="shared" si="2"/>
        <v>0</v>
      </c>
    </row>
    <row r="30" spans="2:24">
      <c r="B30" s="7">
        <f t="shared" si="3"/>
        <v>2017</v>
      </c>
      <c r="C30" s="529"/>
      <c r="D30" s="531">
        <v>1</v>
      </c>
      <c r="E30" s="283">
        <f t="shared" si="6"/>
        <v>0.66390000000000005</v>
      </c>
      <c r="F30" s="283">
        <f t="shared" si="6"/>
        <v>0.1285</v>
      </c>
      <c r="G30" s="283">
        <f t="shared" si="6"/>
        <v>0</v>
      </c>
      <c r="H30" s="283">
        <f t="shared" si="6"/>
        <v>0</v>
      </c>
      <c r="I30" s="283">
        <f t="shared" si="6"/>
        <v>0</v>
      </c>
      <c r="J30" s="283">
        <f t="shared" si="6"/>
        <v>8.0999999999999996E-3</v>
      </c>
      <c r="K30" s="283">
        <f t="shared" si="6"/>
        <v>0</v>
      </c>
      <c r="L30" s="283">
        <f t="shared" si="6"/>
        <v>0.1071</v>
      </c>
      <c r="M30" s="283">
        <f t="shared" si="6"/>
        <v>1.77E-2</v>
      </c>
      <c r="N30" s="283">
        <f t="shared" si="6"/>
        <v>1.3299999999999999E-2</v>
      </c>
      <c r="O30" s="283">
        <f t="shared" si="6"/>
        <v>6.2100000000000002E-2</v>
      </c>
      <c r="P30" s="53">
        <f t="shared" si="1"/>
        <v>1.0006999999999999</v>
      </c>
      <c r="S30" s="7">
        <f t="shared" si="4"/>
        <v>2017</v>
      </c>
      <c r="T30" s="64">
        <v>0</v>
      </c>
      <c r="U30" s="64">
        <v>5</v>
      </c>
      <c r="V30" s="671">
        <f t="shared" si="5"/>
        <v>0</v>
      </c>
      <c r="W30" s="672">
        <v>1</v>
      </c>
      <c r="X30" s="2">
        <f t="shared" si="2"/>
        <v>0</v>
      </c>
    </row>
    <row r="31" spans="2:24">
      <c r="B31" s="7">
        <f t="shared" si="3"/>
        <v>2018</v>
      </c>
      <c r="C31" s="529"/>
      <c r="D31" s="531">
        <v>1</v>
      </c>
      <c r="E31" s="283">
        <f t="shared" si="6"/>
        <v>0.66390000000000005</v>
      </c>
      <c r="F31" s="283">
        <f t="shared" si="6"/>
        <v>0.1285</v>
      </c>
      <c r="G31" s="283">
        <f t="shared" si="6"/>
        <v>0</v>
      </c>
      <c r="H31" s="283">
        <f t="shared" si="6"/>
        <v>0</v>
      </c>
      <c r="I31" s="283">
        <f t="shared" si="6"/>
        <v>0</v>
      </c>
      <c r="J31" s="283">
        <f t="shared" si="6"/>
        <v>8.0999999999999996E-3</v>
      </c>
      <c r="K31" s="283">
        <f t="shared" si="6"/>
        <v>0</v>
      </c>
      <c r="L31" s="283">
        <f t="shared" si="6"/>
        <v>0.1071</v>
      </c>
      <c r="M31" s="283">
        <f t="shared" si="6"/>
        <v>1.77E-2</v>
      </c>
      <c r="N31" s="283">
        <f t="shared" si="6"/>
        <v>1.3299999999999999E-2</v>
      </c>
      <c r="O31" s="283">
        <f t="shared" si="6"/>
        <v>6.2100000000000002E-2</v>
      </c>
      <c r="P31" s="53">
        <f t="shared" si="1"/>
        <v>1.0006999999999999</v>
      </c>
      <c r="S31" s="7">
        <f t="shared" si="4"/>
        <v>2018</v>
      </c>
      <c r="T31" s="64">
        <v>0</v>
      </c>
      <c r="U31" s="64">
        <v>5</v>
      </c>
      <c r="V31" s="671">
        <f t="shared" si="5"/>
        <v>0</v>
      </c>
      <c r="W31" s="672">
        <v>1</v>
      </c>
      <c r="X31" s="2">
        <f t="shared" si="2"/>
        <v>0</v>
      </c>
    </row>
    <row r="32" spans="2:24">
      <c r="B32" s="7">
        <f t="shared" si="3"/>
        <v>2019</v>
      </c>
      <c r="C32" s="529"/>
      <c r="D32" s="531">
        <v>1</v>
      </c>
      <c r="E32" s="283">
        <f t="shared" si="6"/>
        <v>0.66390000000000005</v>
      </c>
      <c r="F32" s="283">
        <f t="shared" si="6"/>
        <v>0.1285</v>
      </c>
      <c r="G32" s="283">
        <f t="shared" si="6"/>
        <v>0</v>
      </c>
      <c r="H32" s="283">
        <f t="shared" si="6"/>
        <v>0</v>
      </c>
      <c r="I32" s="283">
        <f t="shared" si="6"/>
        <v>0</v>
      </c>
      <c r="J32" s="283">
        <f t="shared" si="6"/>
        <v>8.0999999999999996E-3</v>
      </c>
      <c r="K32" s="283">
        <f t="shared" si="6"/>
        <v>0</v>
      </c>
      <c r="L32" s="283">
        <f t="shared" si="6"/>
        <v>0.1071</v>
      </c>
      <c r="M32" s="283">
        <f t="shared" si="6"/>
        <v>1.77E-2</v>
      </c>
      <c r="N32" s="283">
        <f t="shared" si="6"/>
        <v>1.3299999999999999E-2</v>
      </c>
      <c r="O32" s="283">
        <f t="shared" si="6"/>
        <v>6.2100000000000002E-2</v>
      </c>
      <c r="P32" s="53">
        <f t="shared" si="1"/>
        <v>1.0006999999999999</v>
      </c>
      <c r="S32" s="7">
        <f t="shared" si="4"/>
        <v>2019</v>
      </c>
      <c r="T32" s="64">
        <v>0</v>
      </c>
      <c r="U32" s="64">
        <v>5</v>
      </c>
      <c r="V32" s="671">
        <f t="shared" si="5"/>
        <v>0</v>
      </c>
      <c r="W32" s="672">
        <v>1</v>
      </c>
      <c r="X32" s="2">
        <f t="shared" si="2"/>
        <v>0</v>
      </c>
    </row>
    <row r="33" spans="2:24">
      <c r="B33" s="7">
        <f t="shared" si="3"/>
        <v>2020</v>
      </c>
      <c r="C33" s="529"/>
      <c r="D33" s="531">
        <v>1</v>
      </c>
      <c r="E33" s="283">
        <f t="shared" ref="E33:O48" si="7">E$8</f>
        <v>0.66390000000000005</v>
      </c>
      <c r="F33" s="283">
        <f t="shared" si="7"/>
        <v>0.1285</v>
      </c>
      <c r="G33" s="283">
        <f t="shared" si="6"/>
        <v>0</v>
      </c>
      <c r="H33" s="283">
        <f t="shared" si="7"/>
        <v>0</v>
      </c>
      <c r="I33" s="283">
        <f t="shared" si="6"/>
        <v>0</v>
      </c>
      <c r="J33" s="283">
        <f t="shared" si="7"/>
        <v>8.0999999999999996E-3</v>
      </c>
      <c r="K33" s="283">
        <f t="shared" si="7"/>
        <v>0</v>
      </c>
      <c r="L33" s="283">
        <f t="shared" si="7"/>
        <v>0.1071</v>
      </c>
      <c r="M33" s="283">
        <f t="shared" si="7"/>
        <v>1.77E-2</v>
      </c>
      <c r="N33" s="283">
        <f t="shared" si="7"/>
        <v>1.3299999999999999E-2</v>
      </c>
      <c r="O33" s="283">
        <f t="shared" si="7"/>
        <v>6.2100000000000002E-2</v>
      </c>
      <c r="P33" s="53">
        <f t="shared" si="1"/>
        <v>1.0006999999999999</v>
      </c>
      <c r="S33" s="7">
        <f t="shared" si="4"/>
        <v>2020</v>
      </c>
      <c r="T33" s="64">
        <v>0</v>
      </c>
      <c r="U33" s="64">
        <v>5</v>
      </c>
      <c r="V33" s="671">
        <f t="shared" si="5"/>
        <v>0</v>
      </c>
      <c r="W33" s="672">
        <v>1</v>
      </c>
      <c r="X33" s="2">
        <f t="shared" si="2"/>
        <v>0</v>
      </c>
    </row>
    <row r="34" spans="2:24">
      <c r="B34" s="7">
        <f t="shared" si="3"/>
        <v>2021</v>
      </c>
      <c r="C34" s="529"/>
      <c r="D34" s="531">
        <v>1</v>
      </c>
      <c r="E34" s="283">
        <f t="shared" si="7"/>
        <v>0.66390000000000005</v>
      </c>
      <c r="F34" s="283">
        <f t="shared" si="7"/>
        <v>0.1285</v>
      </c>
      <c r="G34" s="283">
        <f t="shared" si="6"/>
        <v>0</v>
      </c>
      <c r="H34" s="283">
        <f t="shared" si="7"/>
        <v>0</v>
      </c>
      <c r="I34" s="283">
        <f t="shared" si="6"/>
        <v>0</v>
      </c>
      <c r="J34" s="283">
        <f t="shared" si="7"/>
        <v>8.0999999999999996E-3</v>
      </c>
      <c r="K34" s="283">
        <f t="shared" si="7"/>
        <v>0</v>
      </c>
      <c r="L34" s="283">
        <f t="shared" si="7"/>
        <v>0.1071</v>
      </c>
      <c r="M34" s="283">
        <f t="shared" si="7"/>
        <v>1.77E-2</v>
      </c>
      <c r="N34" s="283">
        <f t="shared" si="7"/>
        <v>1.3299999999999999E-2</v>
      </c>
      <c r="O34" s="283">
        <f t="shared" si="7"/>
        <v>6.2100000000000002E-2</v>
      </c>
      <c r="P34" s="53">
        <f t="shared" si="1"/>
        <v>1.0006999999999999</v>
      </c>
      <c r="S34" s="7">
        <f t="shared" si="4"/>
        <v>2021</v>
      </c>
      <c r="T34" s="64">
        <v>0</v>
      </c>
      <c r="U34" s="64">
        <v>5</v>
      </c>
      <c r="V34" s="671">
        <f t="shared" si="5"/>
        <v>0</v>
      </c>
      <c r="W34" s="672">
        <v>1</v>
      </c>
      <c r="X34" s="2">
        <f t="shared" si="2"/>
        <v>0</v>
      </c>
    </row>
    <row r="35" spans="2:24">
      <c r="B35" s="7">
        <f t="shared" si="3"/>
        <v>2022</v>
      </c>
      <c r="C35" s="529"/>
      <c r="D35" s="531">
        <v>1</v>
      </c>
      <c r="E35" s="283">
        <f t="shared" si="7"/>
        <v>0.66390000000000005</v>
      </c>
      <c r="F35" s="283">
        <f t="shared" si="7"/>
        <v>0.1285</v>
      </c>
      <c r="G35" s="283">
        <f t="shared" si="6"/>
        <v>0</v>
      </c>
      <c r="H35" s="283">
        <f t="shared" si="7"/>
        <v>0</v>
      </c>
      <c r="I35" s="283">
        <f t="shared" si="6"/>
        <v>0</v>
      </c>
      <c r="J35" s="283">
        <f t="shared" si="7"/>
        <v>8.0999999999999996E-3</v>
      </c>
      <c r="K35" s="283">
        <f t="shared" si="7"/>
        <v>0</v>
      </c>
      <c r="L35" s="283">
        <f t="shared" si="7"/>
        <v>0.1071</v>
      </c>
      <c r="M35" s="283">
        <f t="shared" si="7"/>
        <v>1.77E-2</v>
      </c>
      <c r="N35" s="283">
        <f t="shared" si="7"/>
        <v>1.3299999999999999E-2</v>
      </c>
      <c r="O35" s="283">
        <f t="shared" si="7"/>
        <v>6.2100000000000002E-2</v>
      </c>
      <c r="P35" s="53">
        <f t="shared" si="1"/>
        <v>1.0006999999999999</v>
      </c>
      <c r="S35" s="7">
        <f t="shared" si="4"/>
        <v>2022</v>
      </c>
      <c r="T35" s="64">
        <v>0</v>
      </c>
      <c r="U35" s="64">
        <v>5</v>
      </c>
      <c r="V35" s="671">
        <f t="shared" si="5"/>
        <v>0</v>
      </c>
      <c r="W35" s="672">
        <v>1</v>
      </c>
      <c r="X35" s="2">
        <f t="shared" si="2"/>
        <v>0</v>
      </c>
    </row>
    <row r="36" spans="2:24">
      <c r="B36" s="7">
        <f t="shared" si="3"/>
        <v>2023</v>
      </c>
      <c r="C36" s="529"/>
      <c r="D36" s="531">
        <v>1</v>
      </c>
      <c r="E36" s="283">
        <f t="shared" si="7"/>
        <v>0.66390000000000005</v>
      </c>
      <c r="F36" s="283">
        <f t="shared" si="7"/>
        <v>0.1285</v>
      </c>
      <c r="G36" s="283">
        <f t="shared" si="6"/>
        <v>0</v>
      </c>
      <c r="H36" s="283">
        <f t="shared" si="7"/>
        <v>0</v>
      </c>
      <c r="I36" s="283">
        <f t="shared" si="6"/>
        <v>0</v>
      </c>
      <c r="J36" s="283">
        <f t="shared" si="7"/>
        <v>8.0999999999999996E-3</v>
      </c>
      <c r="K36" s="283">
        <f t="shared" si="7"/>
        <v>0</v>
      </c>
      <c r="L36" s="283">
        <f t="shared" si="7"/>
        <v>0.1071</v>
      </c>
      <c r="M36" s="283">
        <f t="shared" si="7"/>
        <v>1.77E-2</v>
      </c>
      <c r="N36" s="283">
        <f t="shared" si="7"/>
        <v>1.3299999999999999E-2</v>
      </c>
      <c r="O36" s="283">
        <f t="shared" si="7"/>
        <v>6.2100000000000002E-2</v>
      </c>
      <c r="P36" s="53">
        <f t="shared" si="1"/>
        <v>1.0006999999999999</v>
      </c>
      <c r="S36" s="7">
        <f t="shared" si="4"/>
        <v>2023</v>
      </c>
      <c r="T36" s="64">
        <v>0</v>
      </c>
      <c r="U36" s="64">
        <v>5</v>
      </c>
      <c r="V36" s="671">
        <f t="shared" si="5"/>
        <v>0</v>
      </c>
      <c r="W36" s="672">
        <v>1</v>
      </c>
      <c r="X36" s="2">
        <f t="shared" si="2"/>
        <v>0</v>
      </c>
    </row>
    <row r="37" spans="2:24">
      <c r="B37" s="7">
        <f t="shared" si="3"/>
        <v>2024</v>
      </c>
      <c r="C37" s="529"/>
      <c r="D37" s="531">
        <v>1</v>
      </c>
      <c r="E37" s="283">
        <f t="shared" si="7"/>
        <v>0.66390000000000005</v>
      </c>
      <c r="F37" s="283">
        <f t="shared" si="7"/>
        <v>0.1285</v>
      </c>
      <c r="G37" s="283">
        <f t="shared" si="6"/>
        <v>0</v>
      </c>
      <c r="H37" s="283">
        <f t="shared" si="7"/>
        <v>0</v>
      </c>
      <c r="I37" s="283">
        <f t="shared" si="6"/>
        <v>0</v>
      </c>
      <c r="J37" s="283">
        <f t="shared" si="7"/>
        <v>8.0999999999999996E-3</v>
      </c>
      <c r="K37" s="283">
        <f t="shared" si="7"/>
        <v>0</v>
      </c>
      <c r="L37" s="283">
        <f t="shared" si="7"/>
        <v>0.1071</v>
      </c>
      <c r="M37" s="283">
        <f t="shared" si="7"/>
        <v>1.77E-2</v>
      </c>
      <c r="N37" s="283">
        <f t="shared" si="7"/>
        <v>1.3299999999999999E-2</v>
      </c>
      <c r="O37" s="283">
        <f t="shared" si="7"/>
        <v>6.2100000000000002E-2</v>
      </c>
      <c r="P37" s="53">
        <f t="shared" si="1"/>
        <v>1.0006999999999999</v>
      </c>
      <c r="S37" s="7">
        <f t="shared" si="4"/>
        <v>2024</v>
      </c>
      <c r="T37" s="64">
        <v>0</v>
      </c>
      <c r="U37" s="64">
        <v>5</v>
      </c>
      <c r="V37" s="671">
        <f t="shared" si="5"/>
        <v>0</v>
      </c>
      <c r="W37" s="672">
        <v>1</v>
      </c>
      <c r="X37" s="2">
        <f t="shared" si="2"/>
        <v>0</v>
      </c>
    </row>
    <row r="38" spans="2:24">
      <c r="B38" s="7">
        <f t="shared" si="3"/>
        <v>2025</v>
      </c>
      <c r="C38" s="529"/>
      <c r="D38" s="531">
        <v>1</v>
      </c>
      <c r="E38" s="283">
        <f t="shared" si="7"/>
        <v>0.66390000000000005</v>
      </c>
      <c r="F38" s="283">
        <f t="shared" si="7"/>
        <v>0.1285</v>
      </c>
      <c r="G38" s="283">
        <f t="shared" si="6"/>
        <v>0</v>
      </c>
      <c r="H38" s="283">
        <f t="shared" si="7"/>
        <v>0</v>
      </c>
      <c r="I38" s="283">
        <f t="shared" si="6"/>
        <v>0</v>
      </c>
      <c r="J38" s="283">
        <f t="shared" si="7"/>
        <v>8.0999999999999996E-3</v>
      </c>
      <c r="K38" s="283">
        <f t="shared" si="7"/>
        <v>0</v>
      </c>
      <c r="L38" s="283">
        <f t="shared" si="7"/>
        <v>0.1071</v>
      </c>
      <c r="M38" s="283">
        <f t="shared" si="7"/>
        <v>1.77E-2</v>
      </c>
      <c r="N38" s="283">
        <f t="shared" si="7"/>
        <v>1.3299999999999999E-2</v>
      </c>
      <c r="O38" s="283">
        <f t="shared" si="7"/>
        <v>6.2100000000000002E-2</v>
      </c>
      <c r="P38" s="53">
        <f t="shared" si="1"/>
        <v>1.0006999999999999</v>
      </c>
      <c r="S38" s="7">
        <f t="shared" si="4"/>
        <v>2025</v>
      </c>
      <c r="T38" s="64">
        <v>0</v>
      </c>
      <c r="U38" s="64">
        <v>5</v>
      </c>
      <c r="V38" s="671">
        <f t="shared" si="5"/>
        <v>0</v>
      </c>
      <c r="W38" s="672">
        <v>1</v>
      </c>
      <c r="X38" s="2">
        <f t="shared" si="2"/>
        <v>0</v>
      </c>
    </row>
    <row r="39" spans="2:24">
      <c r="B39" s="7">
        <f t="shared" si="3"/>
        <v>2026</v>
      </c>
      <c r="C39" s="529"/>
      <c r="D39" s="531">
        <v>1</v>
      </c>
      <c r="E39" s="283">
        <f t="shared" si="7"/>
        <v>0.66390000000000005</v>
      </c>
      <c r="F39" s="283">
        <f t="shared" si="7"/>
        <v>0.1285</v>
      </c>
      <c r="G39" s="283">
        <f t="shared" si="7"/>
        <v>0</v>
      </c>
      <c r="H39" s="283">
        <f t="shared" si="7"/>
        <v>0</v>
      </c>
      <c r="I39" s="283">
        <f t="shared" si="7"/>
        <v>0</v>
      </c>
      <c r="J39" s="283">
        <f t="shared" si="7"/>
        <v>8.0999999999999996E-3</v>
      </c>
      <c r="K39" s="283">
        <f t="shared" si="7"/>
        <v>0</v>
      </c>
      <c r="L39" s="283">
        <f t="shared" si="7"/>
        <v>0.1071</v>
      </c>
      <c r="M39" s="283">
        <f t="shared" si="7"/>
        <v>1.77E-2</v>
      </c>
      <c r="N39" s="283">
        <f t="shared" si="7"/>
        <v>1.3299999999999999E-2</v>
      </c>
      <c r="O39" s="283">
        <f t="shared" si="7"/>
        <v>6.2100000000000002E-2</v>
      </c>
      <c r="P39" s="53">
        <f t="shared" si="1"/>
        <v>1.0006999999999999</v>
      </c>
      <c r="S39" s="7">
        <f t="shared" si="4"/>
        <v>2026</v>
      </c>
      <c r="T39" s="64">
        <v>0</v>
      </c>
      <c r="U39" s="64">
        <v>5</v>
      </c>
      <c r="V39" s="671">
        <f t="shared" si="5"/>
        <v>0</v>
      </c>
      <c r="W39" s="672">
        <v>1</v>
      </c>
      <c r="X39" s="2">
        <f t="shared" si="2"/>
        <v>0</v>
      </c>
    </row>
    <row r="40" spans="2:24">
      <c r="B40" s="7">
        <f t="shared" si="3"/>
        <v>2027</v>
      </c>
      <c r="C40" s="529"/>
      <c r="D40" s="531">
        <v>1</v>
      </c>
      <c r="E40" s="283">
        <f t="shared" si="7"/>
        <v>0.66390000000000005</v>
      </c>
      <c r="F40" s="283">
        <f t="shared" si="7"/>
        <v>0.1285</v>
      </c>
      <c r="G40" s="283">
        <f t="shared" si="7"/>
        <v>0</v>
      </c>
      <c r="H40" s="283">
        <f t="shared" si="7"/>
        <v>0</v>
      </c>
      <c r="I40" s="283">
        <f t="shared" si="7"/>
        <v>0</v>
      </c>
      <c r="J40" s="283">
        <f t="shared" si="7"/>
        <v>8.0999999999999996E-3</v>
      </c>
      <c r="K40" s="283">
        <f t="shared" si="7"/>
        <v>0</v>
      </c>
      <c r="L40" s="283">
        <f t="shared" si="7"/>
        <v>0.1071</v>
      </c>
      <c r="M40" s="283">
        <f t="shared" si="7"/>
        <v>1.77E-2</v>
      </c>
      <c r="N40" s="283">
        <f t="shared" si="7"/>
        <v>1.3299999999999999E-2</v>
      </c>
      <c r="O40" s="283">
        <f t="shared" si="7"/>
        <v>6.2100000000000002E-2</v>
      </c>
      <c r="P40" s="53">
        <f t="shared" si="1"/>
        <v>1.0006999999999999</v>
      </c>
      <c r="S40" s="7">
        <f t="shared" si="4"/>
        <v>2027</v>
      </c>
      <c r="T40" s="64">
        <v>0</v>
      </c>
      <c r="U40" s="64">
        <v>5</v>
      </c>
      <c r="V40" s="671">
        <f t="shared" si="5"/>
        <v>0</v>
      </c>
      <c r="W40" s="672">
        <v>1</v>
      </c>
      <c r="X40" s="2">
        <f t="shared" si="2"/>
        <v>0</v>
      </c>
    </row>
    <row r="41" spans="2:24">
      <c r="B41" s="7">
        <f t="shared" si="3"/>
        <v>2028</v>
      </c>
      <c r="C41" s="529"/>
      <c r="D41" s="531">
        <v>1</v>
      </c>
      <c r="E41" s="283">
        <f t="shared" si="7"/>
        <v>0.66390000000000005</v>
      </c>
      <c r="F41" s="283">
        <f t="shared" si="7"/>
        <v>0.1285</v>
      </c>
      <c r="G41" s="283">
        <f t="shared" si="7"/>
        <v>0</v>
      </c>
      <c r="H41" s="283">
        <f t="shared" si="7"/>
        <v>0</v>
      </c>
      <c r="I41" s="283">
        <f t="shared" si="7"/>
        <v>0</v>
      </c>
      <c r="J41" s="283">
        <f t="shared" si="7"/>
        <v>8.0999999999999996E-3</v>
      </c>
      <c r="K41" s="283">
        <f t="shared" si="7"/>
        <v>0</v>
      </c>
      <c r="L41" s="283">
        <f t="shared" si="7"/>
        <v>0.1071</v>
      </c>
      <c r="M41" s="283">
        <f t="shared" si="7"/>
        <v>1.77E-2</v>
      </c>
      <c r="N41" s="283">
        <f t="shared" si="7"/>
        <v>1.3299999999999999E-2</v>
      </c>
      <c r="O41" s="283">
        <f t="shared" si="7"/>
        <v>6.2100000000000002E-2</v>
      </c>
      <c r="P41" s="53">
        <f t="shared" si="1"/>
        <v>1.0006999999999999</v>
      </c>
      <c r="S41" s="7">
        <f t="shared" si="4"/>
        <v>2028</v>
      </c>
      <c r="T41" s="64">
        <v>0</v>
      </c>
      <c r="U41" s="64">
        <v>5</v>
      </c>
      <c r="V41" s="671">
        <f t="shared" si="5"/>
        <v>0</v>
      </c>
      <c r="W41" s="672">
        <v>1</v>
      </c>
      <c r="X41" s="2">
        <f t="shared" si="2"/>
        <v>0</v>
      </c>
    </row>
    <row r="42" spans="2:24">
      <c r="B42" s="7">
        <f t="shared" si="3"/>
        <v>2029</v>
      </c>
      <c r="C42" s="529"/>
      <c r="D42" s="531">
        <v>1</v>
      </c>
      <c r="E42" s="283">
        <f t="shared" si="7"/>
        <v>0.66390000000000005</v>
      </c>
      <c r="F42" s="283">
        <f t="shared" si="7"/>
        <v>0.1285</v>
      </c>
      <c r="G42" s="283">
        <f t="shared" si="7"/>
        <v>0</v>
      </c>
      <c r="H42" s="283">
        <f t="shared" si="7"/>
        <v>0</v>
      </c>
      <c r="I42" s="283">
        <f t="shared" si="7"/>
        <v>0</v>
      </c>
      <c r="J42" s="283">
        <f t="shared" si="7"/>
        <v>8.0999999999999996E-3</v>
      </c>
      <c r="K42" s="283">
        <f t="shared" si="7"/>
        <v>0</v>
      </c>
      <c r="L42" s="283">
        <f t="shared" si="7"/>
        <v>0.1071</v>
      </c>
      <c r="M42" s="283">
        <f t="shared" si="7"/>
        <v>1.77E-2</v>
      </c>
      <c r="N42" s="283">
        <f t="shared" si="7"/>
        <v>1.3299999999999999E-2</v>
      </c>
      <c r="O42" s="283">
        <f t="shared" si="7"/>
        <v>6.2100000000000002E-2</v>
      </c>
      <c r="P42" s="53">
        <f t="shared" si="1"/>
        <v>1.0006999999999999</v>
      </c>
      <c r="S42" s="7">
        <f t="shared" si="4"/>
        <v>2029</v>
      </c>
      <c r="T42" s="64">
        <v>0</v>
      </c>
      <c r="U42" s="64">
        <v>5</v>
      </c>
      <c r="V42" s="671">
        <f t="shared" si="5"/>
        <v>0</v>
      </c>
      <c r="W42" s="672">
        <v>1</v>
      </c>
      <c r="X42" s="2">
        <f t="shared" si="2"/>
        <v>0</v>
      </c>
    </row>
    <row r="43" spans="2:24">
      <c r="B43" s="7">
        <f t="shared" si="3"/>
        <v>2030</v>
      </c>
      <c r="C43" s="529"/>
      <c r="D43" s="531">
        <v>1</v>
      </c>
      <c r="E43" s="283">
        <f t="shared" ref="E43:O58" si="8">E$8</f>
        <v>0.66390000000000005</v>
      </c>
      <c r="F43" s="283">
        <f t="shared" si="8"/>
        <v>0.1285</v>
      </c>
      <c r="G43" s="283">
        <f t="shared" si="7"/>
        <v>0</v>
      </c>
      <c r="H43" s="283">
        <f t="shared" si="8"/>
        <v>0</v>
      </c>
      <c r="I43" s="283">
        <f t="shared" si="7"/>
        <v>0</v>
      </c>
      <c r="J43" s="283">
        <f t="shared" si="8"/>
        <v>8.0999999999999996E-3</v>
      </c>
      <c r="K43" s="283">
        <f t="shared" si="8"/>
        <v>0</v>
      </c>
      <c r="L43" s="283">
        <f t="shared" si="8"/>
        <v>0.1071</v>
      </c>
      <c r="M43" s="283">
        <f t="shared" si="8"/>
        <v>1.77E-2</v>
      </c>
      <c r="N43" s="283">
        <f t="shared" si="8"/>
        <v>1.3299999999999999E-2</v>
      </c>
      <c r="O43" s="283">
        <f t="shared" si="8"/>
        <v>6.2100000000000002E-2</v>
      </c>
      <c r="P43" s="53">
        <f t="shared" si="1"/>
        <v>1.0006999999999999</v>
      </c>
      <c r="S43" s="7">
        <f t="shared" si="4"/>
        <v>2030</v>
      </c>
      <c r="T43" s="64">
        <v>0</v>
      </c>
      <c r="U43" s="64">
        <v>5</v>
      </c>
      <c r="V43" s="671">
        <f t="shared" si="5"/>
        <v>0</v>
      </c>
      <c r="W43" s="672">
        <v>1</v>
      </c>
      <c r="X43" s="2">
        <f t="shared" si="2"/>
        <v>0</v>
      </c>
    </row>
    <row r="44" spans="2:24">
      <c r="B44" s="7">
        <f t="shared" si="3"/>
        <v>2031</v>
      </c>
      <c r="C44" s="529"/>
      <c r="D44" s="531">
        <v>1</v>
      </c>
      <c r="E44" s="283">
        <f t="shared" si="8"/>
        <v>0.66390000000000005</v>
      </c>
      <c r="F44" s="283">
        <f t="shared" si="8"/>
        <v>0.1285</v>
      </c>
      <c r="G44" s="283">
        <f t="shared" si="7"/>
        <v>0</v>
      </c>
      <c r="H44" s="283">
        <f t="shared" si="8"/>
        <v>0</v>
      </c>
      <c r="I44" s="283">
        <f t="shared" si="7"/>
        <v>0</v>
      </c>
      <c r="J44" s="283">
        <f t="shared" si="8"/>
        <v>8.0999999999999996E-3</v>
      </c>
      <c r="K44" s="283">
        <f t="shared" si="8"/>
        <v>0</v>
      </c>
      <c r="L44" s="283">
        <f t="shared" si="8"/>
        <v>0.1071</v>
      </c>
      <c r="M44" s="283">
        <f t="shared" si="8"/>
        <v>1.77E-2</v>
      </c>
      <c r="N44" s="283">
        <f t="shared" si="8"/>
        <v>1.3299999999999999E-2</v>
      </c>
      <c r="O44" s="283">
        <f t="shared" si="8"/>
        <v>6.2100000000000002E-2</v>
      </c>
      <c r="P44" s="53">
        <f t="shared" si="1"/>
        <v>1.0006999999999999</v>
      </c>
      <c r="S44" s="7">
        <f t="shared" si="4"/>
        <v>2031</v>
      </c>
      <c r="T44" s="64">
        <v>0</v>
      </c>
      <c r="U44" s="64">
        <v>5</v>
      </c>
      <c r="V44" s="671">
        <f t="shared" si="5"/>
        <v>0</v>
      </c>
      <c r="W44" s="672">
        <v>1</v>
      </c>
      <c r="X44" s="2">
        <f t="shared" si="2"/>
        <v>0</v>
      </c>
    </row>
    <row r="45" spans="2:24">
      <c r="B45" s="7">
        <f t="shared" si="3"/>
        <v>2032</v>
      </c>
      <c r="C45" s="529"/>
      <c r="D45" s="531">
        <v>1</v>
      </c>
      <c r="E45" s="283">
        <f t="shared" si="8"/>
        <v>0.66390000000000005</v>
      </c>
      <c r="F45" s="283">
        <f t="shared" si="8"/>
        <v>0.1285</v>
      </c>
      <c r="G45" s="283">
        <f t="shared" si="7"/>
        <v>0</v>
      </c>
      <c r="H45" s="283">
        <f t="shared" si="8"/>
        <v>0</v>
      </c>
      <c r="I45" s="283">
        <f t="shared" si="7"/>
        <v>0</v>
      </c>
      <c r="J45" s="283">
        <f t="shared" si="8"/>
        <v>8.0999999999999996E-3</v>
      </c>
      <c r="K45" s="283">
        <f t="shared" si="8"/>
        <v>0</v>
      </c>
      <c r="L45" s="283">
        <f t="shared" si="8"/>
        <v>0.1071</v>
      </c>
      <c r="M45" s="283">
        <f t="shared" si="8"/>
        <v>1.77E-2</v>
      </c>
      <c r="N45" s="283">
        <f t="shared" si="8"/>
        <v>1.3299999999999999E-2</v>
      </c>
      <c r="O45" s="283">
        <f t="shared" si="8"/>
        <v>6.2100000000000002E-2</v>
      </c>
      <c r="P45" s="53">
        <f t="shared" ref="P45:P76" si="9">SUM(E45:O45)</f>
        <v>1.0006999999999999</v>
      </c>
      <c r="S45" s="7">
        <f t="shared" si="4"/>
        <v>2032</v>
      </c>
      <c r="T45" s="64">
        <v>0</v>
      </c>
      <c r="U45" s="64">
        <v>5</v>
      </c>
      <c r="V45" s="671">
        <f t="shared" si="5"/>
        <v>0</v>
      </c>
      <c r="W45" s="672">
        <v>1</v>
      </c>
      <c r="X45" s="2">
        <f t="shared" ref="X45:X76" si="10">V45*W45</f>
        <v>0</v>
      </c>
    </row>
    <row r="46" spans="2:24">
      <c r="B46" s="7">
        <f t="shared" ref="B46:B77" si="11">B45+1</f>
        <v>2033</v>
      </c>
      <c r="C46" s="529"/>
      <c r="D46" s="531">
        <v>1</v>
      </c>
      <c r="E46" s="283">
        <f t="shared" si="8"/>
        <v>0.66390000000000005</v>
      </c>
      <c r="F46" s="283">
        <f t="shared" si="8"/>
        <v>0.1285</v>
      </c>
      <c r="G46" s="283">
        <f t="shared" si="7"/>
        <v>0</v>
      </c>
      <c r="H46" s="283">
        <f t="shared" si="8"/>
        <v>0</v>
      </c>
      <c r="I46" s="283">
        <f t="shared" si="7"/>
        <v>0</v>
      </c>
      <c r="J46" s="283">
        <f t="shared" si="8"/>
        <v>8.0999999999999996E-3</v>
      </c>
      <c r="K46" s="283">
        <f t="shared" si="8"/>
        <v>0</v>
      </c>
      <c r="L46" s="283">
        <f t="shared" si="8"/>
        <v>0.1071</v>
      </c>
      <c r="M46" s="283">
        <f t="shared" si="8"/>
        <v>1.77E-2</v>
      </c>
      <c r="N46" s="283">
        <f t="shared" si="8"/>
        <v>1.3299999999999999E-2</v>
      </c>
      <c r="O46" s="283">
        <f t="shared" si="8"/>
        <v>6.2100000000000002E-2</v>
      </c>
      <c r="P46" s="53">
        <f t="shared" si="9"/>
        <v>1.0006999999999999</v>
      </c>
      <c r="S46" s="7">
        <f t="shared" si="4"/>
        <v>2033</v>
      </c>
      <c r="T46" s="64">
        <v>0</v>
      </c>
      <c r="U46" s="64">
        <v>5</v>
      </c>
      <c r="V46" s="671">
        <f t="shared" si="5"/>
        <v>0</v>
      </c>
      <c r="W46" s="672">
        <v>1</v>
      </c>
      <c r="X46" s="2">
        <f t="shared" si="10"/>
        <v>0</v>
      </c>
    </row>
    <row r="47" spans="2:24">
      <c r="B47" s="7">
        <f t="shared" si="11"/>
        <v>2034</v>
      </c>
      <c r="C47" s="529"/>
      <c r="D47" s="531">
        <v>1</v>
      </c>
      <c r="E47" s="283">
        <f t="shared" si="8"/>
        <v>0.66390000000000005</v>
      </c>
      <c r="F47" s="283">
        <f t="shared" si="8"/>
        <v>0.1285</v>
      </c>
      <c r="G47" s="283">
        <f t="shared" si="7"/>
        <v>0</v>
      </c>
      <c r="H47" s="283">
        <f t="shared" si="8"/>
        <v>0</v>
      </c>
      <c r="I47" s="283">
        <f t="shared" si="7"/>
        <v>0</v>
      </c>
      <c r="J47" s="283">
        <f t="shared" si="8"/>
        <v>8.0999999999999996E-3</v>
      </c>
      <c r="K47" s="283">
        <f t="shared" si="8"/>
        <v>0</v>
      </c>
      <c r="L47" s="283">
        <f t="shared" si="8"/>
        <v>0.1071</v>
      </c>
      <c r="M47" s="283">
        <f t="shared" si="8"/>
        <v>1.77E-2</v>
      </c>
      <c r="N47" s="283">
        <f t="shared" si="8"/>
        <v>1.3299999999999999E-2</v>
      </c>
      <c r="O47" s="283">
        <f t="shared" si="8"/>
        <v>6.2100000000000002E-2</v>
      </c>
      <c r="P47" s="53">
        <f t="shared" si="9"/>
        <v>1.0006999999999999</v>
      </c>
      <c r="S47" s="7">
        <f t="shared" si="4"/>
        <v>2034</v>
      </c>
      <c r="T47" s="64">
        <v>0</v>
      </c>
      <c r="U47" s="64">
        <v>5</v>
      </c>
      <c r="V47" s="671">
        <f t="shared" si="5"/>
        <v>0</v>
      </c>
      <c r="W47" s="672">
        <v>1</v>
      </c>
      <c r="X47" s="2">
        <f t="shared" si="10"/>
        <v>0</v>
      </c>
    </row>
    <row r="48" spans="2:24">
      <c r="B48" s="7">
        <f t="shared" si="11"/>
        <v>2035</v>
      </c>
      <c r="C48" s="529"/>
      <c r="D48" s="531">
        <v>1</v>
      </c>
      <c r="E48" s="283">
        <f t="shared" si="8"/>
        <v>0.66390000000000005</v>
      </c>
      <c r="F48" s="283">
        <f t="shared" si="8"/>
        <v>0.1285</v>
      </c>
      <c r="G48" s="283">
        <f t="shared" si="7"/>
        <v>0</v>
      </c>
      <c r="H48" s="283">
        <f t="shared" si="8"/>
        <v>0</v>
      </c>
      <c r="I48" s="283">
        <f t="shared" si="7"/>
        <v>0</v>
      </c>
      <c r="J48" s="283">
        <f t="shared" si="8"/>
        <v>8.0999999999999996E-3</v>
      </c>
      <c r="K48" s="283">
        <f t="shared" si="8"/>
        <v>0</v>
      </c>
      <c r="L48" s="283">
        <f t="shared" si="8"/>
        <v>0.1071</v>
      </c>
      <c r="M48" s="283">
        <f t="shared" si="8"/>
        <v>1.77E-2</v>
      </c>
      <c r="N48" s="283">
        <f t="shared" si="8"/>
        <v>1.3299999999999999E-2</v>
      </c>
      <c r="O48" s="283">
        <f t="shared" si="8"/>
        <v>6.2100000000000002E-2</v>
      </c>
      <c r="P48" s="53">
        <f t="shared" si="9"/>
        <v>1.0006999999999999</v>
      </c>
      <c r="S48" s="7">
        <f t="shared" si="4"/>
        <v>2035</v>
      </c>
      <c r="T48" s="64">
        <v>0</v>
      </c>
      <c r="U48" s="64">
        <v>5</v>
      </c>
      <c r="V48" s="671">
        <f t="shared" si="5"/>
        <v>0</v>
      </c>
      <c r="W48" s="672">
        <v>1</v>
      </c>
      <c r="X48" s="2">
        <f t="shared" si="10"/>
        <v>0</v>
      </c>
    </row>
    <row r="49" spans="2:24">
      <c r="B49" s="7">
        <f t="shared" si="11"/>
        <v>2036</v>
      </c>
      <c r="C49" s="529"/>
      <c r="D49" s="531">
        <v>1</v>
      </c>
      <c r="E49" s="283">
        <f t="shared" si="8"/>
        <v>0.66390000000000005</v>
      </c>
      <c r="F49" s="283">
        <f t="shared" si="8"/>
        <v>0.1285</v>
      </c>
      <c r="G49" s="283">
        <f t="shared" si="8"/>
        <v>0</v>
      </c>
      <c r="H49" s="283">
        <f t="shared" si="8"/>
        <v>0</v>
      </c>
      <c r="I49" s="283">
        <f t="shared" si="8"/>
        <v>0</v>
      </c>
      <c r="J49" s="283">
        <f t="shared" si="8"/>
        <v>8.0999999999999996E-3</v>
      </c>
      <c r="K49" s="283">
        <f t="shared" si="8"/>
        <v>0</v>
      </c>
      <c r="L49" s="283">
        <f t="shared" si="8"/>
        <v>0.1071</v>
      </c>
      <c r="M49" s="283">
        <f t="shared" si="8"/>
        <v>1.77E-2</v>
      </c>
      <c r="N49" s="283">
        <f t="shared" si="8"/>
        <v>1.3299999999999999E-2</v>
      </c>
      <c r="O49" s="283">
        <f t="shared" si="8"/>
        <v>6.2100000000000002E-2</v>
      </c>
      <c r="P49" s="53">
        <f t="shared" si="9"/>
        <v>1.0006999999999999</v>
      </c>
      <c r="S49" s="7">
        <f t="shared" si="4"/>
        <v>2036</v>
      </c>
      <c r="T49" s="64">
        <v>0</v>
      </c>
      <c r="U49" s="64">
        <v>5</v>
      </c>
      <c r="V49" s="671">
        <f t="shared" si="5"/>
        <v>0</v>
      </c>
      <c r="W49" s="672">
        <v>1</v>
      </c>
      <c r="X49" s="2">
        <f t="shared" si="10"/>
        <v>0</v>
      </c>
    </row>
    <row r="50" spans="2:24">
      <c r="B50" s="7">
        <f t="shared" si="11"/>
        <v>2037</v>
      </c>
      <c r="C50" s="529"/>
      <c r="D50" s="531">
        <v>1</v>
      </c>
      <c r="E50" s="283">
        <f t="shared" si="8"/>
        <v>0.66390000000000005</v>
      </c>
      <c r="F50" s="283">
        <f t="shared" si="8"/>
        <v>0.1285</v>
      </c>
      <c r="G50" s="283">
        <f t="shared" si="8"/>
        <v>0</v>
      </c>
      <c r="H50" s="283">
        <f t="shared" si="8"/>
        <v>0</v>
      </c>
      <c r="I50" s="283">
        <f t="shared" si="8"/>
        <v>0</v>
      </c>
      <c r="J50" s="283">
        <f t="shared" si="8"/>
        <v>8.0999999999999996E-3</v>
      </c>
      <c r="K50" s="283">
        <f t="shared" si="8"/>
        <v>0</v>
      </c>
      <c r="L50" s="283">
        <f t="shared" si="8"/>
        <v>0.1071</v>
      </c>
      <c r="M50" s="283">
        <f t="shared" si="8"/>
        <v>1.77E-2</v>
      </c>
      <c r="N50" s="283">
        <f t="shared" si="8"/>
        <v>1.3299999999999999E-2</v>
      </c>
      <c r="O50" s="283">
        <f t="shared" si="8"/>
        <v>6.2100000000000002E-2</v>
      </c>
      <c r="P50" s="53">
        <f t="shared" si="9"/>
        <v>1.0006999999999999</v>
      </c>
      <c r="S50" s="7">
        <f t="shared" si="4"/>
        <v>2037</v>
      </c>
      <c r="T50" s="64">
        <v>0</v>
      </c>
      <c r="U50" s="64">
        <v>5</v>
      </c>
      <c r="V50" s="671">
        <f t="shared" si="5"/>
        <v>0</v>
      </c>
      <c r="W50" s="672">
        <v>1</v>
      </c>
      <c r="X50" s="2">
        <f t="shared" si="10"/>
        <v>0</v>
      </c>
    </row>
    <row r="51" spans="2:24">
      <c r="B51" s="7">
        <f t="shared" si="11"/>
        <v>2038</v>
      </c>
      <c r="C51" s="529"/>
      <c r="D51" s="531">
        <v>1</v>
      </c>
      <c r="E51" s="283">
        <f t="shared" si="8"/>
        <v>0.66390000000000005</v>
      </c>
      <c r="F51" s="283">
        <f t="shared" si="8"/>
        <v>0.1285</v>
      </c>
      <c r="G51" s="283">
        <f t="shared" si="8"/>
        <v>0</v>
      </c>
      <c r="H51" s="283">
        <f t="shared" si="8"/>
        <v>0</v>
      </c>
      <c r="I51" s="283">
        <f t="shared" si="8"/>
        <v>0</v>
      </c>
      <c r="J51" s="283">
        <f t="shared" si="8"/>
        <v>8.0999999999999996E-3</v>
      </c>
      <c r="K51" s="283">
        <f t="shared" si="8"/>
        <v>0</v>
      </c>
      <c r="L51" s="283">
        <f t="shared" si="8"/>
        <v>0.1071</v>
      </c>
      <c r="M51" s="283">
        <f t="shared" si="8"/>
        <v>1.77E-2</v>
      </c>
      <c r="N51" s="283">
        <f t="shared" si="8"/>
        <v>1.3299999999999999E-2</v>
      </c>
      <c r="O51" s="283">
        <f t="shared" si="8"/>
        <v>6.2100000000000002E-2</v>
      </c>
      <c r="P51" s="53">
        <f t="shared" si="9"/>
        <v>1.0006999999999999</v>
      </c>
      <c r="S51" s="7">
        <f t="shared" si="4"/>
        <v>2038</v>
      </c>
      <c r="T51" s="64">
        <v>0</v>
      </c>
      <c r="U51" s="64">
        <v>5</v>
      </c>
      <c r="V51" s="671">
        <f t="shared" si="5"/>
        <v>0</v>
      </c>
      <c r="W51" s="672">
        <v>1</v>
      </c>
      <c r="X51" s="2">
        <f t="shared" si="10"/>
        <v>0</v>
      </c>
    </row>
    <row r="52" spans="2:24">
      <c r="B52" s="7">
        <f t="shared" si="11"/>
        <v>2039</v>
      </c>
      <c r="C52" s="529"/>
      <c r="D52" s="531">
        <v>1</v>
      </c>
      <c r="E52" s="283">
        <f t="shared" si="8"/>
        <v>0.66390000000000005</v>
      </c>
      <c r="F52" s="283">
        <f t="shared" si="8"/>
        <v>0.1285</v>
      </c>
      <c r="G52" s="283">
        <f t="shared" si="8"/>
        <v>0</v>
      </c>
      <c r="H52" s="283">
        <f t="shared" si="8"/>
        <v>0</v>
      </c>
      <c r="I52" s="283">
        <f t="shared" si="8"/>
        <v>0</v>
      </c>
      <c r="J52" s="283">
        <f t="shared" si="8"/>
        <v>8.0999999999999996E-3</v>
      </c>
      <c r="K52" s="283">
        <f t="shared" si="8"/>
        <v>0</v>
      </c>
      <c r="L52" s="283">
        <f t="shared" si="8"/>
        <v>0.1071</v>
      </c>
      <c r="M52" s="283">
        <f t="shared" si="8"/>
        <v>1.77E-2</v>
      </c>
      <c r="N52" s="283">
        <f t="shared" si="8"/>
        <v>1.3299999999999999E-2</v>
      </c>
      <c r="O52" s="283">
        <f t="shared" si="8"/>
        <v>6.2100000000000002E-2</v>
      </c>
      <c r="P52" s="53">
        <f t="shared" si="9"/>
        <v>1.0006999999999999</v>
      </c>
      <c r="S52" s="7">
        <f t="shared" si="4"/>
        <v>2039</v>
      </c>
      <c r="T52" s="64">
        <v>0</v>
      </c>
      <c r="U52" s="64">
        <v>5</v>
      </c>
      <c r="V52" s="671">
        <f t="shared" si="5"/>
        <v>0</v>
      </c>
      <c r="W52" s="672">
        <v>1</v>
      </c>
      <c r="X52" s="2">
        <f t="shared" si="10"/>
        <v>0</v>
      </c>
    </row>
    <row r="53" spans="2:24">
      <c r="B53" s="7">
        <f t="shared" si="11"/>
        <v>2040</v>
      </c>
      <c r="C53" s="529"/>
      <c r="D53" s="531">
        <v>1</v>
      </c>
      <c r="E53" s="283">
        <f t="shared" ref="E53:O68" si="12">E$8</f>
        <v>0.66390000000000005</v>
      </c>
      <c r="F53" s="283">
        <f t="shared" si="12"/>
        <v>0.1285</v>
      </c>
      <c r="G53" s="283">
        <f t="shared" si="8"/>
        <v>0</v>
      </c>
      <c r="H53" s="283">
        <f t="shared" si="12"/>
        <v>0</v>
      </c>
      <c r="I53" s="283">
        <f t="shared" si="8"/>
        <v>0</v>
      </c>
      <c r="J53" s="283">
        <f t="shared" si="12"/>
        <v>8.0999999999999996E-3</v>
      </c>
      <c r="K53" s="283">
        <f t="shared" si="12"/>
        <v>0</v>
      </c>
      <c r="L53" s="283">
        <f t="shared" si="12"/>
        <v>0.1071</v>
      </c>
      <c r="M53" s="283">
        <f t="shared" si="12"/>
        <v>1.77E-2</v>
      </c>
      <c r="N53" s="283">
        <f t="shared" si="12"/>
        <v>1.3299999999999999E-2</v>
      </c>
      <c r="O53" s="283">
        <f t="shared" si="12"/>
        <v>6.2100000000000002E-2</v>
      </c>
      <c r="P53" s="53">
        <f t="shared" si="9"/>
        <v>1.0006999999999999</v>
      </c>
      <c r="S53" s="7">
        <f t="shared" si="4"/>
        <v>2040</v>
      </c>
      <c r="T53" s="64">
        <v>0</v>
      </c>
      <c r="U53" s="64">
        <v>5</v>
      </c>
      <c r="V53" s="671">
        <f t="shared" si="5"/>
        <v>0</v>
      </c>
      <c r="W53" s="672">
        <v>1</v>
      </c>
      <c r="X53" s="2">
        <f t="shared" si="10"/>
        <v>0</v>
      </c>
    </row>
    <row r="54" spans="2:24">
      <c r="B54" s="7">
        <f t="shared" si="11"/>
        <v>2041</v>
      </c>
      <c r="C54" s="529"/>
      <c r="D54" s="531">
        <v>1</v>
      </c>
      <c r="E54" s="283">
        <f t="shared" si="12"/>
        <v>0.66390000000000005</v>
      </c>
      <c r="F54" s="283">
        <f t="shared" si="12"/>
        <v>0.1285</v>
      </c>
      <c r="G54" s="283">
        <f t="shared" si="8"/>
        <v>0</v>
      </c>
      <c r="H54" s="283">
        <f t="shared" si="12"/>
        <v>0</v>
      </c>
      <c r="I54" s="283">
        <f t="shared" si="8"/>
        <v>0</v>
      </c>
      <c r="J54" s="283">
        <f t="shared" si="12"/>
        <v>8.0999999999999996E-3</v>
      </c>
      <c r="K54" s="283">
        <f t="shared" si="12"/>
        <v>0</v>
      </c>
      <c r="L54" s="283">
        <f t="shared" si="12"/>
        <v>0.1071</v>
      </c>
      <c r="M54" s="283">
        <f t="shared" si="12"/>
        <v>1.77E-2</v>
      </c>
      <c r="N54" s="283">
        <f t="shared" si="12"/>
        <v>1.3299999999999999E-2</v>
      </c>
      <c r="O54" s="283">
        <f t="shared" si="12"/>
        <v>6.2100000000000002E-2</v>
      </c>
      <c r="P54" s="53">
        <f t="shared" si="9"/>
        <v>1.0006999999999999</v>
      </c>
      <c r="S54" s="7">
        <f t="shared" si="4"/>
        <v>2041</v>
      </c>
      <c r="T54" s="64">
        <v>0</v>
      </c>
      <c r="U54" s="64">
        <v>5</v>
      </c>
      <c r="V54" s="671">
        <f t="shared" si="5"/>
        <v>0</v>
      </c>
      <c r="W54" s="672">
        <v>1</v>
      </c>
      <c r="X54" s="2">
        <f t="shared" si="10"/>
        <v>0</v>
      </c>
    </row>
    <row r="55" spans="2:24">
      <c r="B55" s="7">
        <f t="shared" si="11"/>
        <v>2042</v>
      </c>
      <c r="C55" s="529"/>
      <c r="D55" s="531">
        <v>1</v>
      </c>
      <c r="E55" s="283">
        <f t="shared" si="12"/>
        <v>0.66390000000000005</v>
      </c>
      <c r="F55" s="283">
        <f t="shared" si="12"/>
        <v>0.1285</v>
      </c>
      <c r="G55" s="283">
        <f t="shared" si="8"/>
        <v>0</v>
      </c>
      <c r="H55" s="283">
        <f t="shared" si="12"/>
        <v>0</v>
      </c>
      <c r="I55" s="283">
        <f t="shared" si="8"/>
        <v>0</v>
      </c>
      <c r="J55" s="283">
        <f t="shared" si="12"/>
        <v>8.0999999999999996E-3</v>
      </c>
      <c r="K55" s="283">
        <f t="shared" si="12"/>
        <v>0</v>
      </c>
      <c r="L55" s="283">
        <f t="shared" si="12"/>
        <v>0.1071</v>
      </c>
      <c r="M55" s="283">
        <f t="shared" si="12"/>
        <v>1.77E-2</v>
      </c>
      <c r="N55" s="283">
        <f t="shared" si="12"/>
        <v>1.3299999999999999E-2</v>
      </c>
      <c r="O55" s="283">
        <f t="shared" si="12"/>
        <v>6.2100000000000002E-2</v>
      </c>
      <c r="P55" s="53">
        <f t="shared" si="9"/>
        <v>1.0006999999999999</v>
      </c>
      <c r="S55" s="7">
        <f t="shared" si="4"/>
        <v>2042</v>
      </c>
      <c r="T55" s="64">
        <v>0</v>
      </c>
      <c r="U55" s="64">
        <v>5</v>
      </c>
      <c r="V55" s="671">
        <f t="shared" si="5"/>
        <v>0</v>
      </c>
      <c r="W55" s="672">
        <v>1</v>
      </c>
      <c r="X55" s="2">
        <f t="shared" si="10"/>
        <v>0</v>
      </c>
    </row>
    <row r="56" spans="2:24">
      <c r="B56" s="7">
        <f t="shared" si="11"/>
        <v>2043</v>
      </c>
      <c r="C56" s="529"/>
      <c r="D56" s="531">
        <v>1</v>
      </c>
      <c r="E56" s="283">
        <f t="shared" si="12"/>
        <v>0.66390000000000005</v>
      </c>
      <c r="F56" s="283">
        <f t="shared" si="12"/>
        <v>0.1285</v>
      </c>
      <c r="G56" s="283">
        <f t="shared" si="8"/>
        <v>0</v>
      </c>
      <c r="H56" s="283">
        <f t="shared" si="12"/>
        <v>0</v>
      </c>
      <c r="I56" s="283">
        <f t="shared" si="8"/>
        <v>0</v>
      </c>
      <c r="J56" s="283">
        <f t="shared" si="12"/>
        <v>8.0999999999999996E-3</v>
      </c>
      <c r="K56" s="283">
        <f t="shared" si="12"/>
        <v>0</v>
      </c>
      <c r="L56" s="283">
        <f t="shared" si="12"/>
        <v>0.1071</v>
      </c>
      <c r="M56" s="283">
        <f t="shared" si="12"/>
        <v>1.77E-2</v>
      </c>
      <c r="N56" s="283">
        <f t="shared" si="12"/>
        <v>1.3299999999999999E-2</v>
      </c>
      <c r="O56" s="283">
        <f t="shared" si="12"/>
        <v>6.2100000000000002E-2</v>
      </c>
      <c r="P56" s="53">
        <f t="shared" si="9"/>
        <v>1.0006999999999999</v>
      </c>
      <c r="S56" s="7">
        <f t="shared" si="4"/>
        <v>2043</v>
      </c>
      <c r="T56" s="64">
        <v>0</v>
      </c>
      <c r="U56" s="64">
        <v>5</v>
      </c>
      <c r="V56" s="671">
        <f t="shared" si="5"/>
        <v>0</v>
      </c>
      <c r="W56" s="672">
        <v>1</v>
      </c>
      <c r="X56" s="2">
        <f t="shared" si="10"/>
        <v>0</v>
      </c>
    </row>
    <row r="57" spans="2:24">
      <c r="B57" s="7">
        <f t="shared" si="11"/>
        <v>2044</v>
      </c>
      <c r="C57" s="529"/>
      <c r="D57" s="531">
        <v>1</v>
      </c>
      <c r="E57" s="283">
        <f t="shared" si="12"/>
        <v>0.66390000000000005</v>
      </c>
      <c r="F57" s="283">
        <f t="shared" si="12"/>
        <v>0.1285</v>
      </c>
      <c r="G57" s="283">
        <f t="shared" si="8"/>
        <v>0</v>
      </c>
      <c r="H57" s="283">
        <f t="shared" si="12"/>
        <v>0</v>
      </c>
      <c r="I57" s="283">
        <f t="shared" si="8"/>
        <v>0</v>
      </c>
      <c r="J57" s="283">
        <f t="shared" si="12"/>
        <v>8.0999999999999996E-3</v>
      </c>
      <c r="K57" s="283">
        <f t="shared" si="12"/>
        <v>0</v>
      </c>
      <c r="L57" s="283">
        <f t="shared" si="12"/>
        <v>0.1071</v>
      </c>
      <c r="M57" s="283">
        <f t="shared" si="12"/>
        <v>1.77E-2</v>
      </c>
      <c r="N57" s="283">
        <f t="shared" si="12"/>
        <v>1.3299999999999999E-2</v>
      </c>
      <c r="O57" s="283">
        <f t="shared" si="12"/>
        <v>6.2100000000000002E-2</v>
      </c>
      <c r="P57" s="53">
        <f t="shared" si="9"/>
        <v>1.0006999999999999</v>
      </c>
      <c r="S57" s="7">
        <f t="shared" si="4"/>
        <v>2044</v>
      </c>
      <c r="T57" s="64">
        <v>0</v>
      </c>
      <c r="U57" s="64">
        <v>5</v>
      </c>
      <c r="V57" s="671">
        <f t="shared" si="5"/>
        <v>0</v>
      </c>
      <c r="W57" s="672">
        <v>1</v>
      </c>
      <c r="X57" s="2">
        <f t="shared" si="10"/>
        <v>0</v>
      </c>
    </row>
    <row r="58" spans="2:24">
      <c r="B58" s="7">
        <f t="shared" si="11"/>
        <v>2045</v>
      </c>
      <c r="C58" s="529"/>
      <c r="D58" s="531">
        <v>1</v>
      </c>
      <c r="E58" s="283">
        <f t="shared" si="12"/>
        <v>0.66390000000000005</v>
      </c>
      <c r="F58" s="283">
        <f t="shared" si="12"/>
        <v>0.1285</v>
      </c>
      <c r="G58" s="283">
        <f t="shared" si="8"/>
        <v>0</v>
      </c>
      <c r="H58" s="283">
        <f t="shared" si="12"/>
        <v>0</v>
      </c>
      <c r="I58" s="283">
        <f t="shared" si="8"/>
        <v>0</v>
      </c>
      <c r="J58" s="283">
        <f t="shared" si="12"/>
        <v>8.0999999999999996E-3</v>
      </c>
      <c r="K58" s="283">
        <f t="shared" si="12"/>
        <v>0</v>
      </c>
      <c r="L58" s="283">
        <f t="shared" si="12"/>
        <v>0.1071</v>
      </c>
      <c r="M58" s="283">
        <f t="shared" si="12"/>
        <v>1.77E-2</v>
      </c>
      <c r="N58" s="283">
        <f t="shared" si="12"/>
        <v>1.3299999999999999E-2</v>
      </c>
      <c r="O58" s="283">
        <f t="shared" si="12"/>
        <v>6.2100000000000002E-2</v>
      </c>
      <c r="P58" s="53">
        <f t="shared" si="9"/>
        <v>1.0006999999999999</v>
      </c>
      <c r="S58" s="7">
        <f t="shared" si="4"/>
        <v>2045</v>
      </c>
      <c r="T58" s="64">
        <v>0</v>
      </c>
      <c r="U58" s="64">
        <v>5</v>
      </c>
      <c r="V58" s="671">
        <f t="shared" si="5"/>
        <v>0</v>
      </c>
      <c r="W58" s="672">
        <v>1</v>
      </c>
      <c r="X58" s="2">
        <f t="shared" si="10"/>
        <v>0</v>
      </c>
    </row>
    <row r="59" spans="2:24">
      <c r="B59" s="7">
        <f t="shared" si="11"/>
        <v>2046</v>
      </c>
      <c r="C59" s="529"/>
      <c r="D59" s="531">
        <v>1</v>
      </c>
      <c r="E59" s="283">
        <f t="shared" si="12"/>
        <v>0.66390000000000005</v>
      </c>
      <c r="F59" s="283">
        <f t="shared" si="12"/>
        <v>0.1285</v>
      </c>
      <c r="G59" s="283">
        <f t="shared" si="12"/>
        <v>0</v>
      </c>
      <c r="H59" s="283">
        <f t="shared" si="12"/>
        <v>0</v>
      </c>
      <c r="I59" s="283">
        <f t="shared" si="12"/>
        <v>0</v>
      </c>
      <c r="J59" s="283">
        <f t="shared" si="12"/>
        <v>8.0999999999999996E-3</v>
      </c>
      <c r="K59" s="283">
        <f t="shared" si="12"/>
        <v>0</v>
      </c>
      <c r="L59" s="283">
        <f t="shared" si="12"/>
        <v>0.1071</v>
      </c>
      <c r="M59" s="283">
        <f t="shared" si="12"/>
        <v>1.77E-2</v>
      </c>
      <c r="N59" s="283">
        <f t="shared" si="12"/>
        <v>1.3299999999999999E-2</v>
      </c>
      <c r="O59" s="283">
        <f t="shared" si="12"/>
        <v>6.2100000000000002E-2</v>
      </c>
      <c r="P59" s="53">
        <f t="shared" si="9"/>
        <v>1.0006999999999999</v>
      </c>
      <c r="S59" s="7">
        <f t="shared" si="4"/>
        <v>2046</v>
      </c>
      <c r="T59" s="64">
        <v>0</v>
      </c>
      <c r="U59" s="64">
        <v>5</v>
      </c>
      <c r="V59" s="671">
        <f t="shared" si="5"/>
        <v>0</v>
      </c>
      <c r="W59" s="672">
        <v>1</v>
      </c>
      <c r="X59" s="2">
        <f t="shared" si="10"/>
        <v>0</v>
      </c>
    </row>
    <row r="60" spans="2:24">
      <c r="B60" s="7">
        <f t="shared" si="11"/>
        <v>2047</v>
      </c>
      <c r="C60" s="529"/>
      <c r="D60" s="531">
        <v>1</v>
      </c>
      <c r="E60" s="283">
        <f t="shared" si="12"/>
        <v>0.66390000000000005</v>
      </c>
      <c r="F60" s="283">
        <f t="shared" si="12"/>
        <v>0.1285</v>
      </c>
      <c r="G60" s="283">
        <f t="shared" si="12"/>
        <v>0</v>
      </c>
      <c r="H60" s="283">
        <f t="shared" si="12"/>
        <v>0</v>
      </c>
      <c r="I60" s="283">
        <f t="shared" si="12"/>
        <v>0</v>
      </c>
      <c r="J60" s="283">
        <f t="shared" si="12"/>
        <v>8.0999999999999996E-3</v>
      </c>
      <c r="K60" s="283">
        <f t="shared" si="12"/>
        <v>0</v>
      </c>
      <c r="L60" s="283">
        <f t="shared" si="12"/>
        <v>0.1071</v>
      </c>
      <c r="M60" s="283">
        <f t="shared" si="12"/>
        <v>1.77E-2</v>
      </c>
      <c r="N60" s="283">
        <f t="shared" si="12"/>
        <v>1.3299999999999999E-2</v>
      </c>
      <c r="O60" s="283">
        <f t="shared" si="12"/>
        <v>6.2100000000000002E-2</v>
      </c>
      <c r="P60" s="53">
        <f t="shared" si="9"/>
        <v>1.0006999999999999</v>
      </c>
      <c r="S60" s="7">
        <f t="shared" si="4"/>
        <v>2047</v>
      </c>
      <c r="T60" s="64">
        <v>0</v>
      </c>
      <c r="U60" s="64">
        <v>5</v>
      </c>
      <c r="V60" s="671">
        <f t="shared" si="5"/>
        <v>0</v>
      </c>
      <c r="W60" s="672">
        <v>1</v>
      </c>
      <c r="X60" s="2">
        <f t="shared" si="10"/>
        <v>0</v>
      </c>
    </row>
    <row r="61" spans="2:24">
      <c r="B61" s="7">
        <f t="shared" si="11"/>
        <v>2048</v>
      </c>
      <c r="C61" s="529"/>
      <c r="D61" s="531">
        <v>1</v>
      </c>
      <c r="E61" s="283">
        <f t="shared" si="12"/>
        <v>0.66390000000000005</v>
      </c>
      <c r="F61" s="283">
        <f t="shared" si="12"/>
        <v>0.1285</v>
      </c>
      <c r="G61" s="283">
        <f t="shared" si="12"/>
        <v>0</v>
      </c>
      <c r="H61" s="283">
        <f t="shared" si="12"/>
        <v>0</v>
      </c>
      <c r="I61" s="283">
        <f t="shared" si="12"/>
        <v>0</v>
      </c>
      <c r="J61" s="283">
        <f t="shared" si="12"/>
        <v>8.0999999999999996E-3</v>
      </c>
      <c r="K61" s="283">
        <f t="shared" si="12"/>
        <v>0</v>
      </c>
      <c r="L61" s="283">
        <f t="shared" si="12"/>
        <v>0.1071</v>
      </c>
      <c r="M61" s="283">
        <f t="shared" si="12"/>
        <v>1.77E-2</v>
      </c>
      <c r="N61" s="283">
        <f t="shared" si="12"/>
        <v>1.3299999999999999E-2</v>
      </c>
      <c r="O61" s="283">
        <f t="shared" si="12"/>
        <v>6.2100000000000002E-2</v>
      </c>
      <c r="P61" s="53">
        <f t="shared" si="9"/>
        <v>1.0006999999999999</v>
      </c>
      <c r="S61" s="7">
        <f t="shared" si="4"/>
        <v>2048</v>
      </c>
      <c r="T61" s="64">
        <v>0</v>
      </c>
      <c r="U61" s="64">
        <v>5</v>
      </c>
      <c r="V61" s="671">
        <f t="shared" si="5"/>
        <v>0</v>
      </c>
      <c r="W61" s="672">
        <v>1</v>
      </c>
      <c r="X61" s="2">
        <f t="shared" si="10"/>
        <v>0</v>
      </c>
    </row>
    <row r="62" spans="2:24">
      <c r="B62" s="7">
        <f t="shared" si="11"/>
        <v>2049</v>
      </c>
      <c r="C62" s="529"/>
      <c r="D62" s="531">
        <v>1</v>
      </c>
      <c r="E62" s="283">
        <f t="shared" si="12"/>
        <v>0.66390000000000005</v>
      </c>
      <c r="F62" s="283">
        <f t="shared" si="12"/>
        <v>0.1285</v>
      </c>
      <c r="G62" s="283">
        <f t="shared" si="12"/>
        <v>0</v>
      </c>
      <c r="H62" s="283">
        <f t="shared" si="12"/>
        <v>0</v>
      </c>
      <c r="I62" s="283">
        <f t="shared" si="12"/>
        <v>0</v>
      </c>
      <c r="J62" s="283">
        <f t="shared" si="12"/>
        <v>8.0999999999999996E-3</v>
      </c>
      <c r="K62" s="283">
        <f t="shared" si="12"/>
        <v>0</v>
      </c>
      <c r="L62" s="283">
        <f t="shared" si="12"/>
        <v>0.1071</v>
      </c>
      <c r="M62" s="283">
        <f t="shared" si="12"/>
        <v>1.77E-2</v>
      </c>
      <c r="N62" s="283">
        <f t="shared" si="12"/>
        <v>1.3299999999999999E-2</v>
      </c>
      <c r="O62" s="283">
        <f t="shared" si="12"/>
        <v>6.2100000000000002E-2</v>
      </c>
      <c r="P62" s="53">
        <f t="shared" si="9"/>
        <v>1.0006999999999999</v>
      </c>
      <c r="S62" s="7">
        <f t="shared" si="4"/>
        <v>2049</v>
      </c>
      <c r="T62" s="64">
        <v>0</v>
      </c>
      <c r="U62" s="64">
        <v>5</v>
      </c>
      <c r="V62" s="671">
        <f t="shared" si="5"/>
        <v>0</v>
      </c>
      <c r="W62" s="672">
        <v>1</v>
      </c>
      <c r="X62" s="2">
        <f t="shared" si="10"/>
        <v>0</v>
      </c>
    </row>
    <row r="63" spans="2:24">
      <c r="B63" s="7">
        <f t="shared" si="11"/>
        <v>2050</v>
      </c>
      <c r="C63" s="529"/>
      <c r="D63" s="531">
        <v>1</v>
      </c>
      <c r="E63" s="283">
        <f t="shared" ref="E63:O78" si="13">E$8</f>
        <v>0.66390000000000005</v>
      </c>
      <c r="F63" s="283">
        <f t="shared" si="13"/>
        <v>0.1285</v>
      </c>
      <c r="G63" s="283">
        <f t="shared" si="12"/>
        <v>0</v>
      </c>
      <c r="H63" s="283">
        <f t="shared" si="13"/>
        <v>0</v>
      </c>
      <c r="I63" s="283">
        <f t="shared" si="12"/>
        <v>0</v>
      </c>
      <c r="J63" s="283">
        <f t="shared" si="13"/>
        <v>8.0999999999999996E-3</v>
      </c>
      <c r="K63" s="283">
        <f t="shared" si="13"/>
        <v>0</v>
      </c>
      <c r="L63" s="283">
        <f t="shared" si="13"/>
        <v>0.1071</v>
      </c>
      <c r="M63" s="283">
        <f t="shared" si="13"/>
        <v>1.77E-2</v>
      </c>
      <c r="N63" s="283">
        <f t="shared" si="13"/>
        <v>1.3299999999999999E-2</v>
      </c>
      <c r="O63" s="283">
        <f t="shared" si="13"/>
        <v>6.2100000000000002E-2</v>
      </c>
      <c r="P63" s="53">
        <f t="shared" si="9"/>
        <v>1.0006999999999999</v>
      </c>
      <c r="S63" s="7">
        <f t="shared" si="4"/>
        <v>2050</v>
      </c>
      <c r="T63" s="64">
        <v>0</v>
      </c>
      <c r="U63" s="64">
        <v>5</v>
      </c>
      <c r="V63" s="671">
        <f t="shared" si="5"/>
        <v>0</v>
      </c>
      <c r="W63" s="672">
        <v>1</v>
      </c>
      <c r="X63" s="2">
        <f t="shared" si="10"/>
        <v>0</v>
      </c>
    </row>
    <row r="64" spans="2:24">
      <c r="B64" s="7">
        <f t="shared" si="11"/>
        <v>2051</v>
      </c>
      <c r="C64" s="529"/>
      <c r="D64" s="531">
        <v>1</v>
      </c>
      <c r="E64" s="283">
        <f t="shared" si="13"/>
        <v>0.66390000000000005</v>
      </c>
      <c r="F64" s="283">
        <f t="shared" si="13"/>
        <v>0.1285</v>
      </c>
      <c r="G64" s="283">
        <f t="shared" si="12"/>
        <v>0</v>
      </c>
      <c r="H64" s="283">
        <f t="shared" si="13"/>
        <v>0</v>
      </c>
      <c r="I64" s="283">
        <f t="shared" si="12"/>
        <v>0</v>
      </c>
      <c r="J64" s="283">
        <f t="shared" si="13"/>
        <v>8.0999999999999996E-3</v>
      </c>
      <c r="K64" s="283">
        <f t="shared" si="13"/>
        <v>0</v>
      </c>
      <c r="L64" s="283">
        <f t="shared" si="13"/>
        <v>0.1071</v>
      </c>
      <c r="M64" s="283">
        <f t="shared" si="13"/>
        <v>1.77E-2</v>
      </c>
      <c r="N64" s="283">
        <f t="shared" si="13"/>
        <v>1.3299999999999999E-2</v>
      </c>
      <c r="O64" s="283">
        <f t="shared" si="13"/>
        <v>6.2100000000000002E-2</v>
      </c>
      <c r="P64" s="53">
        <f t="shared" si="9"/>
        <v>1.0006999999999999</v>
      </c>
      <c r="S64" s="7">
        <f t="shared" si="4"/>
        <v>2051</v>
      </c>
      <c r="T64" s="64">
        <v>0</v>
      </c>
      <c r="U64" s="64">
        <v>5</v>
      </c>
      <c r="V64" s="671">
        <f t="shared" si="5"/>
        <v>0</v>
      </c>
      <c r="W64" s="672">
        <v>1</v>
      </c>
      <c r="X64" s="2">
        <f t="shared" si="10"/>
        <v>0</v>
      </c>
    </row>
    <row r="65" spans="2:24">
      <c r="B65" s="7">
        <f t="shared" si="11"/>
        <v>2052</v>
      </c>
      <c r="C65" s="529"/>
      <c r="D65" s="531">
        <v>1</v>
      </c>
      <c r="E65" s="283">
        <f t="shared" si="13"/>
        <v>0.66390000000000005</v>
      </c>
      <c r="F65" s="283">
        <f t="shared" si="13"/>
        <v>0.1285</v>
      </c>
      <c r="G65" s="283">
        <f t="shared" si="12"/>
        <v>0</v>
      </c>
      <c r="H65" s="283">
        <f t="shared" si="13"/>
        <v>0</v>
      </c>
      <c r="I65" s="283">
        <f t="shared" si="12"/>
        <v>0</v>
      </c>
      <c r="J65" s="283">
        <f t="shared" si="13"/>
        <v>8.0999999999999996E-3</v>
      </c>
      <c r="K65" s="283">
        <f t="shared" si="13"/>
        <v>0</v>
      </c>
      <c r="L65" s="283">
        <f t="shared" si="13"/>
        <v>0.1071</v>
      </c>
      <c r="M65" s="283">
        <f t="shared" si="13"/>
        <v>1.77E-2</v>
      </c>
      <c r="N65" s="283">
        <f t="shared" si="13"/>
        <v>1.3299999999999999E-2</v>
      </c>
      <c r="O65" s="283">
        <f t="shared" si="13"/>
        <v>6.2100000000000002E-2</v>
      </c>
      <c r="P65" s="53">
        <f t="shared" si="9"/>
        <v>1.0006999999999999</v>
      </c>
      <c r="S65" s="7">
        <f t="shared" si="4"/>
        <v>2052</v>
      </c>
      <c r="T65" s="64">
        <v>0</v>
      </c>
      <c r="U65" s="64">
        <v>5</v>
      </c>
      <c r="V65" s="671">
        <f t="shared" si="5"/>
        <v>0</v>
      </c>
      <c r="W65" s="672">
        <v>1</v>
      </c>
      <c r="X65" s="2">
        <f t="shared" si="10"/>
        <v>0</v>
      </c>
    </row>
    <row r="66" spans="2:24">
      <c r="B66" s="7">
        <f t="shared" si="11"/>
        <v>2053</v>
      </c>
      <c r="C66" s="529"/>
      <c r="D66" s="531">
        <v>1</v>
      </c>
      <c r="E66" s="283">
        <f t="shared" si="13"/>
        <v>0.66390000000000005</v>
      </c>
      <c r="F66" s="283">
        <f t="shared" si="13"/>
        <v>0.1285</v>
      </c>
      <c r="G66" s="283">
        <f t="shared" si="12"/>
        <v>0</v>
      </c>
      <c r="H66" s="283">
        <f t="shared" si="13"/>
        <v>0</v>
      </c>
      <c r="I66" s="283">
        <f t="shared" si="12"/>
        <v>0</v>
      </c>
      <c r="J66" s="283">
        <f t="shared" si="13"/>
        <v>8.0999999999999996E-3</v>
      </c>
      <c r="K66" s="283">
        <f t="shared" si="13"/>
        <v>0</v>
      </c>
      <c r="L66" s="283">
        <f t="shared" si="13"/>
        <v>0.1071</v>
      </c>
      <c r="M66" s="283">
        <f t="shared" si="13"/>
        <v>1.77E-2</v>
      </c>
      <c r="N66" s="283">
        <f t="shared" si="13"/>
        <v>1.3299999999999999E-2</v>
      </c>
      <c r="O66" s="283">
        <f t="shared" si="13"/>
        <v>6.2100000000000002E-2</v>
      </c>
      <c r="P66" s="53">
        <f t="shared" si="9"/>
        <v>1.0006999999999999</v>
      </c>
      <c r="S66" s="7">
        <f t="shared" si="4"/>
        <v>2053</v>
      </c>
      <c r="T66" s="64">
        <v>0</v>
      </c>
      <c r="U66" s="64">
        <v>5</v>
      </c>
      <c r="V66" s="671">
        <f t="shared" si="5"/>
        <v>0</v>
      </c>
      <c r="W66" s="672">
        <v>1</v>
      </c>
      <c r="X66" s="2">
        <f t="shared" si="10"/>
        <v>0</v>
      </c>
    </row>
    <row r="67" spans="2:24">
      <c r="B67" s="7">
        <f t="shared" si="11"/>
        <v>2054</v>
      </c>
      <c r="C67" s="529"/>
      <c r="D67" s="531">
        <v>1</v>
      </c>
      <c r="E67" s="283">
        <f t="shared" si="13"/>
        <v>0.66390000000000005</v>
      </c>
      <c r="F67" s="283">
        <f t="shared" si="13"/>
        <v>0.1285</v>
      </c>
      <c r="G67" s="283">
        <f t="shared" si="12"/>
        <v>0</v>
      </c>
      <c r="H67" s="283">
        <f t="shared" si="13"/>
        <v>0</v>
      </c>
      <c r="I67" s="283">
        <f t="shared" si="12"/>
        <v>0</v>
      </c>
      <c r="J67" s="283">
        <f t="shared" si="13"/>
        <v>8.0999999999999996E-3</v>
      </c>
      <c r="K67" s="283">
        <f t="shared" si="13"/>
        <v>0</v>
      </c>
      <c r="L67" s="283">
        <f t="shared" si="13"/>
        <v>0.1071</v>
      </c>
      <c r="M67" s="283">
        <f t="shared" si="13"/>
        <v>1.77E-2</v>
      </c>
      <c r="N67" s="283">
        <f t="shared" si="13"/>
        <v>1.3299999999999999E-2</v>
      </c>
      <c r="O67" s="283">
        <f t="shared" si="13"/>
        <v>6.2100000000000002E-2</v>
      </c>
      <c r="P67" s="53">
        <f t="shared" si="9"/>
        <v>1.0006999999999999</v>
      </c>
      <c r="S67" s="7">
        <f t="shared" si="4"/>
        <v>2054</v>
      </c>
      <c r="T67" s="64">
        <v>0</v>
      </c>
      <c r="U67" s="64">
        <v>5</v>
      </c>
      <c r="V67" s="671">
        <f t="shared" si="5"/>
        <v>0</v>
      </c>
      <c r="W67" s="672">
        <v>1</v>
      </c>
      <c r="X67" s="2">
        <f t="shared" si="10"/>
        <v>0</v>
      </c>
    </row>
    <row r="68" spans="2:24">
      <c r="B68" s="7">
        <f t="shared" si="11"/>
        <v>2055</v>
      </c>
      <c r="C68" s="529"/>
      <c r="D68" s="531">
        <v>1</v>
      </c>
      <c r="E68" s="283">
        <f t="shared" si="13"/>
        <v>0.66390000000000005</v>
      </c>
      <c r="F68" s="283">
        <f t="shared" si="13"/>
        <v>0.1285</v>
      </c>
      <c r="G68" s="283">
        <f t="shared" si="12"/>
        <v>0</v>
      </c>
      <c r="H68" s="283">
        <f t="shared" si="13"/>
        <v>0</v>
      </c>
      <c r="I68" s="283">
        <f t="shared" si="12"/>
        <v>0</v>
      </c>
      <c r="J68" s="283">
        <f t="shared" si="13"/>
        <v>8.0999999999999996E-3</v>
      </c>
      <c r="K68" s="283">
        <f t="shared" si="13"/>
        <v>0</v>
      </c>
      <c r="L68" s="283">
        <f t="shared" si="13"/>
        <v>0.1071</v>
      </c>
      <c r="M68" s="283">
        <f t="shared" si="13"/>
        <v>1.77E-2</v>
      </c>
      <c r="N68" s="283">
        <f t="shared" si="13"/>
        <v>1.3299999999999999E-2</v>
      </c>
      <c r="O68" s="283">
        <f t="shared" si="13"/>
        <v>6.2100000000000002E-2</v>
      </c>
      <c r="P68" s="53">
        <f t="shared" si="9"/>
        <v>1.0006999999999999</v>
      </c>
      <c r="S68" s="7">
        <f t="shared" si="4"/>
        <v>2055</v>
      </c>
      <c r="T68" s="64">
        <v>0</v>
      </c>
      <c r="U68" s="64">
        <v>5</v>
      </c>
      <c r="V68" s="671">
        <f t="shared" si="5"/>
        <v>0</v>
      </c>
      <c r="W68" s="672">
        <v>1</v>
      </c>
      <c r="X68" s="2">
        <f t="shared" si="10"/>
        <v>0</v>
      </c>
    </row>
    <row r="69" spans="2:24">
      <c r="B69" s="7">
        <f t="shared" si="11"/>
        <v>2056</v>
      </c>
      <c r="C69" s="529"/>
      <c r="D69" s="531">
        <v>1</v>
      </c>
      <c r="E69" s="283">
        <f t="shared" si="13"/>
        <v>0.66390000000000005</v>
      </c>
      <c r="F69" s="283">
        <f t="shared" si="13"/>
        <v>0.1285</v>
      </c>
      <c r="G69" s="283">
        <f t="shared" si="13"/>
        <v>0</v>
      </c>
      <c r="H69" s="283">
        <f t="shared" si="13"/>
        <v>0</v>
      </c>
      <c r="I69" s="283">
        <f t="shared" si="13"/>
        <v>0</v>
      </c>
      <c r="J69" s="283">
        <f t="shared" si="13"/>
        <v>8.0999999999999996E-3</v>
      </c>
      <c r="K69" s="283">
        <f t="shared" si="13"/>
        <v>0</v>
      </c>
      <c r="L69" s="283">
        <f t="shared" si="13"/>
        <v>0.1071</v>
      </c>
      <c r="M69" s="283">
        <f t="shared" si="13"/>
        <v>1.77E-2</v>
      </c>
      <c r="N69" s="283">
        <f t="shared" si="13"/>
        <v>1.3299999999999999E-2</v>
      </c>
      <c r="O69" s="283">
        <f t="shared" si="13"/>
        <v>6.2100000000000002E-2</v>
      </c>
      <c r="P69" s="53">
        <f t="shared" si="9"/>
        <v>1.0006999999999999</v>
      </c>
      <c r="S69" s="7">
        <f t="shared" si="4"/>
        <v>2056</v>
      </c>
      <c r="T69" s="64">
        <v>0</v>
      </c>
      <c r="U69" s="64">
        <v>5</v>
      </c>
      <c r="V69" s="671">
        <f t="shared" si="5"/>
        <v>0</v>
      </c>
      <c r="W69" s="672">
        <v>1</v>
      </c>
      <c r="X69" s="2">
        <f t="shared" si="10"/>
        <v>0</v>
      </c>
    </row>
    <row r="70" spans="2:24">
      <c r="B70" s="7">
        <f t="shared" si="11"/>
        <v>2057</v>
      </c>
      <c r="C70" s="529"/>
      <c r="D70" s="531">
        <v>1</v>
      </c>
      <c r="E70" s="283">
        <f t="shared" si="13"/>
        <v>0.66390000000000005</v>
      </c>
      <c r="F70" s="283">
        <f t="shared" si="13"/>
        <v>0.1285</v>
      </c>
      <c r="G70" s="283">
        <f t="shared" si="13"/>
        <v>0</v>
      </c>
      <c r="H70" s="283">
        <f t="shared" si="13"/>
        <v>0</v>
      </c>
      <c r="I70" s="283">
        <f t="shared" si="13"/>
        <v>0</v>
      </c>
      <c r="J70" s="283">
        <f t="shared" si="13"/>
        <v>8.0999999999999996E-3</v>
      </c>
      <c r="K70" s="283">
        <f t="shared" si="13"/>
        <v>0</v>
      </c>
      <c r="L70" s="283">
        <f t="shared" si="13"/>
        <v>0.1071</v>
      </c>
      <c r="M70" s="283">
        <f t="shared" si="13"/>
        <v>1.77E-2</v>
      </c>
      <c r="N70" s="283">
        <f t="shared" si="13"/>
        <v>1.3299999999999999E-2</v>
      </c>
      <c r="O70" s="283">
        <f t="shared" si="13"/>
        <v>6.2100000000000002E-2</v>
      </c>
      <c r="P70" s="53">
        <f t="shared" si="9"/>
        <v>1.0006999999999999</v>
      </c>
      <c r="S70" s="7">
        <f t="shared" si="4"/>
        <v>2057</v>
      </c>
      <c r="T70" s="64">
        <v>0</v>
      </c>
      <c r="U70" s="64">
        <v>5</v>
      </c>
      <c r="V70" s="671">
        <f t="shared" si="5"/>
        <v>0</v>
      </c>
      <c r="W70" s="672">
        <v>1</v>
      </c>
      <c r="X70" s="2">
        <f t="shared" si="10"/>
        <v>0</v>
      </c>
    </row>
    <row r="71" spans="2:24">
      <c r="B71" s="7">
        <f t="shared" si="11"/>
        <v>2058</v>
      </c>
      <c r="C71" s="529"/>
      <c r="D71" s="531">
        <v>1</v>
      </c>
      <c r="E71" s="283">
        <f t="shared" si="13"/>
        <v>0.66390000000000005</v>
      </c>
      <c r="F71" s="283">
        <f t="shared" si="13"/>
        <v>0.1285</v>
      </c>
      <c r="G71" s="283">
        <f t="shared" si="13"/>
        <v>0</v>
      </c>
      <c r="H71" s="283">
        <f t="shared" si="13"/>
        <v>0</v>
      </c>
      <c r="I71" s="283">
        <f t="shared" si="13"/>
        <v>0</v>
      </c>
      <c r="J71" s="283">
        <f t="shared" si="13"/>
        <v>8.0999999999999996E-3</v>
      </c>
      <c r="K71" s="283">
        <f t="shared" si="13"/>
        <v>0</v>
      </c>
      <c r="L71" s="283">
        <f t="shared" si="13"/>
        <v>0.1071</v>
      </c>
      <c r="M71" s="283">
        <f t="shared" si="13"/>
        <v>1.77E-2</v>
      </c>
      <c r="N71" s="283">
        <f t="shared" si="13"/>
        <v>1.3299999999999999E-2</v>
      </c>
      <c r="O71" s="283">
        <f t="shared" si="13"/>
        <v>6.2100000000000002E-2</v>
      </c>
      <c r="P71" s="53">
        <f t="shared" si="9"/>
        <v>1.0006999999999999</v>
      </c>
      <c r="S71" s="7">
        <f t="shared" si="4"/>
        <v>2058</v>
      </c>
      <c r="T71" s="64">
        <v>0</v>
      </c>
      <c r="U71" s="64">
        <v>5</v>
      </c>
      <c r="V71" s="671">
        <f t="shared" si="5"/>
        <v>0</v>
      </c>
      <c r="W71" s="672">
        <v>1</v>
      </c>
      <c r="X71" s="2">
        <f t="shared" si="10"/>
        <v>0</v>
      </c>
    </row>
    <row r="72" spans="2:24">
      <c r="B72" s="7">
        <f t="shared" si="11"/>
        <v>2059</v>
      </c>
      <c r="C72" s="529"/>
      <c r="D72" s="531">
        <v>1</v>
      </c>
      <c r="E72" s="283">
        <f t="shared" si="13"/>
        <v>0.66390000000000005</v>
      </c>
      <c r="F72" s="283">
        <f t="shared" si="13"/>
        <v>0.1285</v>
      </c>
      <c r="G72" s="283">
        <f t="shared" si="13"/>
        <v>0</v>
      </c>
      <c r="H72" s="283">
        <f t="shared" si="13"/>
        <v>0</v>
      </c>
      <c r="I72" s="283">
        <f t="shared" si="13"/>
        <v>0</v>
      </c>
      <c r="J72" s="283">
        <f t="shared" si="13"/>
        <v>8.0999999999999996E-3</v>
      </c>
      <c r="K72" s="283">
        <f t="shared" si="13"/>
        <v>0</v>
      </c>
      <c r="L72" s="283">
        <f t="shared" si="13"/>
        <v>0.1071</v>
      </c>
      <c r="M72" s="283">
        <f t="shared" si="13"/>
        <v>1.77E-2</v>
      </c>
      <c r="N72" s="283">
        <f t="shared" si="13"/>
        <v>1.3299999999999999E-2</v>
      </c>
      <c r="O72" s="283">
        <f t="shared" si="13"/>
        <v>6.2100000000000002E-2</v>
      </c>
      <c r="P72" s="53">
        <f t="shared" si="9"/>
        <v>1.0006999999999999</v>
      </c>
      <c r="S72" s="7">
        <f t="shared" si="4"/>
        <v>2059</v>
      </c>
      <c r="T72" s="64">
        <v>0</v>
      </c>
      <c r="U72" s="64">
        <v>5</v>
      </c>
      <c r="V72" s="671">
        <f t="shared" si="5"/>
        <v>0</v>
      </c>
      <c r="W72" s="672">
        <v>1</v>
      </c>
      <c r="X72" s="2">
        <f t="shared" si="10"/>
        <v>0</v>
      </c>
    </row>
    <row r="73" spans="2:24">
      <c r="B73" s="7">
        <f t="shared" si="11"/>
        <v>2060</v>
      </c>
      <c r="C73" s="529"/>
      <c r="D73" s="531">
        <v>1</v>
      </c>
      <c r="E73" s="283">
        <f t="shared" ref="E73:O88" si="14">E$8</f>
        <v>0.66390000000000005</v>
      </c>
      <c r="F73" s="283">
        <f t="shared" si="14"/>
        <v>0.1285</v>
      </c>
      <c r="G73" s="283">
        <f t="shared" si="13"/>
        <v>0</v>
      </c>
      <c r="H73" s="283">
        <f t="shared" si="14"/>
        <v>0</v>
      </c>
      <c r="I73" s="283">
        <f t="shared" si="13"/>
        <v>0</v>
      </c>
      <c r="J73" s="283">
        <f t="shared" si="14"/>
        <v>8.0999999999999996E-3</v>
      </c>
      <c r="K73" s="283">
        <f t="shared" si="14"/>
        <v>0</v>
      </c>
      <c r="L73" s="283">
        <f t="shared" si="14"/>
        <v>0.1071</v>
      </c>
      <c r="M73" s="283">
        <f t="shared" si="14"/>
        <v>1.77E-2</v>
      </c>
      <c r="N73" s="283">
        <f t="shared" si="14"/>
        <v>1.3299999999999999E-2</v>
      </c>
      <c r="O73" s="283">
        <f t="shared" si="14"/>
        <v>6.2100000000000002E-2</v>
      </c>
      <c r="P73" s="53">
        <f t="shared" si="9"/>
        <v>1.0006999999999999</v>
      </c>
      <c r="S73" s="7">
        <f t="shared" si="4"/>
        <v>2060</v>
      </c>
      <c r="T73" s="64">
        <v>0</v>
      </c>
      <c r="U73" s="64">
        <v>5</v>
      </c>
      <c r="V73" s="671">
        <f t="shared" si="5"/>
        <v>0</v>
      </c>
      <c r="W73" s="672">
        <v>1</v>
      </c>
      <c r="X73" s="2">
        <f t="shared" si="10"/>
        <v>0</v>
      </c>
    </row>
    <row r="74" spans="2:24">
      <c r="B74" s="7">
        <f t="shared" si="11"/>
        <v>2061</v>
      </c>
      <c r="C74" s="529"/>
      <c r="D74" s="531">
        <v>1</v>
      </c>
      <c r="E74" s="283">
        <f t="shared" si="14"/>
        <v>0.66390000000000005</v>
      </c>
      <c r="F74" s="283">
        <f t="shared" si="14"/>
        <v>0.1285</v>
      </c>
      <c r="G74" s="283">
        <f t="shared" si="13"/>
        <v>0</v>
      </c>
      <c r="H74" s="283">
        <f t="shared" si="14"/>
        <v>0</v>
      </c>
      <c r="I74" s="283">
        <f t="shared" si="13"/>
        <v>0</v>
      </c>
      <c r="J74" s="283">
        <f t="shared" si="14"/>
        <v>8.0999999999999996E-3</v>
      </c>
      <c r="K74" s="283">
        <f t="shared" si="14"/>
        <v>0</v>
      </c>
      <c r="L74" s="283">
        <f t="shared" si="14"/>
        <v>0.1071</v>
      </c>
      <c r="M74" s="283">
        <f t="shared" si="14"/>
        <v>1.77E-2</v>
      </c>
      <c r="N74" s="283">
        <f t="shared" si="14"/>
        <v>1.3299999999999999E-2</v>
      </c>
      <c r="O74" s="283">
        <f t="shared" si="14"/>
        <v>6.2100000000000002E-2</v>
      </c>
      <c r="P74" s="53">
        <f t="shared" si="9"/>
        <v>1.0006999999999999</v>
      </c>
      <c r="S74" s="7">
        <f t="shared" si="4"/>
        <v>2061</v>
      </c>
      <c r="T74" s="64">
        <v>0</v>
      </c>
      <c r="U74" s="64">
        <v>5</v>
      </c>
      <c r="V74" s="671">
        <f t="shared" si="5"/>
        <v>0</v>
      </c>
      <c r="W74" s="672">
        <v>1</v>
      </c>
      <c r="X74" s="2">
        <f t="shared" si="10"/>
        <v>0</v>
      </c>
    </row>
    <row r="75" spans="2:24">
      <c r="B75" s="7">
        <f t="shared" si="11"/>
        <v>2062</v>
      </c>
      <c r="C75" s="529"/>
      <c r="D75" s="531">
        <v>1</v>
      </c>
      <c r="E75" s="283">
        <f t="shared" si="14"/>
        <v>0.66390000000000005</v>
      </c>
      <c r="F75" s="283">
        <f t="shared" si="14"/>
        <v>0.1285</v>
      </c>
      <c r="G75" s="283">
        <f t="shared" si="13"/>
        <v>0</v>
      </c>
      <c r="H75" s="283">
        <f t="shared" si="14"/>
        <v>0</v>
      </c>
      <c r="I75" s="283">
        <f t="shared" si="13"/>
        <v>0</v>
      </c>
      <c r="J75" s="283">
        <f t="shared" si="14"/>
        <v>8.0999999999999996E-3</v>
      </c>
      <c r="K75" s="283">
        <f t="shared" si="14"/>
        <v>0</v>
      </c>
      <c r="L75" s="283">
        <f t="shared" si="14"/>
        <v>0.1071</v>
      </c>
      <c r="M75" s="283">
        <f t="shared" si="14"/>
        <v>1.77E-2</v>
      </c>
      <c r="N75" s="283">
        <f t="shared" si="14"/>
        <v>1.3299999999999999E-2</v>
      </c>
      <c r="O75" s="283">
        <f t="shared" si="14"/>
        <v>6.2100000000000002E-2</v>
      </c>
      <c r="P75" s="53">
        <f t="shared" si="9"/>
        <v>1.0006999999999999</v>
      </c>
      <c r="S75" s="7">
        <f t="shared" si="4"/>
        <v>2062</v>
      </c>
      <c r="T75" s="64">
        <v>0</v>
      </c>
      <c r="U75" s="64">
        <v>5</v>
      </c>
      <c r="V75" s="671">
        <f t="shared" si="5"/>
        <v>0</v>
      </c>
      <c r="W75" s="672">
        <v>1</v>
      </c>
      <c r="X75" s="2">
        <f t="shared" si="10"/>
        <v>0</v>
      </c>
    </row>
    <row r="76" spans="2:24">
      <c r="B76" s="7">
        <f t="shared" si="11"/>
        <v>2063</v>
      </c>
      <c r="C76" s="529"/>
      <c r="D76" s="531">
        <v>1</v>
      </c>
      <c r="E76" s="283">
        <f t="shared" si="14"/>
        <v>0.66390000000000005</v>
      </c>
      <c r="F76" s="283">
        <f t="shared" si="14"/>
        <v>0.1285</v>
      </c>
      <c r="G76" s="283">
        <f t="shared" si="13"/>
        <v>0</v>
      </c>
      <c r="H76" s="283">
        <f t="shared" si="14"/>
        <v>0</v>
      </c>
      <c r="I76" s="283">
        <f t="shared" si="13"/>
        <v>0</v>
      </c>
      <c r="J76" s="283">
        <f t="shared" si="14"/>
        <v>8.0999999999999996E-3</v>
      </c>
      <c r="K76" s="283">
        <f t="shared" si="14"/>
        <v>0</v>
      </c>
      <c r="L76" s="283">
        <f t="shared" si="14"/>
        <v>0.1071</v>
      </c>
      <c r="M76" s="283">
        <f t="shared" si="14"/>
        <v>1.77E-2</v>
      </c>
      <c r="N76" s="283">
        <f t="shared" si="14"/>
        <v>1.3299999999999999E-2</v>
      </c>
      <c r="O76" s="283">
        <f t="shared" si="14"/>
        <v>6.2100000000000002E-2</v>
      </c>
      <c r="P76" s="53">
        <f t="shared" si="9"/>
        <v>1.0006999999999999</v>
      </c>
      <c r="S76" s="7">
        <f t="shared" si="4"/>
        <v>2063</v>
      </c>
      <c r="T76" s="64">
        <v>0</v>
      </c>
      <c r="U76" s="64">
        <v>5</v>
      </c>
      <c r="V76" s="671">
        <f t="shared" si="5"/>
        <v>0</v>
      </c>
      <c r="W76" s="672">
        <v>1</v>
      </c>
      <c r="X76" s="2">
        <f t="shared" si="10"/>
        <v>0</v>
      </c>
    </row>
    <row r="77" spans="2:24">
      <c r="B77" s="7">
        <f t="shared" si="11"/>
        <v>2064</v>
      </c>
      <c r="C77" s="529"/>
      <c r="D77" s="531">
        <v>1</v>
      </c>
      <c r="E77" s="283">
        <f t="shared" si="14"/>
        <v>0.66390000000000005</v>
      </c>
      <c r="F77" s="283">
        <f t="shared" si="14"/>
        <v>0.1285</v>
      </c>
      <c r="G77" s="283">
        <f t="shared" si="13"/>
        <v>0</v>
      </c>
      <c r="H77" s="283">
        <f t="shared" si="14"/>
        <v>0</v>
      </c>
      <c r="I77" s="283">
        <f t="shared" si="13"/>
        <v>0</v>
      </c>
      <c r="J77" s="283">
        <f t="shared" si="14"/>
        <v>8.0999999999999996E-3</v>
      </c>
      <c r="K77" s="283">
        <f t="shared" si="14"/>
        <v>0</v>
      </c>
      <c r="L77" s="283">
        <f t="shared" si="14"/>
        <v>0.1071</v>
      </c>
      <c r="M77" s="283">
        <f t="shared" si="14"/>
        <v>1.77E-2</v>
      </c>
      <c r="N77" s="283">
        <f t="shared" si="14"/>
        <v>1.3299999999999999E-2</v>
      </c>
      <c r="O77" s="283">
        <f t="shared" si="14"/>
        <v>6.2100000000000002E-2</v>
      </c>
      <c r="P77" s="53">
        <f t="shared" ref="P77:P93" si="15">SUM(E77:O77)</f>
        <v>1.0006999999999999</v>
      </c>
      <c r="S77" s="7">
        <f t="shared" si="4"/>
        <v>2064</v>
      </c>
      <c r="T77" s="64">
        <v>0</v>
      </c>
      <c r="U77" s="64">
        <v>5</v>
      </c>
      <c r="V77" s="671">
        <f t="shared" si="5"/>
        <v>0</v>
      </c>
      <c r="W77" s="672">
        <v>1</v>
      </c>
      <c r="X77" s="2">
        <f t="shared" ref="X77:X93" si="16">V77*W77</f>
        <v>0</v>
      </c>
    </row>
    <row r="78" spans="2:24">
      <c r="B78" s="7">
        <f t="shared" ref="B78:B93" si="17">B77+1</f>
        <v>2065</v>
      </c>
      <c r="C78" s="529"/>
      <c r="D78" s="531">
        <v>1</v>
      </c>
      <c r="E78" s="283">
        <f t="shared" si="14"/>
        <v>0.66390000000000005</v>
      </c>
      <c r="F78" s="283">
        <f t="shared" si="14"/>
        <v>0.1285</v>
      </c>
      <c r="G78" s="283">
        <f t="shared" si="13"/>
        <v>0</v>
      </c>
      <c r="H78" s="283">
        <f t="shared" si="14"/>
        <v>0</v>
      </c>
      <c r="I78" s="283">
        <f t="shared" si="13"/>
        <v>0</v>
      </c>
      <c r="J78" s="283">
        <f t="shared" si="14"/>
        <v>8.0999999999999996E-3</v>
      </c>
      <c r="K78" s="283">
        <f t="shared" si="14"/>
        <v>0</v>
      </c>
      <c r="L78" s="283">
        <f t="shared" si="14"/>
        <v>0.1071</v>
      </c>
      <c r="M78" s="283">
        <f t="shared" si="14"/>
        <v>1.77E-2</v>
      </c>
      <c r="N78" s="283">
        <f t="shared" si="14"/>
        <v>1.3299999999999999E-2</v>
      </c>
      <c r="O78" s="283">
        <f t="shared" si="14"/>
        <v>6.2100000000000002E-2</v>
      </c>
      <c r="P78" s="53">
        <f t="shared" si="15"/>
        <v>1.0006999999999999</v>
      </c>
      <c r="S78" s="7">
        <f t="shared" ref="S78:S93" si="18">S77+1</f>
        <v>2065</v>
      </c>
      <c r="T78" s="64">
        <v>0</v>
      </c>
      <c r="U78" s="64">
        <v>5</v>
      </c>
      <c r="V78" s="671">
        <f t="shared" si="5"/>
        <v>0</v>
      </c>
      <c r="W78" s="672">
        <v>1</v>
      </c>
      <c r="X78" s="2">
        <f t="shared" si="16"/>
        <v>0</v>
      </c>
    </row>
    <row r="79" spans="2:24">
      <c r="B79" s="7">
        <f t="shared" si="17"/>
        <v>2066</v>
      </c>
      <c r="C79" s="529"/>
      <c r="D79" s="531">
        <v>1</v>
      </c>
      <c r="E79" s="283">
        <f t="shared" si="14"/>
        <v>0.66390000000000005</v>
      </c>
      <c r="F79" s="283">
        <f t="shared" si="14"/>
        <v>0.1285</v>
      </c>
      <c r="G79" s="283">
        <f t="shared" si="14"/>
        <v>0</v>
      </c>
      <c r="H79" s="283">
        <f t="shared" si="14"/>
        <v>0</v>
      </c>
      <c r="I79" s="283">
        <f t="shared" si="14"/>
        <v>0</v>
      </c>
      <c r="J79" s="283">
        <f t="shared" si="14"/>
        <v>8.0999999999999996E-3</v>
      </c>
      <c r="K79" s="283">
        <f t="shared" si="14"/>
        <v>0</v>
      </c>
      <c r="L79" s="283">
        <f t="shared" si="14"/>
        <v>0.1071</v>
      </c>
      <c r="M79" s="283">
        <f t="shared" si="14"/>
        <v>1.77E-2</v>
      </c>
      <c r="N79" s="283">
        <f t="shared" si="14"/>
        <v>1.3299999999999999E-2</v>
      </c>
      <c r="O79" s="283">
        <f t="shared" si="14"/>
        <v>6.2100000000000002E-2</v>
      </c>
      <c r="P79" s="53">
        <f t="shared" si="15"/>
        <v>1.0006999999999999</v>
      </c>
      <c r="S79" s="7">
        <f t="shared" si="18"/>
        <v>2066</v>
      </c>
      <c r="T79" s="64">
        <v>0</v>
      </c>
      <c r="U79" s="64">
        <v>5</v>
      </c>
      <c r="V79" s="671">
        <f t="shared" ref="V79:V93" si="19">T79*U79</f>
        <v>0</v>
      </c>
      <c r="W79" s="672">
        <v>1</v>
      </c>
      <c r="X79" s="2">
        <f t="shared" si="16"/>
        <v>0</v>
      </c>
    </row>
    <row r="80" spans="2:24">
      <c r="B80" s="7">
        <f t="shared" si="17"/>
        <v>2067</v>
      </c>
      <c r="C80" s="529"/>
      <c r="D80" s="531">
        <v>1</v>
      </c>
      <c r="E80" s="283">
        <f t="shared" si="14"/>
        <v>0.66390000000000005</v>
      </c>
      <c r="F80" s="283">
        <f t="shared" si="14"/>
        <v>0.1285</v>
      </c>
      <c r="G80" s="283">
        <f t="shared" si="14"/>
        <v>0</v>
      </c>
      <c r="H80" s="283">
        <f t="shared" si="14"/>
        <v>0</v>
      </c>
      <c r="I80" s="283">
        <f t="shared" si="14"/>
        <v>0</v>
      </c>
      <c r="J80" s="283">
        <f t="shared" si="14"/>
        <v>8.0999999999999996E-3</v>
      </c>
      <c r="K80" s="283">
        <f t="shared" si="14"/>
        <v>0</v>
      </c>
      <c r="L80" s="283">
        <f t="shared" si="14"/>
        <v>0.1071</v>
      </c>
      <c r="M80" s="283">
        <f t="shared" si="14"/>
        <v>1.77E-2</v>
      </c>
      <c r="N80" s="283">
        <f t="shared" si="14"/>
        <v>1.3299999999999999E-2</v>
      </c>
      <c r="O80" s="283">
        <f t="shared" si="14"/>
        <v>6.2100000000000002E-2</v>
      </c>
      <c r="P80" s="53">
        <f t="shared" si="15"/>
        <v>1.0006999999999999</v>
      </c>
      <c r="S80" s="7">
        <f t="shared" si="18"/>
        <v>2067</v>
      </c>
      <c r="T80" s="64">
        <v>0</v>
      </c>
      <c r="U80" s="64">
        <v>5</v>
      </c>
      <c r="V80" s="671">
        <f t="shared" si="19"/>
        <v>0</v>
      </c>
      <c r="W80" s="672">
        <v>1</v>
      </c>
      <c r="X80" s="2">
        <f t="shared" si="16"/>
        <v>0</v>
      </c>
    </row>
    <row r="81" spans="2:24">
      <c r="B81" s="7">
        <f t="shared" si="17"/>
        <v>2068</v>
      </c>
      <c r="C81" s="529"/>
      <c r="D81" s="531">
        <v>1</v>
      </c>
      <c r="E81" s="283">
        <f t="shared" si="14"/>
        <v>0.66390000000000005</v>
      </c>
      <c r="F81" s="283">
        <f t="shared" si="14"/>
        <v>0.1285</v>
      </c>
      <c r="G81" s="283">
        <f t="shared" si="14"/>
        <v>0</v>
      </c>
      <c r="H81" s="283">
        <f t="shared" si="14"/>
        <v>0</v>
      </c>
      <c r="I81" s="283">
        <f t="shared" si="14"/>
        <v>0</v>
      </c>
      <c r="J81" s="283">
        <f t="shared" si="14"/>
        <v>8.0999999999999996E-3</v>
      </c>
      <c r="K81" s="283">
        <f t="shared" si="14"/>
        <v>0</v>
      </c>
      <c r="L81" s="283">
        <f t="shared" si="14"/>
        <v>0.1071</v>
      </c>
      <c r="M81" s="283">
        <f t="shared" si="14"/>
        <v>1.77E-2</v>
      </c>
      <c r="N81" s="283">
        <f t="shared" si="14"/>
        <v>1.3299999999999999E-2</v>
      </c>
      <c r="O81" s="283">
        <f t="shared" si="14"/>
        <v>6.2100000000000002E-2</v>
      </c>
      <c r="P81" s="53">
        <f t="shared" si="15"/>
        <v>1.0006999999999999</v>
      </c>
      <c r="S81" s="7">
        <f t="shared" si="18"/>
        <v>2068</v>
      </c>
      <c r="T81" s="64">
        <v>0</v>
      </c>
      <c r="U81" s="64">
        <v>5</v>
      </c>
      <c r="V81" s="671">
        <f t="shared" si="19"/>
        <v>0</v>
      </c>
      <c r="W81" s="672">
        <v>1</v>
      </c>
      <c r="X81" s="2">
        <f t="shared" si="16"/>
        <v>0</v>
      </c>
    </row>
    <row r="82" spans="2:24">
      <c r="B82" s="7">
        <f t="shared" si="17"/>
        <v>2069</v>
      </c>
      <c r="C82" s="529"/>
      <c r="D82" s="531">
        <v>1</v>
      </c>
      <c r="E82" s="283">
        <f t="shared" si="14"/>
        <v>0.66390000000000005</v>
      </c>
      <c r="F82" s="283">
        <f t="shared" si="14"/>
        <v>0.1285</v>
      </c>
      <c r="G82" s="283">
        <f t="shared" si="14"/>
        <v>0</v>
      </c>
      <c r="H82" s="283">
        <f t="shared" si="14"/>
        <v>0</v>
      </c>
      <c r="I82" s="283">
        <f t="shared" si="14"/>
        <v>0</v>
      </c>
      <c r="J82" s="283">
        <f t="shared" si="14"/>
        <v>8.0999999999999996E-3</v>
      </c>
      <c r="K82" s="283">
        <f t="shared" si="14"/>
        <v>0</v>
      </c>
      <c r="L82" s="283">
        <f t="shared" si="14"/>
        <v>0.1071</v>
      </c>
      <c r="M82" s="283">
        <f t="shared" si="14"/>
        <v>1.77E-2</v>
      </c>
      <c r="N82" s="283">
        <f t="shared" si="14"/>
        <v>1.3299999999999999E-2</v>
      </c>
      <c r="O82" s="283">
        <f t="shared" si="14"/>
        <v>6.2100000000000002E-2</v>
      </c>
      <c r="P82" s="53">
        <f t="shared" si="15"/>
        <v>1.0006999999999999</v>
      </c>
      <c r="S82" s="7">
        <f t="shared" si="18"/>
        <v>2069</v>
      </c>
      <c r="T82" s="64">
        <v>0</v>
      </c>
      <c r="U82" s="64">
        <v>5</v>
      </c>
      <c r="V82" s="671">
        <f t="shared" si="19"/>
        <v>0</v>
      </c>
      <c r="W82" s="672">
        <v>1</v>
      </c>
      <c r="X82" s="2">
        <f t="shared" si="16"/>
        <v>0</v>
      </c>
    </row>
    <row r="83" spans="2:24">
      <c r="B83" s="7">
        <f t="shared" si="17"/>
        <v>2070</v>
      </c>
      <c r="C83" s="529"/>
      <c r="D83" s="531">
        <v>1</v>
      </c>
      <c r="E83" s="283">
        <f t="shared" ref="E83:O93" si="20">E$8</f>
        <v>0.66390000000000005</v>
      </c>
      <c r="F83" s="283">
        <f t="shared" si="20"/>
        <v>0.1285</v>
      </c>
      <c r="G83" s="283">
        <f t="shared" si="14"/>
        <v>0</v>
      </c>
      <c r="H83" s="283">
        <f t="shared" si="20"/>
        <v>0</v>
      </c>
      <c r="I83" s="283">
        <f t="shared" si="14"/>
        <v>0</v>
      </c>
      <c r="J83" s="283">
        <f t="shared" si="20"/>
        <v>8.0999999999999996E-3</v>
      </c>
      <c r="K83" s="283">
        <f t="shared" si="20"/>
        <v>0</v>
      </c>
      <c r="L83" s="283">
        <f t="shared" si="20"/>
        <v>0.1071</v>
      </c>
      <c r="M83" s="283">
        <f t="shared" si="20"/>
        <v>1.77E-2</v>
      </c>
      <c r="N83" s="283">
        <f t="shared" si="20"/>
        <v>1.3299999999999999E-2</v>
      </c>
      <c r="O83" s="283">
        <f t="shared" si="20"/>
        <v>6.2100000000000002E-2</v>
      </c>
      <c r="P83" s="53">
        <f t="shared" si="15"/>
        <v>1.0006999999999999</v>
      </c>
      <c r="S83" s="7">
        <f t="shared" si="18"/>
        <v>2070</v>
      </c>
      <c r="T83" s="64">
        <v>0</v>
      </c>
      <c r="U83" s="64">
        <v>5</v>
      </c>
      <c r="V83" s="671">
        <f t="shared" si="19"/>
        <v>0</v>
      </c>
      <c r="W83" s="672">
        <v>1</v>
      </c>
      <c r="X83" s="2">
        <f t="shared" si="16"/>
        <v>0</v>
      </c>
    </row>
    <row r="84" spans="2:24">
      <c r="B84" s="7">
        <f t="shared" si="17"/>
        <v>2071</v>
      </c>
      <c r="C84" s="529"/>
      <c r="D84" s="531">
        <v>1</v>
      </c>
      <c r="E84" s="283">
        <f t="shared" si="20"/>
        <v>0.66390000000000005</v>
      </c>
      <c r="F84" s="283">
        <f t="shared" si="20"/>
        <v>0.1285</v>
      </c>
      <c r="G84" s="283">
        <f t="shared" si="14"/>
        <v>0</v>
      </c>
      <c r="H84" s="283">
        <f t="shared" si="20"/>
        <v>0</v>
      </c>
      <c r="I84" s="283">
        <f t="shared" si="14"/>
        <v>0</v>
      </c>
      <c r="J84" s="283">
        <f t="shared" si="20"/>
        <v>8.0999999999999996E-3</v>
      </c>
      <c r="K84" s="283">
        <f t="shared" si="20"/>
        <v>0</v>
      </c>
      <c r="L84" s="283">
        <f t="shared" si="20"/>
        <v>0.1071</v>
      </c>
      <c r="M84" s="283">
        <f t="shared" si="20"/>
        <v>1.77E-2</v>
      </c>
      <c r="N84" s="283">
        <f t="shared" si="20"/>
        <v>1.3299999999999999E-2</v>
      </c>
      <c r="O84" s="283">
        <f t="shared" si="20"/>
        <v>6.2100000000000002E-2</v>
      </c>
      <c r="P84" s="53">
        <f t="shared" si="15"/>
        <v>1.0006999999999999</v>
      </c>
      <c r="S84" s="7">
        <f t="shared" si="18"/>
        <v>2071</v>
      </c>
      <c r="T84" s="64">
        <v>0</v>
      </c>
      <c r="U84" s="64">
        <v>5</v>
      </c>
      <c r="V84" s="671">
        <f t="shared" si="19"/>
        <v>0</v>
      </c>
      <c r="W84" s="672">
        <v>1</v>
      </c>
      <c r="X84" s="2">
        <f t="shared" si="16"/>
        <v>0</v>
      </c>
    </row>
    <row r="85" spans="2:24">
      <c r="B85" s="7">
        <f t="shared" si="17"/>
        <v>2072</v>
      </c>
      <c r="C85" s="529"/>
      <c r="D85" s="531">
        <v>1</v>
      </c>
      <c r="E85" s="283">
        <f t="shared" si="20"/>
        <v>0.66390000000000005</v>
      </c>
      <c r="F85" s="283">
        <f t="shared" si="20"/>
        <v>0.1285</v>
      </c>
      <c r="G85" s="283">
        <f t="shared" si="14"/>
        <v>0</v>
      </c>
      <c r="H85" s="283">
        <f t="shared" si="20"/>
        <v>0</v>
      </c>
      <c r="I85" s="283">
        <f t="shared" si="14"/>
        <v>0</v>
      </c>
      <c r="J85" s="283">
        <f t="shared" si="20"/>
        <v>8.0999999999999996E-3</v>
      </c>
      <c r="K85" s="283">
        <f t="shared" si="20"/>
        <v>0</v>
      </c>
      <c r="L85" s="283">
        <f t="shared" si="20"/>
        <v>0.1071</v>
      </c>
      <c r="M85" s="283">
        <f t="shared" si="20"/>
        <v>1.77E-2</v>
      </c>
      <c r="N85" s="283">
        <f t="shared" si="20"/>
        <v>1.3299999999999999E-2</v>
      </c>
      <c r="O85" s="283">
        <f t="shared" si="20"/>
        <v>6.2100000000000002E-2</v>
      </c>
      <c r="P85" s="53">
        <f t="shared" si="15"/>
        <v>1.0006999999999999</v>
      </c>
      <c r="S85" s="7">
        <f t="shared" si="18"/>
        <v>2072</v>
      </c>
      <c r="T85" s="64">
        <v>0</v>
      </c>
      <c r="U85" s="64">
        <v>5</v>
      </c>
      <c r="V85" s="671">
        <f t="shared" si="19"/>
        <v>0</v>
      </c>
      <c r="W85" s="672">
        <v>1</v>
      </c>
      <c r="X85" s="2">
        <f t="shared" si="16"/>
        <v>0</v>
      </c>
    </row>
    <row r="86" spans="2:24">
      <c r="B86" s="7">
        <f t="shared" si="17"/>
        <v>2073</v>
      </c>
      <c r="C86" s="529"/>
      <c r="D86" s="531">
        <v>1</v>
      </c>
      <c r="E86" s="283">
        <f t="shared" si="20"/>
        <v>0.66390000000000005</v>
      </c>
      <c r="F86" s="283">
        <f t="shared" si="20"/>
        <v>0.1285</v>
      </c>
      <c r="G86" s="283">
        <f t="shared" si="14"/>
        <v>0</v>
      </c>
      <c r="H86" s="283">
        <f t="shared" si="20"/>
        <v>0</v>
      </c>
      <c r="I86" s="283">
        <f t="shared" si="14"/>
        <v>0</v>
      </c>
      <c r="J86" s="283">
        <f t="shared" si="20"/>
        <v>8.0999999999999996E-3</v>
      </c>
      <c r="K86" s="283">
        <f t="shared" si="20"/>
        <v>0</v>
      </c>
      <c r="L86" s="283">
        <f t="shared" si="20"/>
        <v>0.1071</v>
      </c>
      <c r="M86" s="283">
        <f t="shared" si="20"/>
        <v>1.77E-2</v>
      </c>
      <c r="N86" s="283">
        <f t="shared" si="20"/>
        <v>1.3299999999999999E-2</v>
      </c>
      <c r="O86" s="283">
        <f t="shared" si="20"/>
        <v>6.2100000000000002E-2</v>
      </c>
      <c r="P86" s="53">
        <f t="shared" si="15"/>
        <v>1.0006999999999999</v>
      </c>
      <c r="S86" s="7">
        <f t="shared" si="18"/>
        <v>2073</v>
      </c>
      <c r="T86" s="64">
        <v>0</v>
      </c>
      <c r="U86" s="64">
        <v>5</v>
      </c>
      <c r="V86" s="671">
        <f t="shared" si="19"/>
        <v>0</v>
      </c>
      <c r="W86" s="672">
        <v>1</v>
      </c>
      <c r="X86" s="2">
        <f t="shared" si="16"/>
        <v>0</v>
      </c>
    </row>
    <row r="87" spans="2:24">
      <c r="B87" s="7">
        <f t="shared" si="17"/>
        <v>2074</v>
      </c>
      <c r="C87" s="529"/>
      <c r="D87" s="531">
        <v>1</v>
      </c>
      <c r="E87" s="283">
        <f t="shared" si="20"/>
        <v>0.66390000000000005</v>
      </c>
      <c r="F87" s="283">
        <f t="shared" si="20"/>
        <v>0.1285</v>
      </c>
      <c r="G87" s="283">
        <f t="shared" si="14"/>
        <v>0</v>
      </c>
      <c r="H87" s="283">
        <f t="shared" si="20"/>
        <v>0</v>
      </c>
      <c r="I87" s="283">
        <f t="shared" si="14"/>
        <v>0</v>
      </c>
      <c r="J87" s="283">
        <f t="shared" si="20"/>
        <v>8.0999999999999996E-3</v>
      </c>
      <c r="K87" s="283">
        <f t="shared" si="20"/>
        <v>0</v>
      </c>
      <c r="L87" s="283">
        <f t="shared" si="20"/>
        <v>0.1071</v>
      </c>
      <c r="M87" s="283">
        <f t="shared" si="20"/>
        <v>1.77E-2</v>
      </c>
      <c r="N87" s="283">
        <f t="shared" si="20"/>
        <v>1.3299999999999999E-2</v>
      </c>
      <c r="O87" s="283">
        <f t="shared" si="20"/>
        <v>6.2100000000000002E-2</v>
      </c>
      <c r="P87" s="53">
        <f t="shared" si="15"/>
        <v>1.0006999999999999</v>
      </c>
      <c r="S87" s="7">
        <f t="shared" si="18"/>
        <v>2074</v>
      </c>
      <c r="T87" s="64">
        <v>0</v>
      </c>
      <c r="U87" s="64">
        <v>5</v>
      </c>
      <c r="V87" s="671">
        <f t="shared" si="19"/>
        <v>0</v>
      </c>
      <c r="W87" s="672">
        <v>1</v>
      </c>
      <c r="X87" s="2">
        <f t="shared" si="16"/>
        <v>0</v>
      </c>
    </row>
    <row r="88" spans="2:24">
      <c r="B88" s="7">
        <f t="shared" si="17"/>
        <v>2075</v>
      </c>
      <c r="C88" s="529"/>
      <c r="D88" s="531">
        <v>1</v>
      </c>
      <c r="E88" s="283">
        <f t="shared" si="20"/>
        <v>0.66390000000000005</v>
      </c>
      <c r="F88" s="283">
        <f t="shared" si="20"/>
        <v>0.1285</v>
      </c>
      <c r="G88" s="283">
        <f t="shared" si="14"/>
        <v>0</v>
      </c>
      <c r="H88" s="283">
        <f t="shared" si="20"/>
        <v>0</v>
      </c>
      <c r="I88" s="283">
        <f t="shared" si="14"/>
        <v>0</v>
      </c>
      <c r="J88" s="283">
        <f t="shared" si="20"/>
        <v>8.0999999999999996E-3</v>
      </c>
      <c r="K88" s="283">
        <f t="shared" si="20"/>
        <v>0</v>
      </c>
      <c r="L88" s="283">
        <f t="shared" si="20"/>
        <v>0.1071</v>
      </c>
      <c r="M88" s="283">
        <f t="shared" si="20"/>
        <v>1.77E-2</v>
      </c>
      <c r="N88" s="283">
        <f t="shared" si="20"/>
        <v>1.3299999999999999E-2</v>
      </c>
      <c r="O88" s="283">
        <f t="shared" si="20"/>
        <v>6.2100000000000002E-2</v>
      </c>
      <c r="P88" s="53">
        <f t="shared" si="15"/>
        <v>1.0006999999999999</v>
      </c>
      <c r="S88" s="7">
        <f t="shared" si="18"/>
        <v>2075</v>
      </c>
      <c r="T88" s="64">
        <v>0</v>
      </c>
      <c r="U88" s="64">
        <v>5</v>
      </c>
      <c r="V88" s="671">
        <f t="shared" si="19"/>
        <v>0</v>
      </c>
      <c r="W88" s="672">
        <v>1</v>
      </c>
      <c r="X88" s="2">
        <f t="shared" si="16"/>
        <v>0</v>
      </c>
    </row>
    <row r="89" spans="2:24">
      <c r="B89" s="7">
        <f t="shared" si="17"/>
        <v>2076</v>
      </c>
      <c r="C89" s="529"/>
      <c r="D89" s="531">
        <v>1</v>
      </c>
      <c r="E89" s="283">
        <f t="shared" si="20"/>
        <v>0.66390000000000005</v>
      </c>
      <c r="F89" s="283">
        <f t="shared" si="20"/>
        <v>0.1285</v>
      </c>
      <c r="G89" s="283">
        <f t="shared" si="20"/>
        <v>0</v>
      </c>
      <c r="H89" s="283">
        <f t="shared" si="20"/>
        <v>0</v>
      </c>
      <c r="I89" s="283">
        <f t="shared" si="20"/>
        <v>0</v>
      </c>
      <c r="J89" s="283">
        <f t="shared" si="20"/>
        <v>8.0999999999999996E-3</v>
      </c>
      <c r="K89" s="283">
        <f t="shared" si="20"/>
        <v>0</v>
      </c>
      <c r="L89" s="283">
        <f t="shared" si="20"/>
        <v>0.1071</v>
      </c>
      <c r="M89" s="283">
        <f t="shared" si="20"/>
        <v>1.77E-2</v>
      </c>
      <c r="N89" s="283">
        <f t="shared" si="20"/>
        <v>1.3299999999999999E-2</v>
      </c>
      <c r="O89" s="283">
        <f t="shared" si="20"/>
        <v>6.2100000000000002E-2</v>
      </c>
      <c r="P89" s="53">
        <f t="shared" si="15"/>
        <v>1.0006999999999999</v>
      </c>
      <c r="S89" s="7">
        <f t="shared" si="18"/>
        <v>2076</v>
      </c>
      <c r="T89" s="64">
        <v>0</v>
      </c>
      <c r="U89" s="64">
        <v>5</v>
      </c>
      <c r="V89" s="671">
        <f t="shared" si="19"/>
        <v>0</v>
      </c>
      <c r="W89" s="672">
        <v>1</v>
      </c>
      <c r="X89" s="2">
        <f t="shared" si="16"/>
        <v>0</v>
      </c>
    </row>
    <row r="90" spans="2:24">
      <c r="B90" s="7">
        <f t="shared" si="17"/>
        <v>2077</v>
      </c>
      <c r="C90" s="529"/>
      <c r="D90" s="531">
        <v>1</v>
      </c>
      <c r="E90" s="283">
        <f t="shared" si="20"/>
        <v>0.66390000000000005</v>
      </c>
      <c r="F90" s="283">
        <f t="shared" si="20"/>
        <v>0.1285</v>
      </c>
      <c r="G90" s="283">
        <f t="shared" si="20"/>
        <v>0</v>
      </c>
      <c r="H90" s="283">
        <f t="shared" si="20"/>
        <v>0</v>
      </c>
      <c r="I90" s="283">
        <f t="shared" si="20"/>
        <v>0</v>
      </c>
      <c r="J90" s="283">
        <f t="shared" si="20"/>
        <v>8.0999999999999996E-3</v>
      </c>
      <c r="K90" s="283">
        <f t="shared" si="20"/>
        <v>0</v>
      </c>
      <c r="L90" s="283">
        <f t="shared" si="20"/>
        <v>0.1071</v>
      </c>
      <c r="M90" s="283">
        <f t="shared" si="20"/>
        <v>1.77E-2</v>
      </c>
      <c r="N90" s="283">
        <f t="shared" si="20"/>
        <v>1.3299999999999999E-2</v>
      </c>
      <c r="O90" s="283">
        <f t="shared" si="20"/>
        <v>6.2100000000000002E-2</v>
      </c>
      <c r="P90" s="53">
        <f t="shared" si="15"/>
        <v>1.0006999999999999</v>
      </c>
      <c r="S90" s="7">
        <f t="shared" si="18"/>
        <v>2077</v>
      </c>
      <c r="T90" s="64">
        <v>0</v>
      </c>
      <c r="U90" s="64">
        <v>5</v>
      </c>
      <c r="V90" s="671">
        <f t="shared" si="19"/>
        <v>0</v>
      </c>
      <c r="W90" s="672">
        <v>1</v>
      </c>
      <c r="X90" s="2">
        <f t="shared" si="16"/>
        <v>0</v>
      </c>
    </row>
    <row r="91" spans="2:24">
      <c r="B91" s="7">
        <f t="shared" si="17"/>
        <v>2078</v>
      </c>
      <c r="C91" s="529"/>
      <c r="D91" s="531">
        <v>1</v>
      </c>
      <c r="E91" s="283">
        <f t="shared" si="20"/>
        <v>0.66390000000000005</v>
      </c>
      <c r="F91" s="283">
        <f t="shared" si="20"/>
        <v>0.1285</v>
      </c>
      <c r="G91" s="283">
        <f t="shared" si="20"/>
        <v>0</v>
      </c>
      <c r="H91" s="283">
        <f t="shared" si="20"/>
        <v>0</v>
      </c>
      <c r="I91" s="283">
        <f t="shared" si="20"/>
        <v>0</v>
      </c>
      <c r="J91" s="283">
        <f t="shared" si="20"/>
        <v>8.0999999999999996E-3</v>
      </c>
      <c r="K91" s="283">
        <f t="shared" si="20"/>
        <v>0</v>
      </c>
      <c r="L91" s="283">
        <f t="shared" si="20"/>
        <v>0.1071</v>
      </c>
      <c r="M91" s="283">
        <f t="shared" si="20"/>
        <v>1.77E-2</v>
      </c>
      <c r="N91" s="283">
        <f t="shared" si="20"/>
        <v>1.3299999999999999E-2</v>
      </c>
      <c r="O91" s="283">
        <f t="shared" si="20"/>
        <v>6.2100000000000002E-2</v>
      </c>
      <c r="P91" s="53">
        <f t="shared" si="15"/>
        <v>1.0006999999999999</v>
      </c>
      <c r="S91" s="7">
        <f t="shared" si="18"/>
        <v>2078</v>
      </c>
      <c r="T91" s="64">
        <v>0</v>
      </c>
      <c r="U91" s="64">
        <v>5</v>
      </c>
      <c r="V91" s="671">
        <f t="shared" si="19"/>
        <v>0</v>
      </c>
      <c r="W91" s="672">
        <v>1</v>
      </c>
      <c r="X91" s="2">
        <f t="shared" si="16"/>
        <v>0</v>
      </c>
    </row>
    <row r="92" spans="2:24">
      <c r="B92" s="7">
        <f t="shared" si="17"/>
        <v>2079</v>
      </c>
      <c r="C92" s="529"/>
      <c r="D92" s="531">
        <v>1</v>
      </c>
      <c r="E92" s="283">
        <f t="shared" si="20"/>
        <v>0.66390000000000005</v>
      </c>
      <c r="F92" s="283">
        <f t="shared" si="20"/>
        <v>0.1285</v>
      </c>
      <c r="G92" s="283">
        <f t="shared" si="20"/>
        <v>0</v>
      </c>
      <c r="H92" s="283">
        <f t="shared" si="20"/>
        <v>0</v>
      </c>
      <c r="I92" s="283">
        <f t="shared" si="20"/>
        <v>0</v>
      </c>
      <c r="J92" s="283">
        <f t="shared" si="20"/>
        <v>8.0999999999999996E-3</v>
      </c>
      <c r="K92" s="283">
        <f t="shared" si="20"/>
        <v>0</v>
      </c>
      <c r="L92" s="283">
        <f t="shared" si="20"/>
        <v>0.1071</v>
      </c>
      <c r="M92" s="283">
        <f t="shared" si="20"/>
        <v>1.77E-2</v>
      </c>
      <c r="N92" s="283">
        <f t="shared" si="20"/>
        <v>1.3299999999999999E-2</v>
      </c>
      <c r="O92" s="283">
        <f t="shared" si="20"/>
        <v>6.2100000000000002E-2</v>
      </c>
      <c r="P92" s="53">
        <f t="shared" si="15"/>
        <v>1.0006999999999999</v>
      </c>
      <c r="S92" s="7">
        <f t="shared" si="18"/>
        <v>2079</v>
      </c>
      <c r="T92" s="64">
        <v>0</v>
      </c>
      <c r="U92" s="64">
        <v>5</v>
      </c>
      <c r="V92" s="671">
        <f t="shared" si="19"/>
        <v>0</v>
      </c>
      <c r="W92" s="672">
        <v>1</v>
      </c>
      <c r="X92" s="2">
        <f t="shared" si="16"/>
        <v>0</v>
      </c>
    </row>
    <row r="93" spans="2:24" ht="13.5" thickBot="1">
      <c r="B93" s="18">
        <f t="shared" si="17"/>
        <v>2080</v>
      </c>
      <c r="C93" s="530"/>
      <c r="D93" s="531">
        <v>1</v>
      </c>
      <c r="E93" s="532">
        <f t="shared" si="20"/>
        <v>0.66390000000000005</v>
      </c>
      <c r="F93" s="532">
        <f t="shared" si="20"/>
        <v>0.1285</v>
      </c>
      <c r="G93" s="532">
        <f t="shared" si="20"/>
        <v>0</v>
      </c>
      <c r="H93" s="532">
        <f t="shared" si="20"/>
        <v>0</v>
      </c>
      <c r="I93" s="532">
        <f t="shared" si="20"/>
        <v>0</v>
      </c>
      <c r="J93" s="532">
        <f t="shared" si="20"/>
        <v>8.0999999999999996E-3</v>
      </c>
      <c r="K93" s="532">
        <f t="shared" si="20"/>
        <v>0</v>
      </c>
      <c r="L93" s="532">
        <f t="shared" si="20"/>
        <v>0.1071</v>
      </c>
      <c r="M93" s="532">
        <f t="shared" si="20"/>
        <v>1.77E-2</v>
      </c>
      <c r="N93" s="532">
        <f t="shared" si="20"/>
        <v>1.3299999999999999E-2</v>
      </c>
      <c r="O93" s="533">
        <f t="shared" si="20"/>
        <v>6.2100000000000002E-2</v>
      </c>
      <c r="P93" s="54">
        <f t="shared" si="15"/>
        <v>1.0006999999999999</v>
      </c>
      <c r="S93" s="18">
        <f t="shared" si="18"/>
        <v>2080</v>
      </c>
      <c r="T93" s="679">
        <v>0</v>
      </c>
      <c r="U93" s="673">
        <v>5</v>
      </c>
      <c r="V93" s="674">
        <f t="shared" si="19"/>
        <v>0</v>
      </c>
      <c r="W93" s="675">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0"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4" t="s">
        <v>1</v>
      </c>
      <c r="C4" s="545" t="s">
        <v>6</v>
      </c>
      <c r="D4" s="546" t="s">
        <v>269</v>
      </c>
      <c r="E4" s="546" t="s">
        <v>267</v>
      </c>
      <c r="F4" s="546" t="s">
        <v>139</v>
      </c>
      <c r="G4" s="546" t="s">
        <v>2</v>
      </c>
      <c r="H4" s="545" t="s">
        <v>16</v>
      </c>
      <c r="I4" s="545" t="s">
        <v>229</v>
      </c>
      <c r="J4" s="545" t="s">
        <v>230</v>
      </c>
      <c r="K4" s="545" t="s">
        <v>231</v>
      </c>
      <c r="L4" s="545" t="s">
        <v>232</v>
      </c>
      <c r="M4" s="547" t="s">
        <v>233</v>
      </c>
      <c r="N4" s="547" t="s">
        <v>146</v>
      </c>
      <c r="O4" s="547" t="s">
        <v>204</v>
      </c>
      <c r="P4" s="547" t="s">
        <v>308</v>
      </c>
    </row>
    <row r="5" spans="2:16" ht="13.5" thickBot="1">
      <c r="B5" s="548"/>
      <c r="C5" s="543" t="s">
        <v>24</v>
      </c>
      <c r="D5" s="543" t="s">
        <v>24</v>
      </c>
      <c r="E5" s="543" t="s">
        <v>24</v>
      </c>
      <c r="F5" s="543" t="s">
        <v>24</v>
      </c>
      <c r="G5" s="543" t="s">
        <v>24</v>
      </c>
      <c r="H5" s="543" t="s">
        <v>24</v>
      </c>
      <c r="I5" s="543" t="s">
        <v>24</v>
      </c>
      <c r="J5" s="543" t="s">
        <v>24</v>
      </c>
      <c r="K5" s="543" t="s">
        <v>24</v>
      </c>
      <c r="L5" s="543" t="s">
        <v>24</v>
      </c>
      <c r="M5" s="543" t="s">
        <v>24</v>
      </c>
      <c r="N5" s="543" t="s">
        <v>24</v>
      </c>
      <c r="O5" s="543" t="s">
        <v>24</v>
      </c>
      <c r="P5" s="543"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8" t="str">
        <f>city</f>
        <v>PASER</v>
      </c>
      <c r="J2" s="799"/>
      <c r="K2" s="799"/>
      <c r="L2" s="799"/>
      <c r="M2" s="799"/>
      <c r="N2" s="799"/>
      <c r="O2" s="799"/>
    </row>
    <row r="3" spans="2:16" ht="16.5" thickBot="1">
      <c r="C3" s="4"/>
      <c r="H3" s="5" t="s">
        <v>276</v>
      </c>
      <c r="I3" s="798" t="str">
        <f>province</f>
        <v>Kalimantan Timur</v>
      </c>
      <c r="J3" s="799"/>
      <c r="K3" s="799"/>
      <c r="L3" s="799"/>
      <c r="M3" s="799"/>
      <c r="N3" s="799"/>
      <c r="O3" s="799"/>
    </row>
    <row r="4" spans="2:16" ht="16.5" thickBot="1">
      <c r="D4" s="4"/>
      <c r="E4" s="4"/>
      <c r="H4" s="5" t="s">
        <v>30</v>
      </c>
      <c r="I4" s="798" t="str">
        <f>country</f>
        <v>Indonesia</v>
      </c>
      <c r="J4" s="799"/>
      <c r="K4" s="799"/>
      <c r="L4" s="799"/>
      <c r="M4" s="799"/>
      <c r="N4" s="799"/>
      <c r="O4" s="799"/>
      <c r="P4" s="676"/>
    </row>
    <row r="5" spans="2:16">
      <c r="C5" s="5"/>
      <c r="D5" s="5"/>
      <c r="E5" s="5"/>
      <c r="F5" s="96"/>
      <c r="G5" s="96"/>
      <c r="P5" s="676"/>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81" t="s">
        <v>32</v>
      </c>
      <c r="D10" s="782"/>
      <c r="E10" s="782"/>
      <c r="F10" s="782"/>
      <c r="G10" s="782"/>
      <c r="H10" s="782"/>
      <c r="I10" s="782"/>
      <c r="J10" s="782"/>
      <c r="K10" s="782"/>
      <c r="L10" s="782"/>
      <c r="M10" s="782"/>
      <c r="N10" s="782"/>
      <c r="O10" s="782"/>
      <c r="P10" s="783"/>
    </row>
    <row r="11" spans="2:16" ht="13.5" customHeight="1" thickBot="1">
      <c r="C11" s="785" t="s">
        <v>228</v>
      </c>
      <c r="D11" s="785" t="s">
        <v>262</v>
      </c>
      <c r="E11" s="785" t="s">
        <v>267</v>
      </c>
      <c r="F11" s="785" t="s">
        <v>261</v>
      </c>
      <c r="G11" s="785" t="s">
        <v>2</v>
      </c>
      <c r="H11" s="785" t="s">
        <v>16</v>
      </c>
      <c r="I11" s="785" t="s">
        <v>229</v>
      </c>
      <c r="J11" s="800" t="s">
        <v>273</v>
      </c>
      <c r="K11" s="801"/>
      <c r="L11" s="801"/>
      <c r="M11" s="802"/>
      <c r="N11" s="785" t="s">
        <v>146</v>
      </c>
      <c r="O11" s="785" t="s">
        <v>210</v>
      </c>
      <c r="P11" s="784" t="s">
        <v>308</v>
      </c>
    </row>
    <row r="12" spans="2:16" s="1" customFormat="1">
      <c r="B12" s="463" t="s">
        <v>1</v>
      </c>
      <c r="C12" s="803"/>
      <c r="D12" s="803"/>
      <c r="E12" s="803"/>
      <c r="F12" s="803"/>
      <c r="G12" s="803"/>
      <c r="H12" s="803"/>
      <c r="I12" s="803"/>
      <c r="J12" s="467" t="s">
        <v>230</v>
      </c>
      <c r="K12" s="467" t="s">
        <v>231</v>
      </c>
      <c r="L12" s="467" t="s">
        <v>232</v>
      </c>
      <c r="M12" s="463" t="s">
        <v>233</v>
      </c>
      <c r="N12" s="803"/>
      <c r="O12" s="803"/>
      <c r="P12" s="803"/>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3" t="s">
        <v>15</v>
      </c>
      <c r="P13" s="553" t="s">
        <v>15</v>
      </c>
    </row>
    <row r="14" spans="2:16">
      <c r="B14" s="156">
        <f>year</f>
        <v>2000</v>
      </c>
      <c r="C14" s="698">
        <f>Activity!$C13*Activity!$D13*Activity!E13</f>
        <v>0</v>
      </c>
      <c r="D14" s="699">
        <f>Activity!$C13*Activity!$D13*Activity!F13</f>
        <v>0</v>
      </c>
      <c r="E14" s="699">
        <f>Activity!$C13*Activity!$D13*Activity!G13</f>
        <v>0</v>
      </c>
      <c r="F14" s="699">
        <f>Activity!$C13*Activity!$D13*Activity!H13</f>
        <v>0</v>
      </c>
      <c r="G14" s="699">
        <f>Activity!$C13*Activity!$D13*Activity!I13</f>
        <v>0</v>
      </c>
      <c r="H14" s="699">
        <f>Activity!$C13*Activity!$D13*Activity!J13</f>
        <v>0</v>
      </c>
      <c r="I14" s="699">
        <f>Activity!$C13*Activity!$D13*Activity!K13</f>
        <v>0</v>
      </c>
      <c r="J14" s="699">
        <f>Activity!$C13*Activity!$D13*Activity!L13</f>
        <v>0</v>
      </c>
      <c r="K14" s="700">
        <f>Activity!$C13*Activity!$D13*Activity!M13</f>
        <v>0</v>
      </c>
      <c r="L14" s="700">
        <f>Activity!$C13*Activity!$D13*Activity!N13</f>
        <v>0</v>
      </c>
      <c r="M14" s="699">
        <f>Activity!$C13*Activity!$D13*Activity!O13</f>
        <v>0</v>
      </c>
      <c r="N14" s="526">
        <v>0</v>
      </c>
      <c r="O14" s="707">
        <f>Activity!C13*Activity!D13</f>
        <v>0</v>
      </c>
      <c r="P14" s="708">
        <f>Activity!X13</f>
        <v>0</v>
      </c>
    </row>
    <row r="15" spans="2:16">
      <c r="B15" s="55">
        <f>B14+1</f>
        <v>2001</v>
      </c>
      <c r="C15" s="701">
        <f>Activity!$C14*Activity!$D14*Activity!E14</f>
        <v>0</v>
      </c>
      <c r="D15" s="702">
        <f>Activity!$C14*Activity!$D14*Activity!F14</f>
        <v>0</v>
      </c>
      <c r="E15" s="700">
        <f>Activity!$C14*Activity!$D14*Activity!G14</f>
        <v>0</v>
      </c>
      <c r="F15" s="702">
        <f>Activity!$C14*Activity!$D14*Activity!H14</f>
        <v>0</v>
      </c>
      <c r="G15" s="702">
        <f>Activity!$C14*Activity!$D14*Activity!I14</f>
        <v>0</v>
      </c>
      <c r="H15" s="702">
        <f>Activity!$C14*Activity!$D14*Activity!J14</f>
        <v>0</v>
      </c>
      <c r="I15" s="702">
        <f>Activity!$C14*Activity!$D14*Activity!K14</f>
        <v>0</v>
      </c>
      <c r="J15" s="703">
        <f>Activity!$C14*Activity!$D14*Activity!L14</f>
        <v>0</v>
      </c>
      <c r="K15" s="702">
        <f>Activity!$C14*Activity!$D14*Activity!M14</f>
        <v>0</v>
      </c>
      <c r="L15" s="702">
        <f>Activity!$C14*Activity!$D14*Activity!N14</f>
        <v>0</v>
      </c>
      <c r="M15" s="700">
        <f>Activity!$C14*Activity!$D14*Activity!O14</f>
        <v>0</v>
      </c>
      <c r="N15" s="527">
        <v>0</v>
      </c>
      <c r="O15" s="702">
        <f>Activity!C14*Activity!D14</f>
        <v>0</v>
      </c>
      <c r="P15" s="709">
        <f>Activity!X14</f>
        <v>0</v>
      </c>
    </row>
    <row r="16" spans="2:16">
      <c r="B16" s="7">
        <f t="shared" ref="B16:B21" si="0">B15+1</f>
        <v>2002</v>
      </c>
      <c r="C16" s="701">
        <f>Activity!$C15*Activity!$D15*Activity!E15</f>
        <v>0</v>
      </c>
      <c r="D16" s="702">
        <f>Activity!$C15*Activity!$D15*Activity!F15</f>
        <v>0</v>
      </c>
      <c r="E16" s="700">
        <f>Activity!$C15*Activity!$D15*Activity!G15</f>
        <v>0</v>
      </c>
      <c r="F16" s="702">
        <f>Activity!$C15*Activity!$D15*Activity!H15</f>
        <v>0</v>
      </c>
      <c r="G16" s="702">
        <f>Activity!$C15*Activity!$D15*Activity!I15</f>
        <v>0</v>
      </c>
      <c r="H16" s="702">
        <f>Activity!$C15*Activity!$D15*Activity!J15</f>
        <v>0</v>
      </c>
      <c r="I16" s="702">
        <f>Activity!$C15*Activity!$D15*Activity!K15</f>
        <v>0</v>
      </c>
      <c r="J16" s="703">
        <f>Activity!$C15*Activity!$D15*Activity!L15</f>
        <v>0</v>
      </c>
      <c r="K16" s="702">
        <f>Activity!$C15*Activity!$D15*Activity!M15</f>
        <v>0</v>
      </c>
      <c r="L16" s="702">
        <f>Activity!$C15*Activity!$D15*Activity!N15</f>
        <v>0</v>
      </c>
      <c r="M16" s="700">
        <f>Activity!$C15*Activity!$D15*Activity!O15</f>
        <v>0</v>
      </c>
      <c r="N16" s="527">
        <v>0</v>
      </c>
      <c r="O16" s="702">
        <f>Activity!C15*Activity!D15</f>
        <v>0</v>
      </c>
      <c r="P16" s="709">
        <f>Activity!X15</f>
        <v>0</v>
      </c>
    </row>
    <row r="17" spans="2:16">
      <c r="B17" s="7">
        <f t="shared" si="0"/>
        <v>2003</v>
      </c>
      <c r="C17" s="701">
        <f>Activity!$C16*Activity!$D16*Activity!E16</f>
        <v>0</v>
      </c>
      <c r="D17" s="702">
        <f>Activity!$C16*Activity!$D16*Activity!F16</f>
        <v>0</v>
      </c>
      <c r="E17" s="700">
        <f>Activity!$C16*Activity!$D16*Activity!G16</f>
        <v>0</v>
      </c>
      <c r="F17" s="702">
        <f>Activity!$C16*Activity!$D16*Activity!H16</f>
        <v>0</v>
      </c>
      <c r="G17" s="702">
        <f>Activity!$C16*Activity!$D16*Activity!I16</f>
        <v>0</v>
      </c>
      <c r="H17" s="702">
        <f>Activity!$C16*Activity!$D16*Activity!J16</f>
        <v>0</v>
      </c>
      <c r="I17" s="702">
        <f>Activity!$C16*Activity!$D16*Activity!K16</f>
        <v>0</v>
      </c>
      <c r="J17" s="703">
        <f>Activity!$C16*Activity!$D16*Activity!L16</f>
        <v>0</v>
      </c>
      <c r="K17" s="702">
        <f>Activity!$C16*Activity!$D16*Activity!M16</f>
        <v>0</v>
      </c>
      <c r="L17" s="702">
        <f>Activity!$C16*Activity!$D16*Activity!N16</f>
        <v>0</v>
      </c>
      <c r="M17" s="700">
        <f>Activity!$C16*Activity!$D16*Activity!O16</f>
        <v>0</v>
      </c>
      <c r="N17" s="527">
        <v>0</v>
      </c>
      <c r="O17" s="702">
        <f>Activity!C16*Activity!D16</f>
        <v>0</v>
      </c>
      <c r="P17" s="709">
        <f>Activity!X16</f>
        <v>0</v>
      </c>
    </row>
    <row r="18" spans="2:16">
      <c r="B18" s="7">
        <f t="shared" si="0"/>
        <v>2004</v>
      </c>
      <c r="C18" s="701">
        <f>Activity!$C17*Activity!$D17*Activity!E17</f>
        <v>0</v>
      </c>
      <c r="D18" s="702">
        <f>Activity!$C17*Activity!$D17*Activity!F17</f>
        <v>0</v>
      </c>
      <c r="E18" s="700">
        <f>Activity!$C17*Activity!$D17*Activity!G17</f>
        <v>0</v>
      </c>
      <c r="F18" s="702">
        <f>Activity!$C17*Activity!$D17*Activity!H17</f>
        <v>0</v>
      </c>
      <c r="G18" s="702">
        <f>Activity!$C17*Activity!$D17*Activity!I17</f>
        <v>0</v>
      </c>
      <c r="H18" s="702">
        <f>Activity!$C17*Activity!$D17*Activity!J17</f>
        <v>0</v>
      </c>
      <c r="I18" s="702">
        <f>Activity!$C17*Activity!$D17*Activity!K17</f>
        <v>0</v>
      </c>
      <c r="J18" s="703">
        <f>Activity!$C17*Activity!$D17*Activity!L17</f>
        <v>0</v>
      </c>
      <c r="K18" s="702">
        <f>Activity!$C17*Activity!$D17*Activity!M17</f>
        <v>0</v>
      </c>
      <c r="L18" s="702">
        <f>Activity!$C17*Activity!$D17*Activity!N17</f>
        <v>0</v>
      </c>
      <c r="M18" s="700">
        <f>Activity!$C17*Activity!$D17*Activity!O17</f>
        <v>0</v>
      </c>
      <c r="N18" s="527">
        <v>0</v>
      </c>
      <c r="O18" s="702">
        <f>Activity!C17*Activity!D17</f>
        <v>0</v>
      </c>
      <c r="P18" s="709">
        <f>Activity!X17</f>
        <v>0</v>
      </c>
    </row>
    <row r="19" spans="2:16">
      <c r="B19" s="7">
        <f t="shared" si="0"/>
        <v>2005</v>
      </c>
      <c r="C19" s="701">
        <f>Activity!$C18*Activity!$D18*Activity!E18</f>
        <v>0</v>
      </c>
      <c r="D19" s="702">
        <f>Activity!$C18*Activity!$D18*Activity!F18</f>
        <v>0</v>
      </c>
      <c r="E19" s="700">
        <f>Activity!$C18*Activity!$D18*Activity!G18</f>
        <v>0</v>
      </c>
      <c r="F19" s="702">
        <f>Activity!$C18*Activity!$D18*Activity!H18</f>
        <v>0</v>
      </c>
      <c r="G19" s="702">
        <f>Activity!$C18*Activity!$D18*Activity!I18</f>
        <v>0</v>
      </c>
      <c r="H19" s="702">
        <f>Activity!$C18*Activity!$D18*Activity!J18</f>
        <v>0</v>
      </c>
      <c r="I19" s="702">
        <f>Activity!$C18*Activity!$D18*Activity!K18</f>
        <v>0</v>
      </c>
      <c r="J19" s="703">
        <f>Activity!$C18*Activity!$D18*Activity!L18</f>
        <v>0</v>
      </c>
      <c r="K19" s="702">
        <f>Activity!$C18*Activity!$D18*Activity!M18</f>
        <v>0</v>
      </c>
      <c r="L19" s="702">
        <f>Activity!$C18*Activity!$D18*Activity!N18</f>
        <v>0</v>
      </c>
      <c r="M19" s="700">
        <f>Activity!$C18*Activity!$D18*Activity!O18</f>
        <v>0</v>
      </c>
      <c r="N19" s="527">
        <v>0</v>
      </c>
      <c r="O19" s="702">
        <f>Activity!C18*Activity!D18</f>
        <v>0</v>
      </c>
      <c r="P19" s="709">
        <f>Activity!X18</f>
        <v>0</v>
      </c>
    </row>
    <row r="20" spans="2:16">
      <c r="B20" s="7">
        <f t="shared" si="0"/>
        <v>2006</v>
      </c>
      <c r="C20" s="701">
        <f>Activity!$C19*Activity!$D19*Activity!E19</f>
        <v>0</v>
      </c>
      <c r="D20" s="702">
        <f>Activity!$C19*Activity!$D19*Activity!F19</f>
        <v>0</v>
      </c>
      <c r="E20" s="700">
        <f>Activity!$C19*Activity!$D19*Activity!G19</f>
        <v>0</v>
      </c>
      <c r="F20" s="702">
        <f>Activity!$C19*Activity!$D19*Activity!H19</f>
        <v>0</v>
      </c>
      <c r="G20" s="702">
        <f>Activity!$C19*Activity!$D19*Activity!I19</f>
        <v>0</v>
      </c>
      <c r="H20" s="702">
        <f>Activity!$C19*Activity!$D19*Activity!J19</f>
        <v>0</v>
      </c>
      <c r="I20" s="702">
        <f>Activity!$C19*Activity!$D19*Activity!K19</f>
        <v>0</v>
      </c>
      <c r="J20" s="703">
        <f>Activity!$C19*Activity!$D19*Activity!L19</f>
        <v>0</v>
      </c>
      <c r="K20" s="702">
        <f>Activity!$C19*Activity!$D19*Activity!M19</f>
        <v>0</v>
      </c>
      <c r="L20" s="702">
        <f>Activity!$C19*Activity!$D19*Activity!N19</f>
        <v>0</v>
      </c>
      <c r="M20" s="700">
        <f>Activity!$C19*Activity!$D19*Activity!O19</f>
        <v>0</v>
      </c>
      <c r="N20" s="527">
        <v>0</v>
      </c>
      <c r="O20" s="702">
        <f>Activity!C19*Activity!D19</f>
        <v>0</v>
      </c>
      <c r="P20" s="709">
        <f>Activity!X19</f>
        <v>0</v>
      </c>
    </row>
    <row r="21" spans="2:16">
      <c r="B21" s="7">
        <f t="shared" si="0"/>
        <v>2007</v>
      </c>
      <c r="C21" s="701">
        <f>Activity!$C20*Activity!$D20*Activity!E20</f>
        <v>0</v>
      </c>
      <c r="D21" s="702">
        <f>Activity!$C20*Activity!$D20*Activity!F20</f>
        <v>0</v>
      </c>
      <c r="E21" s="700">
        <f>Activity!$C20*Activity!$D20*Activity!G20</f>
        <v>0</v>
      </c>
      <c r="F21" s="702">
        <f>Activity!$C20*Activity!$D20*Activity!H20</f>
        <v>0</v>
      </c>
      <c r="G21" s="702">
        <f>Activity!$C20*Activity!$D20*Activity!I20</f>
        <v>0</v>
      </c>
      <c r="H21" s="702">
        <f>Activity!$C20*Activity!$D20*Activity!J20</f>
        <v>0</v>
      </c>
      <c r="I21" s="702">
        <f>Activity!$C20*Activity!$D20*Activity!K20</f>
        <v>0</v>
      </c>
      <c r="J21" s="703">
        <f>Activity!$C20*Activity!$D20*Activity!L20</f>
        <v>0</v>
      </c>
      <c r="K21" s="702">
        <f>Activity!$C20*Activity!$D20*Activity!M20</f>
        <v>0</v>
      </c>
      <c r="L21" s="702">
        <f>Activity!$C20*Activity!$D20*Activity!N20</f>
        <v>0</v>
      </c>
      <c r="M21" s="700">
        <f>Activity!$C20*Activity!$D20*Activity!O20</f>
        <v>0</v>
      </c>
      <c r="N21" s="527">
        <v>0</v>
      </c>
      <c r="O21" s="702">
        <f>Activity!C20*Activity!D20</f>
        <v>0</v>
      </c>
      <c r="P21" s="709">
        <f>Activity!X20</f>
        <v>0</v>
      </c>
    </row>
    <row r="22" spans="2:16">
      <c r="B22" s="7">
        <f t="shared" ref="B22:B85" si="1">B21+1</f>
        <v>2008</v>
      </c>
      <c r="C22" s="701">
        <f>Activity!$C21*Activity!$D21*Activity!E21</f>
        <v>0</v>
      </c>
      <c r="D22" s="702">
        <f>Activity!$C21*Activity!$D21*Activity!F21</f>
        <v>0</v>
      </c>
      <c r="E22" s="700">
        <f>Activity!$C21*Activity!$D21*Activity!G21</f>
        <v>0</v>
      </c>
      <c r="F22" s="702">
        <f>Activity!$C21*Activity!$D21*Activity!H21</f>
        <v>0</v>
      </c>
      <c r="G22" s="702">
        <f>Activity!$C21*Activity!$D21*Activity!I21</f>
        <v>0</v>
      </c>
      <c r="H22" s="702">
        <f>Activity!$C21*Activity!$D21*Activity!J21</f>
        <v>0</v>
      </c>
      <c r="I22" s="702">
        <f>Activity!$C21*Activity!$D21*Activity!K21</f>
        <v>0</v>
      </c>
      <c r="J22" s="703">
        <f>Activity!$C21*Activity!$D21*Activity!L21</f>
        <v>0</v>
      </c>
      <c r="K22" s="702">
        <f>Activity!$C21*Activity!$D21*Activity!M21</f>
        <v>0</v>
      </c>
      <c r="L22" s="702">
        <f>Activity!$C21*Activity!$D21*Activity!N21</f>
        <v>0</v>
      </c>
      <c r="M22" s="700">
        <f>Activity!$C21*Activity!$D21*Activity!O21</f>
        <v>0</v>
      </c>
      <c r="N22" s="527">
        <v>0</v>
      </c>
      <c r="O22" s="702">
        <f>Activity!C21*Activity!D21</f>
        <v>0</v>
      </c>
      <c r="P22" s="709">
        <f>Activity!X21</f>
        <v>0</v>
      </c>
    </row>
    <row r="23" spans="2:16">
      <c r="B23" s="7">
        <f t="shared" si="1"/>
        <v>2009</v>
      </c>
      <c r="C23" s="701">
        <f>Activity!$C22*Activity!$D22*Activity!E22</f>
        <v>0</v>
      </c>
      <c r="D23" s="702">
        <f>Activity!$C22*Activity!$D22*Activity!F22</f>
        <v>0</v>
      </c>
      <c r="E23" s="700">
        <f>Activity!$C22*Activity!$D22*Activity!G22</f>
        <v>0</v>
      </c>
      <c r="F23" s="702">
        <f>Activity!$C22*Activity!$D22*Activity!H22</f>
        <v>0</v>
      </c>
      <c r="G23" s="702">
        <f>Activity!$C22*Activity!$D22*Activity!I22</f>
        <v>0</v>
      </c>
      <c r="H23" s="702">
        <f>Activity!$C22*Activity!$D22*Activity!J22</f>
        <v>0</v>
      </c>
      <c r="I23" s="702">
        <f>Activity!$C22*Activity!$D22*Activity!K22</f>
        <v>0</v>
      </c>
      <c r="J23" s="703">
        <f>Activity!$C22*Activity!$D22*Activity!L22</f>
        <v>0</v>
      </c>
      <c r="K23" s="702">
        <f>Activity!$C22*Activity!$D22*Activity!M22</f>
        <v>0</v>
      </c>
      <c r="L23" s="702">
        <f>Activity!$C22*Activity!$D22*Activity!N22</f>
        <v>0</v>
      </c>
      <c r="M23" s="700">
        <f>Activity!$C22*Activity!$D22*Activity!O22</f>
        <v>0</v>
      </c>
      <c r="N23" s="527">
        <v>0</v>
      </c>
      <c r="O23" s="702">
        <f>Activity!C22*Activity!D22</f>
        <v>0</v>
      </c>
      <c r="P23" s="709">
        <f>Activity!X22</f>
        <v>0</v>
      </c>
    </row>
    <row r="24" spans="2:16">
      <c r="B24" s="7">
        <f t="shared" si="1"/>
        <v>2010</v>
      </c>
      <c r="C24" s="701">
        <f>Activity!$C23*Activity!$D23*Activity!E23</f>
        <v>0</v>
      </c>
      <c r="D24" s="702">
        <f>Activity!$C23*Activity!$D23*Activity!F23</f>
        <v>0</v>
      </c>
      <c r="E24" s="700">
        <f>Activity!$C23*Activity!$D23*Activity!G23</f>
        <v>0</v>
      </c>
      <c r="F24" s="702">
        <f>Activity!$C23*Activity!$D23*Activity!H23</f>
        <v>0</v>
      </c>
      <c r="G24" s="702">
        <f>Activity!$C23*Activity!$D23*Activity!I23</f>
        <v>0</v>
      </c>
      <c r="H24" s="702">
        <f>Activity!$C23*Activity!$D23*Activity!J23</f>
        <v>0</v>
      </c>
      <c r="I24" s="702">
        <f>Activity!$C23*Activity!$D23*Activity!K23</f>
        <v>0</v>
      </c>
      <c r="J24" s="703">
        <f>Activity!$C23*Activity!$D23*Activity!L23</f>
        <v>0</v>
      </c>
      <c r="K24" s="702">
        <f>Activity!$C23*Activity!$D23*Activity!M23</f>
        <v>0</v>
      </c>
      <c r="L24" s="702">
        <f>Activity!$C23*Activity!$D23*Activity!N23</f>
        <v>0</v>
      </c>
      <c r="M24" s="700">
        <f>Activity!$C23*Activity!$D23*Activity!O23</f>
        <v>0</v>
      </c>
      <c r="N24" s="527">
        <v>0</v>
      </c>
      <c r="O24" s="702">
        <f>Activity!C23*Activity!D23</f>
        <v>0</v>
      </c>
      <c r="P24" s="709">
        <f>Activity!X23</f>
        <v>0</v>
      </c>
    </row>
    <row r="25" spans="2:16">
      <c r="B25" s="7">
        <f t="shared" si="1"/>
        <v>2011</v>
      </c>
      <c r="C25" s="701">
        <f>Activity!$C24*Activity!$D24*Activity!E24</f>
        <v>0</v>
      </c>
      <c r="D25" s="702">
        <f>Activity!$C24*Activity!$D24*Activity!F24</f>
        <v>0</v>
      </c>
      <c r="E25" s="700">
        <f>Activity!$C24*Activity!$D24*Activity!G24</f>
        <v>0</v>
      </c>
      <c r="F25" s="702">
        <f>Activity!$C24*Activity!$D24*Activity!H24</f>
        <v>0</v>
      </c>
      <c r="G25" s="702">
        <f>Activity!$C24*Activity!$D24*Activity!I24</f>
        <v>0</v>
      </c>
      <c r="H25" s="702">
        <f>Activity!$C24*Activity!$D24*Activity!J24</f>
        <v>0</v>
      </c>
      <c r="I25" s="702">
        <f>Activity!$C24*Activity!$D24*Activity!K24</f>
        <v>0</v>
      </c>
      <c r="J25" s="703">
        <f>Activity!$C24*Activity!$D24*Activity!L24</f>
        <v>0</v>
      </c>
      <c r="K25" s="702">
        <f>Activity!$C24*Activity!$D24*Activity!M24</f>
        <v>0</v>
      </c>
      <c r="L25" s="702">
        <f>Activity!$C24*Activity!$D24*Activity!N24</f>
        <v>0</v>
      </c>
      <c r="M25" s="700">
        <f>Activity!$C24*Activity!$D24*Activity!O24</f>
        <v>0</v>
      </c>
      <c r="N25" s="527">
        <v>0</v>
      </c>
      <c r="O25" s="702">
        <f>Activity!C24*Activity!D24</f>
        <v>0</v>
      </c>
      <c r="P25" s="709">
        <f>Activity!X24</f>
        <v>0</v>
      </c>
    </row>
    <row r="26" spans="2:16">
      <c r="B26" s="7">
        <f t="shared" si="1"/>
        <v>2012</v>
      </c>
      <c r="C26" s="701">
        <f>Activity!$C25*Activity!$D25*Activity!E25</f>
        <v>0</v>
      </c>
      <c r="D26" s="702">
        <f>Activity!$C25*Activity!$D25*Activity!F25</f>
        <v>0</v>
      </c>
      <c r="E26" s="700">
        <f>Activity!$C25*Activity!$D25*Activity!G25</f>
        <v>0</v>
      </c>
      <c r="F26" s="702">
        <f>Activity!$C25*Activity!$D25*Activity!H25</f>
        <v>0</v>
      </c>
      <c r="G26" s="702">
        <f>Activity!$C25*Activity!$D25*Activity!I25</f>
        <v>0</v>
      </c>
      <c r="H26" s="702">
        <f>Activity!$C25*Activity!$D25*Activity!J25</f>
        <v>0</v>
      </c>
      <c r="I26" s="702">
        <f>Activity!$C25*Activity!$D25*Activity!K25</f>
        <v>0</v>
      </c>
      <c r="J26" s="703">
        <f>Activity!$C25*Activity!$D25*Activity!L25</f>
        <v>0</v>
      </c>
      <c r="K26" s="702">
        <f>Activity!$C25*Activity!$D25*Activity!M25</f>
        <v>0</v>
      </c>
      <c r="L26" s="702">
        <f>Activity!$C25*Activity!$D25*Activity!N25</f>
        <v>0</v>
      </c>
      <c r="M26" s="700">
        <f>Activity!$C25*Activity!$D25*Activity!O25</f>
        <v>0</v>
      </c>
      <c r="N26" s="527">
        <v>0</v>
      </c>
      <c r="O26" s="702">
        <f>Activity!C25*Activity!D25</f>
        <v>0</v>
      </c>
      <c r="P26" s="709">
        <f>Activity!X25</f>
        <v>0</v>
      </c>
    </row>
    <row r="27" spans="2:16">
      <c r="B27" s="7">
        <f t="shared" si="1"/>
        <v>2013</v>
      </c>
      <c r="C27" s="701">
        <f>Activity!$C26*Activity!$D26*Activity!E26</f>
        <v>0</v>
      </c>
      <c r="D27" s="702">
        <f>Activity!$C26*Activity!$D26*Activity!F26</f>
        <v>0</v>
      </c>
      <c r="E27" s="700">
        <f>Activity!$C26*Activity!$D26*Activity!G26</f>
        <v>0</v>
      </c>
      <c r="F27" s="702">
        <f>Activity!$C26*Activity!$D26*Activity!H26</f>
        <v>0</v>
      </c>
      <c r="G27" s="702">
        <f>Activity!$C26*Activity!$D26*Activity!I26</f>
        <v>0</v>
      </c>
      <c r="H27" s="702">
        <f>Activity!$C26*Activity!$D26*Activity!J26</f>
        <v>0</v>
      </c>
      <c r="I27" s="702">
        <f>Activity!$C26*Activity!$D26*Activity!K26</f>
        <v>0</v>
      </c>
      <c r="J27" s="703">
        <f>Activity!$C26*Activity!$D26*Activity!L26</f>
        <v>0</v>
      </c>
      <c r="K27" s="702">
        <f>Activity!$C26*Activity!$D26*Activity!M26</f>
        <v>0</v>
      </c>
      <c r="L27" s="702">
        <f>Activity!$C26*Activity!$D26*Activity!N26</f>
        <v>0</v>
      </c>
      <c r="M27" s="700">
        <f>Activity!$C26*Activity!$D26*Activity!O26</f>
        <v>0</v>
      </c>
      <c r="N27" s="527">
        <v>0</v>
      </c>
      <c r="O27" s="702">
        <f>Activity!C26*Activity!D26</f>
        <v>0</v>
      </c>
      <c r="P27" s="709">
        <f>Activity!X26</f>
        <v>0</v>
      </c>
    </row>
    <row r="28" spans="2:16">
      <c r="B28" s="7">
        <f t="shared" si="1"/>
        <v>2014</v>
      </c>
      <c r="C28" s="701">
        <f>Activity!$C27*Activity!$D27*Activity!E27</f>
        <v>0</v>
      </c>
      <c r="D28" s="702">
        <f>Activity!$C27*Activity!$D27*Activity!F27</f>
        <v>0</v>
      </c>
      <c r="E28" s="700">
        <f>Activity!$C27*Activity!$D27*Activity!G27</f>
        <v>0</v>
      </c>
      <c r="F28" s="702">
        <f>Activity!$C27*Activity!$D27*Activity!H27</f>
        <v>0</v>
      </c>
      <c r="G28" s="702">
        <f>Activity!$C27*Activity!$D27*Activity!I27</f>
        <v>0</v>
      </c>
      <c r="H28" s="702">
        <f>Activity!$C27*Activity!$D27*Activity!J27</f>
        <v>0</v>
      </c>
      <c r="I28" s="702">
        <f>Activity!$C27*Activity!$D27*Activity!K27</f>
        <v>0</v>
      </c>
      <c r="J28" s="703">
        <f>Activity!$C27*Activity!$D27*Activity!L27</f>
        <v>0</v>
      </c>
      <c r="K28" s="702">
        <f>Activity!$C27*Activity!$D27*Activity!M27</f>
        <v>0</v>
      </c>
      <c r="L28" s="702">
        <f>Activity!$C27*Activity!$D27*Activity!N27</f>
        <v>0</v>
      </c>
      <c r="M28" s="700">
        <f>Activity!$C27*Activity!$D27*Activity!O27</f>
        <v>0</v>
      </c>
      <c r="N28" s="527">
        <v>0</v>
      </c>
      <c r="O28" s="702">
        <f>Activity!C27*Activity!D27</f>
        <v>0</v>
      </c>
      <c r="P28" s="709">
        <f>Activity!X27</f>
        <v>0</v>
      </c>
    </row>
    <row r="29" spans="2:16">
      <c r="B29" s="7">
        <f t="shared" si="1"/>
        <v>2015</v>
      </c>
      <c r="C29" s="701">
        <f>Activity!$C28*Activity!$D28*Activity!E28</f>
        <v>0</v>
      </c>
      <c r="D29" s="702">
        <f>Activity!$C28*Activity!$D28*Activity!F28</f>
        <v>0</v>
      </c>
      <c r="E29" s="700">
        <f>Activity!$C28*Activity!$D28*Activity!G28</f>
        <v>0</v>
      </c>
      <c r="F29" s="702">
        <f>Activity!$C28*Activity!$D28*Activity!H28</f>
        <v>0</v>
      </c>
      <c r="G29" s="702">
        <f>Activity!$C28*Activity!$D28*Activity!I28</f>
        <v>0</v>
      </c>
      <c r="H29" s="702">
        <f>Activity!$C28*Activity!$D28*Activity!J28</f>
        <v>0</v>
      </c>
      <c r="I29" s="702">
        <f>Activity!$C28*Activity!$D28*Activity!K28</f>
        <v>0</v>
      </c>
      <c r="J29" s="703">
        <f>Activity!$C28*Activity!$D28*Activity!L28</f>
        <v>0</v>
      </c>
      <c r="K29" s="702">
        <f>Activity!$C28*Activity!$D28*Activity!M28</f>
        <v>0</v>
      </c>
      <c r="L29" s="702">
        <f>Activity!$C28*Activity!$D28*Activity!N28</f>
        <v>0</v>
      </c>
      <c r="M29" s="700">
        <f>Activity!$C28*Activity!$D28*Activity!O28</f>
        <v>0</v>
      </c>
      <c r="N29" s="527">
        <v>0</v>
      </c>
      <c r="O29" s="702">
        <f>Activity!C28*Activity!D28</f>
        <v>0</v>
      </c>
      <c r="P29" s="709">
        <f>Activity!X28</f>
        <v>0</v>
      </c>
    </row>
    <row r="30" spans="2:16">
      <c r="B30" s="7">
        <f t="shared" si="1"/>
        <v>2016</v>
      </c>
      <c r="C30" s="701">
        <f>Activity!$C29*Activity!$D29*Activity!E29</f>
        <v>0</v>
      </c>
      <c r="D30" s="702">
        <f>Activity!$C29*Activity!$D29*Activity!F29</f>
        <v>0</v>
      </c>
      <c r="E30" s="700">
        <f>Activity!$C29*Activity!$D29*Activity!G29</f>
        <v>0</v>
      </c>
      <c r="F30" s="702">
        <f>Activity!$C29*Activity!$D29*Activity!H29</f>
        <v>0</v>
      </c>
      <c r="G30" s="702">
        <f>Activity!$C29*Activity!$D29*Activity!I29</f>
        <v>0</v>
      </c>
      <c r="H30" s="702">
        <f>Activity!$C29*Activity!$D29*Activity!J29</f>
        <v>0</v>
      </c>
      <c r="I30" s="702">
        <f>Activity!$C29*Activity!$D29*Activity!K29</f>
        <v>0</v>
      </c>
      <c r="J30" s="703">
        <f>Activity!$C29*Activity!$D29*Activity!L29</f>
        <v>0</v>
      </c>
      <c r="K30" s="702">
        <f>Activity!$C29*Activity!$D29*Activity!M29</f>
        <v>0</v>
      </c>
      <c r="L30" s="702">
        <f>Activity!$C29*Activity!$D29*Activity!N29</f>
        <v>0</v>
      </c>
      <c r="M30" s="700">
        <f>Activity!$C29*Activity!$D29*Activity!O29</f>
        <v>0</v>
      </c>
      <c r="N30" s="527">
        <v>0</v>
      </c>
      <c r="O30" s="702">
        <f>Activity!C29*Activity!D29</f>
        <v>0</v>
      </c>
      <c r="P30" s="709">
        <f>Activity!X29</f>
        <v>0</v>
      </c>
    </row>
    <row r="31" spans="2:16">
      <c r="B31" s="7">
        <f t="shared" si="1"/>
        <v>2017</v>
      </c>
      <c r="C31" s="701">
        <f>Activity!$C30*Activity!$D30*Activity!E30</f>
        <v>0</v>
      </c>
      <c r="D31" s="702">
        <f>Activity!$C30*Activity!$D30*Activity!F30</f>
        <v>0</v>
      </c>
      <c r="E31" s="700">
        <f>Activity!$C30*Activity!$D30*Activity!G30</f>
        <v>0</v>
      </c>
      <c r="F31" s="702">
        <f>Activity!$C30*Activity!$D30*Activity!H30</f>
        <v>0</v>
      </c>
      <c r="G31" s="702">
        <f>Activity!$C30*Activity!$D30*Activity!I30</f>
        <v>0</v>
      </c>
      <c r="H31" s="702">
        <f>Activity!$C30*Activity!$D30*Activity!J30</f>
        <v>0</v>
      </c>
      <c r="I31" s="702">
        <f>Activity!$C30*Activity!$D30*Activity!K30</f>
        <v>0</v>
      </c>
      <c r="J31" s="703">
        <f>Activity!$C30*Activity!$D30*Activity!L30</f>
        <v>0</v>
      </c>
      <c r="K31" s="702">
        <f>Activity!$C30*Activity!$D30*Activity!M30</f>
        <v>0</v>
      </c>
      <c r="L31" s="702">
        <f>Activity!$C30*Activity!$D30*Activity!N30</f>
        <v>0</v>
      </c>
      <c r="M31" s="700">
        <f>Activity!$C30*Activity!$D30*Activity!O30</f>
        <v>0</v>
      </c>
      <c r="N31" s="527">
        <v>0</v>
      </c>
      <c r="O31" s="702">
        <f>Activity!C30*Activity!D30</f>
        <v>0</v>
      </c>
      <c r="P31" s="709">
        <f>Activity!X30</f>
        <v>0</v>
      </c>
    </row>
    <row r="32" spans="2:16">
      <c r="B32" s="7">
        <f t="shared" si="1"/>
        <v>2018</v>
      </c>
      <c r="C32" s="701">
        <f>Activity!$C31*Activity!$D31*Activity!E31</f>
        <v>0</v>
      </c>
      <c r="D32" s="702">
        <f>Activity!$C31*Activity!$D31*Activity!F31</f>
        <v>0</v>
      </c>
      <c r="E32" s="700">
        <f>Activity!$C31*Activity!$D31*Activity!G31</f>
        <v>0</v>
      </c>
      <c r="F32" s="702">
        <f>Activity!$C31*Activity!$D31*Activity!H31</f>
        <v>0</v>
      </c>
      <c r="G32" s="702">
        <f>Activity!$C31*Activity!$D31*Activity!I31</f>
        <v>0</v>
      </c>
      <c r="H32" s="702">
        <f>Activity!$C31*Activity!$D31*Activity!J31</f>
        <v>0</v>
      </c>
      <c r="I32" s="702">
        <f>Activity!$C31*Activity!$D31*Activity!K31</f>
        <v>0</v>
      </c>
      <c r="J32" s="703">
        <f>Activity!$C31*Activity!$D31*Activity!L31</f>
        <v>0</v>
      </c>
      <c r="K32" s="702">
        <f>Activity!$C31*Activity!$D31*Activity!M31</f>
        <v>0</v>
      </c>
      <c r="L32" s="702">
        <f>Activity!$C31*Activity!$D31*Activity!N31</f>
        <v>0</v>
      </c>
      <c r="M32" s="700">
        <f>Activity!$C31*Activity!$D31*Activity!O31</f>
        <v>0</v>
      </c>
      <c r="N32" s="527">
        <v>0</v>
      </c>
      <c r="O32" s="702">
        <f>Activity!C31*Activity!D31</f>
        <v>0</v>
      </c>
      <c r="P32" s="709">
        <f>Activity!X31</f>
        <v>0</v>
      </c>
    </row>
    <row r="33" spans="2:16">
      <c r="B33" s="7">
        <f t="shared" si="1"/>
        <v>2019</v>
      </c>
      <c r="C33" s="701">
        <f>Activity!$C32*Activity!$D32*Activity!E32</f>
        <v>0</v>
      </c>
      <c r="D33" s="702">
        <f>Activity!$C32*Activity!$D32*Activity!F32</f>
        <v>0</v>
      </c>
      <c r="E33" s="700">
        <f>Activity!$C32*Activity!$D32*Activity!G32</f>
        <v>0</v>
      </c>
      <c r="F33" s="702">
        <f>Activity!$C32*Activity!$D32*Activity!H32</f>
        <v>0</v>
      </c>
      <c r="G33" s="702">
        <f>Activity!$C32*Activity!$D32*Activity!I32</f>
        <v>0</v>
      </c>
      <c r="H33" s="702">
        <f>Activity!$C32*Activity!$D32*Activity!J32</f>
        <v>0</v>
      </c>
      <c r="I33" s="702">
        <f>Activity!$C32*Activity!$D32*Activity!K32</f>
        <v>0</v>
      </c>
      <c r="J33" s="703">
        <f>Activity!$C32*Activity!$D32*Activity!L32</f>
        <v>0</v>
      </c>
      <c r="K33" s="702">
        <f>Activity!$C32*Activity!$D32*Activity!M32</f>
        <v>0</v>
      </c>
      <c r="L33" s="702">
        <f>Activity!$C32*Activity!$D32*Activity!N32</f>
        <v>0</v>
      </c>
      <c r="M33" s="700">
        <f>Activity!$C32*Activity!$D32*Activity!O32</f>
        <v>0</v>
      </c>
      <c r="N33" s="527">
        <v>0</v>
      </c>
      <c r="O33" s="702">
        <f>Activity!C32*Activity!D32</f>
        <v>0</v>
      </c>
      <c r="P33" s="709">
        <f>Activity!X32</f>
        <v>0</v>
      </c>
    </row>
    <row r="34" spans="2:16">
      <c r="B34" s="7">
        <f t="shared" si="1"/>
        <v>2020</v>
      </c>
      <c r="C34" s="701">
        <f>Activity!$C33*Activity!$D33*Activity!E33</f>
        <v>0</v>
      </c>
      <c r="D34" s="702">
        <f>Activity!$C33*Activity!$D33*Activity!F33</f>
        <v>0</v>
      </c>
      <c r="E34" s="700">
        <f>Activity!$C33*Activity!$D33*Activity!G33</f>
        <v>0</v>
      </c>
      <c r="F34" s="702">
        <f>Activity!$C33*Activity!$D33*Activity!H33</f>
        <v>0</v>
      </c>
      <c r="G34" s="702">
        <f>Activity!$C33*Activity!$D33*Activity!I33</f>
        <v>0</v>
      </c>
      <c r="H34" s="702">
        <f>Activity!$C33*Activity!$D33*Activity!J33</f>
        <v>0</v>
      </c>
      <c r="I34" s="702">
        <f>Activity!$C33*Activity!$D33*Activity!K33</f>
        <v>0</v>
      </c>
      <c r="J34" s="703">
        <f>Activity!$C33*Activity!$D33*Activity!L33</f>
        <v>0</v>
      </c>
      <c r="K34" s="702">
        <f>Activity!$C33*Activity!$D33*Activity!M33</f>
        <v>0</v>
      </c>
      <c r="L34" s="702">
        <f>Activity!$C33*Activity!$D33*Activity!N33</f>
        <v>0</v>
      </c>
      <c r="M34" s="700">
        <f>Activity!$C33*Activity!$D33*Activity!O33</f>
        <v>0</v>
      </c>
      <c r="N34" s="527">
        <v>0</v>
      </c>
      <c r="O34" s="702">
        <f>Activity!C33*Activity!D33</f>
        <v>0</v>
      </c>
      <c r="P34" s="709">
        <f>Activity!X33</f>
        <v>0</v>
      </c>
    </row>
    <row r="35" spans="2:16">
      <c r="B35" s="7">
        <f t="shared" si="1"/>
        <v>2021</v>
      </c>
      <c r="C35" s="701">
        <f>Activity!$C34*Activity!$D34*Activity!E34</f>
        <v>0</v>
      </c>
      <c r="D35" s="702">
        <f>Activity!$C34*Activity!$D34*Activity!F34</f>
        <v>0</v>
      </c>
      <c r="E35" s="700">
        <f>Activity!$C34*Activity!$D34*Activity!G34</f>
        <v>0</v>
      </c>
      <c r="F35" s="702">
        <f>Activity!$C34*Activity!$D34*Activity!H34</f>
        <v>0</v>
      </c>
      <c r="G35" s="702">
        <f>Activity!$C34*Activity!$D34*Activity!I34</f>
        <v>0</v>
      </c>
      <c r="H35" s="702">
        <f>Activity!$C34*Activity!$D34*Activity!J34</f>
        <v>0</v>
      </c>
      <c r="I35" s="702">
        <f>Activity!$C34*Activity!$D34*Activity!K34</f>
        <v>0</v>
      </c>
      <c r="J35" s="703">
        <f>Activity!$C34*Activity!$D34*Activity!L34</f>
        <v>0</v>
      </c>
      <c r="K35" s="702">
        <f>Activity!$C34*Activity!$D34*Activity!M34</f>
        <v>0</v>
      </c>
      <c r="L35" s="702">
        <f>Activity!$C34*Activity!$D34*Activity!N34</f>
        <v>0</v>
      </c>
      <c r="M35" s="700">
        <f>Activity!$C34*Activity!$D34*Activity!O34</f>
        <v>0</v>
      </c>
      <c r="N35" s="527">
        <v>0</v>
      </c>
      <c r="O35" s="702">
        <f>Activity!C34*Activity!D34</f>
        <v>0</v>
      </c>
      <c r="P35" s="709">
        <f>Activity!X34</f>
        <v>0</v>
      </c>
    </row>
    <row r="36" spans="2:16">
      <c r="B36" s="7">
        <f t="shared" si="1"/>
        <v>2022</v>
      </c>
      <c r="C36" s="701">
        <f>Activity!$C35*Activity!$D35*Activity!E35</f>
        <v>0</v>
      </c>
      <c r="D36" s="702">
        <f>Activity!$C35*Activity!$D35*Activity!F35</f>
        <v>0</v>
      </c>
      <c r="E36" s="700">
        <f>Activity!$C35*Activity!$D35*Activity!G35</f>
        <v>0</v>
      </c>
      <c r="F36" s="702">
        <f>Activity!$C35*Activity!$D35*Activity!H35</f>
        <v>0</v>
      </c>
      <c r="G36" s="702">
        <f>Activity!$C35*Activity!$D35*Activity!I35</f>
        <v>0</v>
      </c>
      <c r="H36" s="702">
        <f>Activity!$C35*Activity!$D35*Activity!J35</f>
        <v>0</v>
      </c>
      <c r="I36" s="702">
        <f>Activity!$C35*Activity!$D35*Activity!K35</f>
        <v>0</v>
      </c>
      <c r="J36" s="703">
        <f>Activity!$C35*Activity!$D35*Activity!L35</f>
        <v>0</v>
      </c>
      <c r="K36" s="702">
        <f>Activity!$C35*Activity!$D35*Activity!M35</f>
        <v>0</v>
      </c>
      <c r="L36" s="702">
        <f>Activity!$C35*Activity!$D35*Activity!N35</f>
        <v>0</v>
      </c>
      <c r="M36" s="700">
        <f>Activity!$C35*Activity!$D35*Activity!O35</f>
        <v>0</v>
      </c>
      <c r="N36" s="527">
        <v>0</v>
      </c>
      <c r="O36" s="702">
        <f>Activity!C35*Activity!D35</f>
        <v>0</v>
      </c>
      <c r="P36" s="709">
        <f>Activity!X35</f>
        <v>0</v>
      </c>
    </row>
    <row r="37" spans="2:16">
      <c r="B37" s="7">
        <f t="shared" si="1"/>
        <v>2023</v>
      </c>
      <c r="C37" s="701">
        <f>Activity!$C36*Activity!$D36*Activity!E36</f>
        <v>0</v>
      </c>
      <c r="D37" s="702">
        <f>Activity!$C36*Activity!$D36*Activity!F36</f>
        <v>0</v>
      </c>
      <c r="E37" s="700">
        <f>Activity!$C36*Activity!$D36*Activity!G36</f>
        <v>0</v>
      </c>
      <c r="F37" s="702">
        <f>Activity!$C36*Activity!$D36*Activity!H36</f>
        <v>0</v>
      </c>
      <c r="G37" s="702">
        <f>Activity!$C36*Activity!$D36*Activity!I36</f>
        <v>0</v>
      </c>
      <c r="H37" s="702">
        <f>Activity!$C36*Activity!$D36*Activity!J36</f>
        <v>0</v>
      </c>
      <c r="I37" s="702">
        <f>Activity!$C36*Activity!$D36*Activity!K36</f>
        <v>0</v>
      </c>
      <c r="J37" s="703">
        <f>Activity!$C36*Activity!$D36*Activity!L36</f>
        <v>0</v>
      </c>
      <c r="K37" s="702">
        <f>Activity!$C36*Activity!$D36*Activity!M36</f>
        <v>0</v>
      </c>
      <c r="L37" s="702">
        <f>Activity!$C36*Activity!$D36*Activity!N36</f>
        <v>0</v>
      </c>
      <c r="M37" s="700">
        <f>Activity!$C36*Activity!$D36*Activity!O36</f>
        <v>0</v>
      </c>
      <c r="N37" s="527">
        <v>0</v>
      </c>
      <c r="O37" s="702">
        <f>Activity!C36*Activity!D36</f>
        <v>0</v>
      </c>
      <c r="P37" s="709">
        <f>Activity!X36</f>
        <v>0</v>
      </c>
    </row>
    <row r="38" spans="2:16">
      <c r="B38" s="7">
        <f t="shared" si="1"/>
        <v>2024</v>
      </c>
      <c r="C38" s="701">
        <f>Activity!$C37*Activity!$D37*Activity!E37</f>
        <v>0</v>
      </c>
      <c r="D38" s="702">
        <f>Activity!$C37*Activity!$D37*Activity!F37</f>
        <v>0</v>
      </c>
      <c r="E38" s="700">
        <f>Activity!$C37*Activity!$D37*Activity!G37</f>
        <v>0</v>
      </c>
      <c r="F38" s="702">
        <f>Activity!$C37*Activity!$D37*Activity!H37</f>
        <v>0</v>
      </c>
      <c r="G38" s="702">
        <f>Activity!$C37*Activity!$D37*Activity!I37</f>
        <v>0</v>
      </c>
      <c r="H38" s="702">
        <f>Activity!$C37*Activity!$D37*Activity!J37</f>
        <v>0</v>
      </c>
      <c r="I38" s="702">
        <f>Activity!$C37*Activity!$D37*Activity!K37</f>
        <v>0</v>
      </c>
      <c r="J38" s="703">
        <f>Activity!$C37*Activity!$D37*Activity!L37</f>
        <v>0</v>
      </c>
      <c r="K38" s="702">
        <f>Activity!$C37*Activity!$D37*Activity!M37</f>
        <v>0</v>
      </c>
      <c r="L38" s="702">
        <f>Activity!$C37*Activity!$D37*Activity!N37</f>
        <v>0</v>
      </c>
      <c r="M38" s="700">
        <f>Activity!$C37*Activity!$D37*Activity!O37</f>
        <v>0</v>
      </c>
      <c r="N38" s="527">
        <v>0</v>
      </c>
      <c r="O38" s="702">
        <f>Activity!C37*Activity!D37</f>
        <v>0</v>
      </c>
      <c r="P38" s="709">
        <f>Activity!X37</f>
        <v>0</v>
      </c>
    </row>
    <row r="39" spans="2:16">
      <c r="B39" s="7">
        <f t="shared" si="1"/>
        <v>2025</v>
      </c>
      <c r="C39" s="701">
        <f>Activity!$C38*Activity!$D38*Activity!E38</f>
        <v>0</v>
      </c>
      <c r="D39" s="702">
        <f>Activity!$C38*Activity!$D38*Activity!F38</f>
        <v>0</v>
      </c>
      <c r="E39" s="700">
        <f>Activity!$C38*Activity!$D38*Activity!G38</f>
        <v>0</v>
      </c>
      <c r="F39" s="702">
        <f>Activity!$C38*Activity!$D38*Activity!H38</f>
        <v>0</v>
      </c>
      <c r="G39" s="702">
        <f>Activity!$C38*Activity!$D38*Activity!I38</f>
        <v>0</v>
      </c>
      <c r="H39" s="702">
        <f>Activity!$C38*Activity!$D38*Activity!J38</f>
        <v>0</v>
      </c>
      <c r="I39" s="702">
        <f>Activity!$C38*Activity!$D38*Activity!K38</f>
        <v>0</v>
      </c>
      <c r="J39" s="703">
        <f>Activity!$C38*Activity!$D38*Activity!L38</f>
        <v>0</v>
      </c>
      <c r="K39" s="702">
        <f>Activity!$C38*Activity!$D38*Activity!M38</f>
        <v>0</v>
      </c>
      <c r="L39" s="702">
        <f>Activity!$C38*Activity!$D38*Activity!N38</f>
        <v>0</v>
      </c>
      <c r="M39" s="700">
        <f>Activity!$C38*Activity!$D38*Activity!O38</f>
        <v>0</v>
      </c>
      <c r="N39" s="527">
        <v>0</v>
      </c>
      <c r="O39" s="702">
        <f>Activity!C38*Activity!D38</f>
        <v>0</v>
      </c>
      <c r="P39" s="709">
        <f>Activity!X38</f>
        <v>0</v>
      </c>
    </row>
    <row r="40" spans="2:16">
      <c r="B40" s="7">
        <f t="shared" si="1"/>
        <v>2026</v>
      </c>
      <c r="C40" s="701">
        <f>Activity!$C39*Activity!$D39*Activity!E39</f>
        <v>0</v>
      </c>
      <c r="D40" s="702">
        <f>Activity!$C39*Activity!$D39*Activity!F39</f>
        <v>0</v>
      </c>
      <c r="E40" s="700">
        <f>Activity!$C39*Activity!$D39*Activity!G39</f>
        <v>0</v>
      </c>
      <c r="F40" s="702">
        <f>Activity!$C39*Activity!$D39*Activity!H39</f>
        <v>0</v>
      </c>
      <c r="G40" s="702">
        <f>Activity!$C39*Activity!$D39*Activity!I39</f>
        <v>0</v>
      </c>
      <c r="H40" s="702">
        <f>Activity!$C39*Activity!$D39*Activity!J39</f>
        <v>0</v>
      </c>
      <c r="I40" s="702">
        <f>Activity!$C39*Activity!$D39*Activity!K39</f>
        <v>0</v>
      </c>
      <c r="J40" s="703">
        <f>Activity!$C39*Activity!$D39*Activity!L39</f>
        <v>0</v>
      </c>
      <c r="K40" s="702">
        <f>Activity!$C39*Activity!$D39*Activity!M39</f>
        <v>0</v>
      </c>
      <c r="L40" s="702">
        <f>Activity!$C39*Activity!$D39*Activity!N39</f>
        <v>0</v>
      </c>
      <c r="M40" s="700">
        <f>Activity!$C39*Activity!$D39*Activity!O39</f>
        <v>0</v>
      </c>
      <c r="N40" s="527">
        <v>0</v>
      </c>
      <c r="O40" s="702">
        <f>Activity!C39*Activity!D39</f>
        <v>0</v>
      </c>
      <c r="P40" s="709">
        <f>Activity!X39</f>
        <v>0</v>
      </c>
    </row>
    <row r="41" spans="2:16">
      <c r="B41" s="7">
        <f t="shared" si="1"/>
        <v>2027</v>
      </c>
      <c r="C41" s="701">
        <f>Activity!$C40*Activity!$D40*Activity!E40</f>
        <v>0</v>
      </c>
      <c r="D41" s="702">
        <f>Activity!$C40*Activity!$D40*Activity!F40</f>
        <v>0</v>
      </c>
      <c r="E41" s="700">
        <f>Activity!$C40*Activity!$D40*Activity!G40</f>
        <v>0</v>
      </c>
      <c r="F41" s="702">
        <f>Activity!$C40*Activity!$D40*Activity!H40</f>
        <v>0</v>
      </c>
      <c r="G41" s="702">
        <f>Activity!$C40*Activity!$D40*Activity!I40</f>
        <v>0</v>
      </c>
      <c r="H41" s="702">
        <f>Activity!$C40*Activity!$D40*Activity!J40</f>
        <v>0</v>
      </c>
      <c r="I41" s="702">
        <f>Activity!$C40*Activity!$D40*Activity!K40</f>
        <v>0</v>
      </c>
      <c r="J41" s="703">
        <f>Activity!$C40*Activity!$D40*Activity!L40</f>
        <v>0</v>
      </c>
      <c r="K41" s="702">
        <f>Activity!$C40*Activity!$D40*Activity!M40</f>
        <v>0</v>
      </c>
      <c r="L41" s="702">
        <f>Activity!$C40*Activity!$D40*Activity!N40</f>
        <v>0</v>
      </c>
      <c r="M41" s="700">
        <f>Activity!$C40*Activity!$D40*Activity!O40</f>
        <v>0</v>
      </c>
      <c r="N41" s="527">
        <v>0</v>
      </c>
      <c r="O41" s="702">
        <f>Activity!C40*Activity!D40</f>
        <v>0</v>
      </c>
      <c r="P41" s="709">
        <f>Activity!X40</f>
        <v>0</v>
      </c>
    </row>
    <row r="42" spans="2:16">
      <c r="B42" s="7">
        <f t="shared" si="1"/>
        <v>2028</v>
      </c>
      <c r="C42" s="701">
        <f>Activity!$C41*Activity!$D41*Activity!E41</f>
        <v>0</v>
      </c>
      <c r="D42" s="702">
        <f>Activity!$C41*Activity!$D41*Activity!F41</f>
        <v>0</v>
      </c>
      <c r="E42" s="700">
        <f>Activity!$C41*Activity!$D41*Activity!G41</f>
        <v>0</v>
      </c>
      <c r="F42" s="702">
        <f>Activity!$C41*Activity!$D41*Activity!H41</f>
        <v>0</v>
      </c>
      <c r="G42" s="702">
        <f>Activity!$C41*Activity!$D41*Activity!I41</f>
        <v>0</v>
      </c>
      <c r="H42" s="702">
        <f>Activity!$C41*Activity!$D41*Activity!J41</f>
        <v>0</v>
      </c>
      <c r="I42" s="702">
        <f>Activity!$C41*Activity!$D41*Activity!K41</f>
        <v>0</v>
      </c>
      <c r="J42" s="703">
        <f>Activity!$C41*Activity!$D41*Activity!L41</f>
        <v>0</v>
      </c>
      <c r="K42" s="702">
        <f>Activity!$C41*Activity!$D41*Activity!M41</f>
        <v>0</v>
      </c>
      <c r="L42" s="702">
        <f>Activity!$C41*Activity!$D41*Activity!N41</f>
        <v>0</v>
      </c>
      <c r="M42" s="700">
        <f>Activity!$C41*Activity!$D41*Activity!O41</f>
        <v>0</v>
      </c>
      <c r="N42" s="527">
        <v>0</v>
      </c>
      <c r="O42" s="702">
        <f>Activity!C41*Activity!D41</f>
        <v>0</v>
      </c>
      <c r="P42" s="709">
        <f>Activity!X41</f>
        <v>0</v>
      </c>
    </row>
    <row r="43" spans="2:16">
      <c r="B43" s="7">
        <f t="shared" si="1"/>
        <v>2029</v>
      </c>
      <c r="C43" s="701">
        <f>Activity!$C42*Activity!$D42*Activity!E42</f>
        <v>0</v>
      </c>
      <c r="D43" s="702">
        <f>Activity!$C42*Activity!$D42*Activity!F42</f>
        <v>0</v>
      </c>
      <c r="E43" s="700">
        <f>Activity!$C42*Activity!$D42*Activity!G42</f>
        <v>0</v>
      </c>
      <c r="F43" s="702">
        <f>Activity!$C42*Activity!$D42*Activity!H42</f>
        <v>0</v>
      </c>
      <c r="G43" s="702">
        <f>Activity!$C42*Activity!$D42*Activity!I42</f>
        <v>0</v>
      </c>
      <c r="H43" s="702">
        <f>Activity!$C42*Activity!$D42*Activity!J42</f>
        <v>0</v>
      </c>
      <c r="I43" s="702">
        <f>Activity!$C42*Activity!$D42*Activity!K42</f>
        <v>0</v>
      </c>
      <c r="J43" s="703">
        <f>Activity!$C42*Activity!$D42*Activity!L42</f>
        <v>0</v>
      </c>
      <c r="K43" s="702">
        <f>Activity!$C42*Activity!$D42*Activity!M42</f>
        <v>0</v>
      </c>
      <c r="L43" s="702">
        <f>Activity!$C42*Activity!$D42*Activity!N42</f>
        <v>0</v>
      </c>
      <c r="M43" s="700">
        <f>Activity!$C42*Activity!$D42*Activity!O42</f>
        <v>0</v>
      </c>
      <c r="N43" s="527">
        <v>0</v>
      </c>
      <c r="O43" s="702">
        <f>Activity!C42*Activity!D42</f>
        <v>0</v>
      </c>
      <c r="P43" s="709">
        <f>Activity!X42</f>
        <v>0</v>
      </c>
    </row>
    <row r="44" spans="2:16">
      <c r="B44" s="7">
        <f t="shared" si="1"/>
        <v>2030</v>
      </c>
      <c r="C44" s="701">
        <f>Activity!$C43*Activity!$D43*Activity!E43</f>
        <v>0</v>
      </c>
      <c r="D44" s="702">
        <f>Activity!$C43*Activity!$D43*Activity!F43</f>
        <v>0</v>
      </c>
      <c r="E44" s="700">
        <f>Activity!$C43*Activity!$D43*Activity!G43</f>
        <v>0</v>
      </c>
      <c r="F44" s="702">
        <f>Activity!$C43*Activity!$D43*Activity!H43</f>
        <v>0</v>
      </c>
      <c r="G44" s="702">
        <f>Activity!$C43*Activity!$D43*Activity!I43</f>
        <v>0</v>
      </c>
      <c r="H44" s="702">
        <f>Activity!$C43*Activity!$D43*Activity!J43</f>
        <v>0</v>
      </c>
      <c r="I44" s="702">
        <f>Activity!$C43*Activity!$D43*Activity!K43</f>
        <v>0</v>
      </c>
      <c r="J44" s="703">
        <f>Activity!$C43*Activity!$D43*Activity!L43</f>
        <v>0</v>
      </c>
      <c r="K44" s="702">
        <f>Activity!$C43*Activity!$D43*Activity!M43</f>
        <v>0</v>
      </c>
      <c r="L44" s="702">
        <f>Activity!$C43*Activity!$D43*Activity!N43</f>
        <v>0</v>
      </c>
      <c r="M44" s="700">
        <f>Activity!$C43*Activity!$D43*Activity!O43</f>
        <v>0</v>
      </c>
      <c r="N44" s="527">
        <v>0</v>
      </c>
      <c r="O44" s="702">
        <f>Activity!C43*Activity!D43</f>
        <v>0</v>
      </c>
      <c r="P44" s="709">
        <f>Activity!X43</f>
        <v>0</v>
      </c>
    </row>
    <row r="45" spans="2:16">
      <c r="B45" s="7">
        <f t="shared" si="1"/>
        <v>2031</v>
      </c>
      <c r="C45" s="701">
        <f>Activity!$C44*Activity!$D44*Activity!E44</f>
        <v>0</v>
      </c>
      <c r="D45" s="702">
        <f>Activity!$C44*Activity!$D44*Activity!F44</f>
        <v>0</v>
      </c>
      <c r="E45" s="700">
        <f>Activity!$C44*Activity!$D44*Activity!G44</f>
        <v>0</v>
      </c>
      <c r="F45" s="702">
        <f>Activity!$C44*Activity!$D44*Activity!H44</f>
        <v>0</v>
      </c>
      <c r="G45" s="702">
        <f>Activity!$C44*Activity!$D44*Activity!I44</f>
        <v>0</v>
      </c>
      <c r="H45" s="702">
        <f>Activity!$C44*Activity!$D44*Activity!J44</f>
        <v>0</v>
      </c>
      <c r="I45" s="702">
        <f>Activity!$C44*Activity!$D44*Activity!K44</f>
        <v>0</v>
      </c>
      <c r="J45" s="703">
        <f>Activity!$C44*Activity!$D44*Activity!L44</f>
        <v>0</v>
      </c>
      <c r="K45" s="702">
        <f>Activity!$C44*Activity!$D44*Activity!M44</f>
        <v>0</v>
      </c>
      <c r="L45" s="702">
        <f>Activity!$C44*Activity!$D44*Activity!N44</f>
        <v>0</v>
      </c>
      <c r="M45" s="700">
        <f>Activity!$C44*Activity!$D44*Activity!O44</f>
        <v>0</v>
      </c>
      <c r="N45" s="527">
        <v>0</v>
      </c>
      <c r="O45" s="702">
        <f>Activity!C44*Activity!D44</f>
        <v>0</v>
      </c>
      <c r="P45" s="709">
        <f>Activity!X44</f>
        <v>0</v>
      </c>
    </row>
    <row r="46" spans="2:16">
      <c r="B46" s="7">
        <f t="shared" si="1"/>
        <v>2032</v>
      </c>
      <c r="C46" s="701">
        <f>Activity!$C45*Activity!$D45*Activity!E45</f>
        <v>0</v>
      </c>
      <c r="D46" s="702">
        <f>Activity!$C45*Activity!$D45*Activity!F45</f>
        <v>0</v>
      </c>
      <c r="E46" s="700">
        <f>Activity!$C45*Activity!$D45*Activity!G45</f>
        <v>0</v>
      </c>
      <c r="F46" s="702">
        <f>Activity!$C45*Activity!$D45*Activity!H45</f>
        <v>0</v>
      </c>
      <c r="G46" s="702">
        <f>Activity!$C45*Activity!$D45*Activity!I45</f>
        <v>0</v>
      </c>
      <c r="H46" s="702">
        <f>Activity!$C45*Activity!$D45*Activity!J45</f>
        <v>0</v>
      </c>
      <c r="I46" s="702">
        <f>Activity!$C45*Activity!$D45*Activity!K45</f>
        <v>0</v>
      </c>
      <c r="J46" s="703">
        <f>Activity!$C45*Activity!$D45*Activity!L45</f>
        <v>0</v>
      </c>
      <c r="K46" s="702">
        <f>Activity!$C45*Activity!$D45*Activity!M45</f>
        <v>0</v>
      </c>
      <c r="L46" s="702">
        <f>Activity!$C45*Activity!$D45*Activity!N45</f>
        <v>0</v>
      </c>
      <c r="M46" s="700">
        <f>Activity!$C45*Activity!$D45*Activity!O45</f>
        <v>0</v>
      </c>
      <c r="N46" s="527">
        <v>0</v>
      </c>
      <c r="O46" s="702">
        <f>Activity!C45*Activity!D45</f>
        <v>0</v>
      </c>
      <c r="P46" s="709">
        <f>Activity!X45</f>
        <v>0</v>
      </c>
    </row>
    <row r="47" spans="2:16">
      <c r="B47" s="7">
        <f t="shared" si="1"/>
        <v>2033</v>
      </c>
      <c r="C47" s="701">
        <f>Activity!$C46*Activity!$D46*Activity!E46</f>
        <v>0</v>
      </c>
      <c r="D47" s="702">
        <f>Activity!$C46*Activity!$D46*Activity!F46</f>
        <v>0</v>
      </c>
      <c r="E47" s="700">
        <f>Activity!$C46*Activity!$D46*Activity!G46</f>
        <v>0</v>
      </c>
      <c r="F47" s="702">
        <f>Activity!$C46*Activity!$D46*Activity!H46</f>
        <v>0</v>
      </c>
      <c r="G47" s="702">
        <f>Activity!$C46*Activity!$D46*Activity!I46</f>
        <v>0</v>
      </c>
      <c r="H47" s="702">
        <f>Activity!$C46*Activity!$D46*Activity!J46</f>
        <v>0</v>
      </c>
      <c r="I47" s="702">
        <f>Activity!$C46*Activity!$D46*Activity!K46</f>
        <v>0</v>
      </c>
      <c r="J47" s="703">
        <f>Activity!$C46*Activity!$D46*Activity!L46</f>
        <v>0</v>
      </c>
      <c r="K47" s="702">
        <f>Activity!$C46*Activity!$D46*Activity!M46</f>
        <v>0</v>
      </c>
      <c r="L47" s="702">
        <f>Activity!$C46*Activity!$D46*Activity!N46</f>
        <v>0</v>
      </c>
      <c r="M47" s="700">
        <f>Activity!$C46*Activity!$D46*Activity!O46</f>
        <v>0</v>
      </c>
      <c r="N47" s="527">
        <v>0</v>
      </c>
      <c r="O47" s="702">
        <f>Activity!C46*Activity!D46</f>
        <v>0</v>
      </c>
      <c r="P47" s="709">
        <f>Activity!X46</f>
        <v>0</v>
      </c>
    </row>
    <row r="48" spans="2:16">
      <c r="B48" s="7">
        <f t="shared" si="1"/>
        <v>2034</v>
      </c>
      <c r="C48" s="701">
        <f>Activity!$C47*Activity!$D47*Activity!E47</f>
        <v>0</v>
      </c>
      <c r="D48" s="702">
        <f>Activity!$C47*Activity!$D47*Activity!F47</f>
        <v>0</v>
      </c>
      <c r="E48" s="700">
        <f>Activity!$C47*Activity!$D47*Activity!G47</f>
        <v>0</v>
      </c>
      <c r="F48" s="702">
        <f>Activity!$C47*Activity!$D47*Activity!H47</f>
        <v>0</v>
      </c>
      <c r="G48" s="702">
        <f>Activity!$C47*Activity!$D47*Activity!I47</f>
        <v>0</v>
      </c>
      <c r="H48" s="702">
        <f>Activity!$C47*Activity!$D47*Activity!J47</f>
        <v>0</v>
      </c>
      <c r="I48" s="702">
        <f>Activity!$C47*Activity!$D47*Activity!K47</f>
        <v>0</v>
      </c>
      <c r="J48" s="703">
        <f>Activity!$C47*Activity!$D47*Activity!L47</f>
        <v>0</v>
      </c>
      <c r="K48" s="702">
        <f>Activity!$C47*Activity!$D47*Activity!M47</f>
        <v>0</v>
      </c>
      <c r="L48" s="702">
        <f>Activity!$C47*Activity!$D47*Activity!N47</f>
        <v>0</v>
      </c>
      <c r="M48" s="700">
        <f>Activity!$C47*Activity!$D47*Activity!O47</f>
        <v>0</v>
      </c>
      <c r="N48" s="527">
        <v>0</v>
      </c>
      <c r="O48" s="702">
        <f>Activity!C47*Activity!D47</f>
        <v>0</v>
      </c>
      <c r="P48" s="709">
        <f>Activity!X47</f>
        <v>0</v>
      </c>
    </row>
    <row r="49" spans="2:16">
      <c r="B49" s="7">
        <f t="shared" si="1"/>
        <v>2035</v>
      </c>
      <c r="C49" s="701">
        <f>Activity!$C48*Activity!$D48*Activity!E48</f>
        <v>0</v>
      </c>
      <c r="D49" s="702">
        <f>Activity!$C48*Activity!$D48*Activity!F48</f>
        <v>0</v>
      </c>
      <c r="E49" s="700">
        <f>Activity!$C48*Activity!$D48*Activity!G48</f>
        <v>0</v>
      </c>
      <c r="F49" s="702">
        <f>Activity!$C48*Activity!$D48*Activity!H48</f>
        <v>0</v>
      </c>
      <c r="G49" s="702">
        <f>Activity!$C48*Activity!$D48*Activity!I48</f>
        <v>0</v>
      </c>
      <c r="H49" s="702">
        <f>Activity!$C48*Activity!$D48*Activity!J48</f>
        <v>0</v>
      </c>
      <c r="I49" s="702">
        <f>Activity!$C48*Activity!$D48*Activity!K48</f>
        <v>0</v>
      </c>
      <c r="J49" s="703">
        <f>Activity!$C48*Activity!$D48*Activity!L48</f>
        <v>0</v>
      </c>
      <c r="K49" s="702">
        <f>Activity!$C48*Activity!$D48*Activity!M48</f>
        <v>0</v>
      </c>
      <c r="L49" s="702">
        <f>Activity!$C48*Activity!$D48*Activity!N48</f>
        <v>0</v>
      </c>
      <c r="M49" s="700">
        <f>Activity!$C48*Activity!$D48*Activity!O48</f>
        <v>0</v>
      </c>
      <c r="N49" s="527">
        <v>0</v>
      </c>
      <c r="O49" s="702">
        <f>Activity!C48*Activity!D48</f>
        <v>0</v>
      </c>
      <c r="P49" s="709">
        <f>Activity!X48</f>
        <v>0</v>
      </c>
    </row>
    <row r="50" spans="2:16">
      <c r="B50" s="7">
        <f t="shared" si="1"/>
        <v>2036</v>
      </c>
      <c r="C50" s="701">
        <f>Activity!$C49*Activity!$D49*Activity!E49</f>
        <v>0</v>
      </c>
      <c r="D50" s="702">
        <f>Activity!$C49*Activity!$D49*Activity!F49</f>
        <v>0</v>
      </c>
      <c r="E50" s="700">
        <f>Activity!$C49*Activity!$D49*Activity!G49</f>
        <v>0</v>
      </c>
      <c r="F50" s="702">
        <f>Activity!$C49*Activity!$D49*Activity!H49</f>
        <v>0</v>
      </c>
      <c r="G50" s="702">
        <f>Activity!$C49*Activity!$D49*Activity!I49</f>
        <v>0</v>
      </c>
      <c r="H50" s="702">
        <f>Activity!$C49*Activity!$D49*Activity!J49</f>
        <v>0</v>
      </c>
      <c r="I50" s="702">
        <f>Activity!$C49*Activity!$D49*Activity!K49</f>
        <v>0</v>
      </c>
      <c r="J50" s="703">
        <f>Activity!$C49*Activity!$D49*Activity!L49</f>
        <v>0</v>
      </c>
      <c r="K50" s="702">
        <f>Activity!$C49*Activity!$D49*Activity!M49</f>
        <v>0</v>
      </c>
      <c r="L50" s="702">
        <f>Activity!$C49*Activity!$D49*Activity!N49</f>
        <v>0</v>
      </c>
      <c r="M50" s="700">
        <f>Activity!$C49*Activity!$D49*Activity!O49</f>
        <v>0</v>
      </c>
      <c r="N50" s="527">
        <v>0</v>
      </c>
      <c r="O50" s="702">
        <f>Activity!C49*Activity!D49</f>
        <v>0</v>
      </c>
      <c r="P50" s="709">
        <f>Activity!X49</f>
        <v>0</v>
      </c>
    </row>
    <row r="51" spans="2:16">
      <c r="B51" s="7">
        <f t="shared" si="1"/>
        <v>2037</v>
      </c>
      <c r="C51" s="701">
        <f>Activity!$C50*Activity!$D50*Activity!E50</f>
        <v>0</v>
      </c>
      <c r="D51" s="702">
        <f>Activity!$C50*Activity!$D50*Activity!F50</f>
        <v>0</v>
      </c>
      <c r="E51" s="700">
        <f>Activity!$C50*Activity!$D50*Activity!G50</f>
        <v>0</v>
      </c>
      <c r="F51" s="702">
        <f>Activity!$C50*Activity!$D50*Activity!H50</f>
        <v>0</v>
      </c>
      <c r="G51" s="702">
        <f>Activity!$C50*Activity!$D50*Activity!I50</f>
        <v>0</v>
      </c>
      <c r="H51" s="702">
        <f>Activity!$C50*Activity!$D50*Activity!J50</f>
        <v>0</v>
      </c>
      <c r="I51" s="702">
        <f>Activity!$C50*Activity!$D50*Activity!K50</f>
        <v>0</v>
      </c>
      <c r="J51" s="703">
        <f>Activity!$C50*Activity!$D50*Activity!L50</f>
        <v>0</v>
      </c>
      <c r="K51" s="702">
        <f>Activity!$C50*Activity!$D50*Activity!M50</f>
        <v>0</v>
      </c>
      <c r="L51" s="702">
        <f>Activity!$C50*Activity!$D50*Activity!N50</f>
        <v>0</v>
      </c>
      <c r="M51" s="700">
        <f>Activity!$C50*Activity!$D50*Activity!O50</f>
        <v>0</v>
      </c>
      <c r="N51" s="527">
        <v>0</v>
      </c>
      <c r="O51" s="702">
        <f>Activity!C50*Activity!D50</f>
        <v>0</v>
      </c>
      <c r="P51" s="709">
        <f>Activity!X50</f>
        <v>0</v>
      </c>
    </row>
    <row r="52" spans="2:16">
      <c r="B52" s="7">
        <f t="shared" si="1"/>
        <v>2038</v>
      </c>
      <c r="C52" s="701">
        <f>Activity!$C51*Activity!$D51*Activity!E51</f>
        <v>0</v>
      </c>
      <c r="D52" s="702">
        <f>Activity!$C51*Activity!$D51*Activity!F51</f>
        <v>0</v>
      </c>
      <c r="E52" s="700">
        <f>Activity!$C51*Activity!$D51*Activity!G51</f>
        <v>0</v>
      </c>
      <c r="F52" s="702">
        <f>Activity!$C51*Activity!$D51*Activity!H51</f>
        <v>0</v>
      </c>
      <c r="G52" s="702">
        <f>Activity!$C51*Activity!$D51*Activity!I51</f>
        <v>0</v>
      </c>
      <c r="H52" s="702">
        <f>Activity!$C51*Activity!$D51*Activity!J51</f>
        <v>0</v>
      </c>
      <c r="I52" s="702">
        <f>Activity!$C51*Activity!$D51*Activity!K51</f>
        <v>0</v>
      </c>
      <c r="J52" s="703">
        <f>Activity!$C51*Activity!$D51*Activity!L51</f>
        <v>0</v>
      </c>
      <c r="K52" s="702">
        <f>Activity!$C51*Activity!$D51*Activity!M51</f>
        <v>0</v>
      </c>
      <c r="L52" s="702">
        <f>Activity!$C51*Activity!$D51*Activity!N51</f>
        <v>0</v>
      </c>
      <c r="M52" s="700">
        <f>Activity!$C51*Activity!$D51*Activity!O51</f>
        <v>0</v>
      </c>
      <c r="N52" s="527">
        <v>0</v>
      </c>
      <c r="O52" s="702">
        <f>Activity!C51*Activity!D51</f>
        <v>0</v>
      </c>
      <c r="P52" s="709">
        <f>Activity!X51</f>
        <v>0</v>
      </c>
    </row>
    <row r="53" spans="2:16">
      <c r="B53" s="7">
        <f t="shared" si="1"/>
        <v>2039</v>
      </c>
      <c r="C53" s="701">
        <f>Activity!$C52*Activity!$D52*Activity!E52</f>
        <v>0</v>
      </c>
      <c r="D53" s="702">
        <f>Activity!$C52*Activity!$D52*Activity!F52</f>
        <v>0</v>
      </c>
      <c r="E53" s="700">
        <f>Activity!$C52*Activity!$D52*Activity!G52</f>
        <v>0</v>
      </c>
      <c r="F53" s="702">
        <f>Activity!$C52*Activity!$D52*Activity!H52</f>
        <v>0</v>
      </c>
      <c r="G53" s="702">
        <f>Activity!$C52*Activity!$D52*Activity!I52</f>
        <v>0</v>
      </c>
      <c r="H53" s="702">
        <f>Activity!$C52*Activity!$D52*Activity!J52</f>
        <v>0</v>
      </c>
      <c r="I53" s="702">
        <f>Activity!$C52*Activity!$D52*Activity!K52</f>
        <v>0</v>
      </c>
      <c r="J53" s="703">
        <f>Activity!$C52*Activity!$D52*Activity!L52</f>
        <v>0</v>
      </c>
      <c r="K53" s="702">
        <f>Activity!$C52*Activity!$D52*Activity!M52</f>
        <v>0</v>
      </c>
      <c r="L53" s="702">
        <f>Activity!$C52*Activity!$D52*Activity!N52</f>
        <v>0</v>
      </c>
      <c r="M53" s="700">
        <f>Activity!$C52*Activity!$D52*Activity!O52</f>
        <v>0</v>
      </c>
      <c r="N53" s="527">
        <v>0</v>
      </c>
      <c r="O53" s="702">
        <f>Activity!C52*Activity!D52</f>
        <v>0</v>
      </c>
      <c r="P53" s="709">
        <f>Activity!X52</f>
        <v>0</v>
      </c>
    </row>
    <row r="54" spans="2:16">
      <c r="B54" s="7">
        <f t="shared" si="1"/>
        <v>2040</v>
      </c>
      <c r="C54" s="701">
        <f>Activity!$C53*Activity!$D53*Activity!E53</f>
        <v>0</v>
      </c>
      <c r="D54" s="702">
        <f>Activity!$C53*Activity!$D53*Activity!F53</f>
        <v>0</v>
      </c>
      <c r="E54" s="700">
        <f>Activity!$C53*Activity!$D53*Activity!G53</f>
        <v>0</v>
      </c>
      <c r="F54" s="702">
        <f>Activity!$C53*Activity!$D53*Activity!H53</f>
        <v>0</v>
      </c>
      <c r="G54" s="702">
        <f>Activity!$C53*Activity!$D53*Activity!I53</f>
        <v>0</v>
      </c>
      <c r="H54" s="702">
        <f>Activity!$C53*Activity!$D53*Activity!J53</f>
        <v>0</v>
      </c>
      <c r="I54" s="702">
        <f>Activity!$C53*Activity!$D53*Activity!K53</f>
        <v>0</v>
      </c>
      <c r="J54" s="703">
        <f>Activity!$C53*Activity!$D53*Activity!L53</f>
        <v>0</v>
      </c>
      <c r="K54" s="702">
        <f>Activity!$C53*Activity!$D53*Activity!M53</f>
        <v>0</v>
      </c>
      <c r="L54" s="702">
        <f>Activity!$C53*Activity!$D53*Activity!N53</f>
        <v>0</v>
      </c>
      <c r="M54" s="700">
        <f>Activity!$C53*Activity!$D53*Activity!O53</f>
        <v>0</v>
      </c>
      <c r="N54" s="527">
        <v>0</v>
      </c>
      <c r="O54" s="702">
        <f>Activity!C53*Activity!D53</f>
        <v>0</v>
      </c>
      <c r="P54" s="709">
        <f>Activity!X53</f>
        <v>0</v>
      </c>
    </row>
    <row r="55" spans="2:16">
      <c r="B55" s="7">
        <f t="shared" si="1"/>
        <v>2041</v>
      </c>
      <c r="C55" s="701">
        <f>Activity!$C54*Activity!$D54*Activity!E54</f>
        <v>0</v>
      </c>
      <c r="D55" s="702">
        <f>Activity!$C54*Activity!$D54*Activity!F54</f>
        <v>0</v>
      </c>
      <c r="E55" s="700">
        <f>Activity!$C54*Activity!$D54*Activity!G54</f>
        <v>0</v>
      </c>
      <c r="F55" s="702">
        <f>Activity!$C54*Activity!$D54*Activity!H54</f>
        <v>0</v>
      </c>
      <c r="G55" s="702">
        <f>Activity!$C54*Activity!$D54*Activity!I54</f>
        <v>0</v>
      </c>
      <c r="H55" s="702">
        <f>Activity!$C54*Activity!$D54*Activity!J54</f>
        <v>0</v>
      </c>
      <c r="I55" s="702">
        <f>Activity!$C54*Activity!$D54*Activity!K54</f>
        <v>0</v>
      </c>
      <c r="J55" s="703">
        <f>Activity!$C54*Activity!$D54*Activity!L54</f>
        <v>0</v>
      </c>
      <c r="K55" s="702">
        <f>Activity!$C54*Activity!$D54*Activity!M54</f>
        <v>0</v>
      </c>
      <c r="L55" s="702">
        <f>Activity!$C54*Activity!$D54*Activity!N54</f>
        <v>0</v>
      </c>
      <c r="M55" s="700">
        <f>Activity!$C54*Activity!$D54*Activity!O54</f>
        <v>0</v>
      </c>
      <c r="N55" s="527">
        <v>0</v>
      </c>
      <c r="O55" s="702">
        <f>Activity!C54*Activity!D54</f>
        <v>0</v>
      </c>
      <c r="P55" s="709">
        <f>Activity!X54</f>
        <v>0</v>
      </c>
    </row>
    <row r="56" spans="2:16">
      <c r="B56" s="7">
        <f t="shared" si="1"/>
        <v>2042</v>
      </c>
      <c r="C56" s="701">
        <f>Activity!$C55*Activity!$D55*Activity!E55</f>
        <v>0</v>
      </c>
      <c r="D56" s="702">
        <f>Activity!$C55*Activity!$D55*Activity!F55</f>
        <v>0</v>
      </c>
      <c r="E56" s="700">
        <f>Activity!$C55*Activity!$D55*Activity!G55</f>
        <v>0</v>
      </c>
      <c r="F56" s="702">
        <f>Activity!$C55*Activity!$D55*Activity!H55</f>
        <v>0</v>
      </c>
      <c r="G56" s="702">
        <f>Activity!$C55*Activity!$D55*Activity!I55</f>
        <v>0</v>
      </c>
      <c r="H56" s="702">
        <f>Activity!$C55*Activity!$D55*Activity!J55</f>
        <v>0</v>
      </c>
      <c r="I56" s="702">
        <f>Activity!$C55*Activity!$D55*Activity!K55</f>
        <v>0</v>
      </c>
      <c r="J56" s="703">
        <f>Activity!$C55*Activity!$D55*Activity!L55</f>
        <v>0</v>
      </c>
      <c r="K56" s="702">
        <f>Activity!$C55*Activity!$D55*Activity!M55</f>
        <v>0</v>
      </c>
      <c r="L56" s="702">
        <f>Activity!$C55*Activity!$D55*Activity!N55</f>
        <v>0</v>
      </c>
      <c r="M56" s="700">
        <f>Activity!$C55*Activity!$D55*Activity!O55</f>
        <v>0</v>
      </c>
      <c r="N56" s="527">
        <v>0</v>
      </c>
      <c r="O56" s="702">
        <f>Activity!C55*Activity!D55</f>
        <v>0</v>
      </c>
      <c r="P56" s="709">
        <f>Activity!X55</f>
        <v>0</v>
      </c>
    </row>
    <row r="57" spans="2:16">
      <c r="B57" s="7">
        <f t="shared" si="1"/>
        <v>2043</v>
      </c>
      <c r="C57" s="701">
        <f>Activity!$C56*Activity!$D56*Activity!E56</f>
        <v>0</v>
      </c>
      <c r="D57" s="702">
        <f>Activity!$C56*Activity!$D56*Activity!F56</f>
        <v>0</v>
      </c>
      <c r="E57" s="700">
        <f>Activity!$C56*Activity!$D56*Activity!G56</f>
        <v>0</v>
      </c>
      <c r="F57" s="702">
        <f>Activity!$C56*Activity!$D56*Activity!H56</f>
        <v>0</v>
      </c>
      <c r="G57" s="702">
        <f>Activity!$C56*Activity!$D56*Activity!I56</f>
        <v>0</v>
      </c>
      <c r="H57" s="702">
        <f>Activity!$C56*Activity!$D56*Activity!J56</f>
        <v>0</v>
      </c>
      <c r="I57" s="702">
        <f>Activity!$C56*Activity!$D56*Activity!K56</f>
        <v>0</v>
      </c>
      <c r="J57" s="703">
        <f>Activity!$C56*Activity!$D56*Activity!L56</f>
        <v>0</v>
      </c>
      <c r="K57" s="702">
        <f>Activity!$C56*Activity!$D56*Activity!M56</f>
        <v>0</v>
      </c>
      <c r="L57" s="702">
        <f>Activity!$C56*Activity!$D56*Activity!N56</f>
        <v>0</v>
      </c>
      <c r="M57" s="700">
        <f>Activity!$C56*Activity!$D56*Activity!O56</f>
        <v>0</v>
      </c>
      <c r="N57" s="527">
        <v>0</v>
      </c>
      <c r="O57" s="702">
        <f>Activity!C56*Activity!D56</f>
        <v>0</v>
      </c>
      <c r="P57" s="709">
        <f>Activity!X56</f>
        <v>0</v>
      </c>
    </row>
    <row r="58" spans="2:16">
      <c r="B58" s="7">
        <f t="shared" si="1"/>
        <v>2044</v>
      </c>
      <c r="C58" s="701">
        <f>Activity!$C57*Activity!$D57*Activity!E57</f>
        <v>0</v>
      </c>
      <c r="D58" s="702">
        <f>Activity!$C57*Activity!$D57*Activity!F57</f>
        <v>0</v>
      </c>
      <c r="E58" s="700">
        <f>Activity!$C57*Activity!$D57*Activity!G57</f>
        <v>0</v>
      </c>
      <c r="F58" s="702">
        <f>Activity!$C57*Activity!$D57*Activity!H57</f>
        <v>0</v>
      </c>
      <c r="G58" s="702">
        <f>Activity!$C57*Activity!$D57*Activity!I57</f>
        <v>0</v>
      </c>
      <c r="H58" s="702">
        <f>Activity!$C57*Activity!$D57*Activity!J57</f>
        <v>0</v>
      </c>
      <c r="I58" s="702">
        <f>Activity!$C57*Activity!$D57*Activity!K57</f>
        <v>0</v>
      </c>
      <c r="J58" s="703">
        <f>Activity!$C57*Activity!$D57*Activity!L57</f>
        <v>0</v>
      </c>
      <c r="K58" s="702">
        <f>Activity!$C57*Activity!$D57*Activity!M57</f>
        <v>0</v>
      </c>
      <c r="L58" s="702">
        <f>Activity!$C57*Activity!$D57*Activity!N57</f>
        <v>0</v>
      </c>
      <c r="M58" s="700">
        <f>Activity!$C57*Activity!$D57*Activity!O57</f>
        <v>0</v>
      </c>
      <c r="N58" s="527">
        <v>0</v>
      </c>
      <c r="O58" s="702">
        <f>Activity!C57*Activity!D57</f>
        <v>0</v>
      </c>
      <c r="P58" s="709">
        <f>Activity!X57</f>
        <v>0</v>
      </c>
    </row>
    <row r="59" spans="2:16">
      <c r="B59" s="7">
        <f t="shared" si="1"/>
        <v>2045</v>
      </c>
      <c r="C59" s="701">
        <f>Activity!$C58*Activity!$D58*Activity!E58</f>
        <v>0</v>
      </c>
      <c r="D59" s="702">
        <f>Activity!$C58*Activity!$D58*Activity!F58</f>
        <v>0</v>
      </c>
      <c r="E59" s="700">
        <f>Activity!$C58*Activity!$D58*Activity!G58</f>
        <v>0</v>
      </c>
      <c r="F59" s="702">
        <f>Activity!$C58*Activity!$D58*Activity!H58</f>
        <v>0</v>
      </c>
      <c r="G59" s="702">
        <f>Activity!$C58*Activity!$D58*Activity!I58</f>
        <v>0</v>
      </c>
      <c r="H59" s="702">
        <f>Activity!$C58*Activity!$D58*Activity!J58</f>
        <v>0</v>
      </c>
      <c r="I59" s="702">
        <f>Activity!$C58*Activity!$D58*Activity!K58</f>
        <v>0</v>
      </c>
      <c r="J59" s="703">
        <f>Activity!$C58*Activity!$D58*Activity!L58</f>
        <v>0</v>
      </c>
      <c r="K59" s="702">
        <f>Activity!$C58*Activity!$D58*Activity!M58</f>
        <v>0</v>
      </c>
      <c r="L59" s="702">
        <f>Activity!$C58*Activity!$D58*Activity!N58</f>
        <v>0</v>
      </c>
      <c r="M59" s="700">
        <f>Activity!$C58*Activity!$D58*Activity!O58</f>
        <v>0</v>
      </c>
      <c r="N59" s="527">
        <v>0</v>
      </c>
      <c r="O59" s="702">
        <f>Activity!C58*Activity!D58</f>
        <v>0</v>
      </c>
      <c r="P59" s="709">
        <f>Activity!X58</f>
        <v>0</v>
      </c>
    </row>
    <row r="60" spans="2:16">
      <c r="B60" s="7">
        <f t="shared" si="1"/>
        <v>2046</v>
      </c>
      <c r="C60" s="701">
        <f>Activity!$C59*Activity!$D59*Activity!E59</f>
        <v>0</v>
      </c>
      <c r="D60" s="702">
        <f>Activity!$C59*Activity!$D59*Activity!F59</f>
        <v>0</v>
      </c>
      <c r="E60" s="700">
        <f>Activity!$C59*Activity!$D59*Activity!G59</f>
        <v>0</v>
      </c>
      <c r="F60" s="702">
        <f>Activity!$C59*Activity!$D59*Activity!H59</f>
        <v>0</v>
      </c>
      <c r="G60" s="702">
        <f>Activity!$C59*Activity!$D59*Activity!I59</f>
        <v>0</v>
      </c>
      <c r="H60" s="702">
        <f>Activity!$C59*Activity!$D59*Activity!J59</f>
        <v>0</v>
      </c>
      <c r="I60" s="702">
        <f>Activity!$C59*Activity!$D59*Activity!K59</f>
        <v>0</v>
      </c>
      <c r="J60" s="703">
        <f>Activity!$C59*Activity!$D59*Activity!L59</f>
        <v>0</v>
      </c>
      <c r="K60" s="702">
        <f>Activity!$C59*Activity!$D59*Activity!M59</f>
        <v>0</v>
      </c>
      <c r="L60" s="702">
        <f>Activity!$C59*Activity!$D59*Activity!N59</f>
        <v>0</v>
      </c>
      <c r="M60" s="700">
        <f>Activity!$C59*Activity!$D59*Activity!O59</f>
        <v>0</v>
      </c>
      <c r="N60" s="527">
        <v>0</v>
      </c>
      <c r="O60" s="702">
        <f>Activity!C59*Activity!D59</f>
        <v>0</v>
      </c>
      <c r="P60" s="709">
        <f>Activity!X59</f>
        <v>0</v>
      </c>
    </row>
    <row r="61" spans="2:16">
      <c r="B61" s="7">
        <f t="shared" si="1"/>
        <v>2047</v>
      </c>
      <c r="C61" s="701">
        <f>Activity!$C60*Activity!$D60*Activity!E60</f>
        <v>0</v>
      </c>
      <c r="D61" s="702">
        <f>Activity!$C60*Activity!$D60*Activity!F60</f>
        <v>0</v>
      </c>
      <c r="E61" s="700">
        <f>Activity!$C60*Activity!$D60*Activity!G60</f>
        <v>0</v>
      </c>
      <c r="F61" s="702">
        <f>Activity!$C60*Activity!$D60*Activity!H60</f>
        <v>0</v>
      </c>
      <c r="G61" s="702">
        <f>Activity!$C60*Activity!$D60*Activity!I60</f>
        <v>0</v>
      </c>
      <c r="H61" s="702">
        <f>Activity!$C60*Activity!$D60*Activity!J60</f>
        <v>0</v>
      </c>
      <c r="I61" s="702">
        <f>Activity!$C60*Activity!$D60*Activity!K60</f>
        <v>0</v>
      </c>
      <c r="J61" s="703">
        <f>Activity!$C60*Activity!$D60*Activity!L60</f>
        <v>0</v>
      </c>
      <c r="K61" s="702">
        <f>Activity!$C60*Activity!$D60*Activity!M60</f>
        <v>0</v>
      </c>
      <c r="L61" s="702">
        <f>Activity!$C60*Activity!$D60*Activity!N60</f>
        <v>0</v>
      </c>
      <c r="M61" s="700">
        <f>Activity!$C60*Activity!$D60*Activity!O60</f>
        <v>0</v>
      </c>
      <c r="N61" s="527">
        <v>0</v>
      </c>
      <c r="O61" s="702">
        <f>Activity!C60*Activity!D60</f>
        <v>0</v>
      </c>
      <c r="P61" s="709">
        <f>Activity!X60</f>
        <v>0</v>
      </c>
    </row>
    <row r="62" spans="2:16">
      <c r="B62" s="7">
        <f t="shared" si="1"/>
        <v>2048</v>
      </c>
      <c r="C62" s="701">
        <f>Activity!$C61*Activity!$D61*Activity!E61</f>
        <v>0</v>
      </c>
      <c r="D62" s="702">
        <f>Activity!$C61*Activity!$D61*Activity!F61</f>
        <v>0</v>
      </c>
      <c r="E62" s="700">
        <f>Activity!$C61*Activity!$D61*Activity!G61</f>
        <v>0</v>
      </c>
      <c r="F62" s="702">
        <f>Activity!$C61*Activity!$D61*Activity!H61</f>
        <v>0</v>
      </c>
      <c r="G62" s="702">
        <f>Activity!$C61*Activity!$D61*Activity!I61</f>
        <v>0</v>
      </c>
      <c r="H62" s="702">
        <f>Activity!$C61*Activity!$D61*Activity!J61</f>
        <v>0</v>
      </c>
      <c r="I62" s="702">
        <f>Activity!$C61*Activity!$D61*Activity!K61</f>
        <v>0</v>
      </c>
      <c r="J62" s="703">
        <f>Activity!$C61*Activity!$D61*Activity!L61</f>
        <v>0</v>
      </c>
      <c r="K62" s="702">
        <f>Activity!$C61*Activity!$D61*Activity!M61</f>
        <v>0</v>
      </c>
      <c r="L62" s="702">
        <f>Activity!$C61*Activity!$D61*Activity!N61</f>
        <v>0</v>
      </c>
      <c r="M62" s="700">
        <f>Activity!$C61*Activity!$D61*Activity!O61</f>
        <v>0</v>
      </c>
      <c r="N62" s="527">
        <v>0</v>
      </c>
      <c r="O62" s="702">
        <f>Activity!C61*Activity!D61</f>
        <v>0</v>
      </c>
      <c r="P62" s="709">
        <f>Activity!X61</f>
        <v>0</v>
      </c>
    </row>
    <row r="63" spans="2:16">
      <c r="B63" s="7">
        <f t="shared" si="1"/>
        <v>2049</v>
      </c>
      <c r="C63" s="701">
        <f>Activity!$C62*Activity!$D62*Activity!E62</f>
        <v>0</v>
      </c>
      <c r="D63" s="702">
        <f>Activity!$C62*Activity!$D62*Activity!F62</f>
        <v>0</v>
      </c>
      <c r="E63" s="700">
        <f>Activity!$C62*Activity!$D62*Activity!G62</f>
        <v>0</v>
      </c>
      <c r="F63" s="702">
        <f>Activity!$C62*Activity!$D62*Activity!H62</f>
        <v>0</v>
      </c>
      <c r="G63" s="702">
        <f>Activity!$C62*Activity!$D62*Activity!I62</f>
        <v>0</v>
      </c>
      <c r="H63" s="702">
        <f>Activity!$C62*Activity!$D62*Activity!J62</f>
        <v>0</v>
      </c>
      <c r="I63" s="702">
        <f>Activity!$C62*Activity!$D62*Activity!K62</f>
        <v>0</v>
      </c>
      <c r="J63" s="703">
        <f>Activity!$C62*Activity!$D62*Activity!L62</f>
        <v>0</v>
      </c>
      <c r="K63" s="702">
        <f>Activity!$C62*Activity!$D62*Activity!M62</f>
        <v>0</v>
      </c>
      <c r="L63" s="702">
        <f>Activity!$C62*Activity!$D62*Activity!N62</f>
        <v>0</v>
      </c>
      <c r="M63" s="700">
        <f>Activity!$C62*Activity!$D62*Activity!O62</f>
        <v>0</v>
      </c>
      <c r="N63" s="527">
        <v>0</v>
      </c>
      <c r="O63" s="702">
        <f>Activity!C62*Activity!D62</f>
        <v>0</v>
      </c>
      <c r="P63" s="709">
        <f>Activity!X62</f>
        <v>0</v>
      </c>
    </row>
    <row r="64" spans="2:16">
      <c r="B64" s="7">
        <f t="shared" si="1"/>
        <v>2050</v>
      </c>
      <c r="C64" s="701">
        <f>Activity!$C63*Activity!$D63*Activity!E63</f>
        <v>0</v>
      </c>
      <c r="D64" s="702">
        <f>Activity!$C63*Activity!$D63*Activity!F63</f>
        <v>0</v>
      </c>
      <c r="E64" s="700">
        <f>Activity!$C63*Activity!$D63*Activity!G63</f>
        <v>0</v>
      </c>
      <c r="F64" s="702">
        <f>Activity!$C63*Activity!$D63*Activity!H63</f>
        <v>0</v>
      </c>
      <c r="G64" s="702">
        <f>Activity!$C63*Activity!$D63*Activity!I63</f>
        <v>0</v>
      </c>
      <c r="H64" s="702">
        <f>Activity!$C63*Activity!$D63*Activity!J63</f>
        <v>0</v>
      </c>
      <c r="I64" s="702">
        <f>Activity!$C63*Activity!$D63*Activity!K63</f>
        <v>0</v>
      </c>
      <c r="J64" s="703">
        <f>Activity!$C63*Activity!$D63*Activity!L63</f>
        <v>0</v>
      </c>
      <c r="K64" s="702">
        <f>Activity!$C63*Activity!$D63*Activity!M63</f>
        <v>0</v>
      </c>
      <c r="L64" s="702">
        <f>Activity!$C63*Activity!$D63*Activity!N63</f>
        <v>0</v>
      </c>
      <c r="M64" s="700">
        <f>Activity!$C63*Activity!$D63*Activity!O63</f>
        <v>0</v>
      </c>
      <c r="N64" s="527">
        <v>0</v>
      </c>
      <c r="O64" s="702">
        <f>Activity!C63*Activity!D63</f>
        <v>0</v>
      </c>
      <c r="P64" s="709">
        <f>Activity!X63</f>
        <v>0</v>
      </c>
    </row>
    <row r="65" spans="2:16">
      <c r="B65" s="7">
        <f t="shared" si="1"/>
        <v>2051</v>
      </c>
      <c r="C65" s="701">
        <f>Activity!$C64*Activity!$D64*Activity!E64</f>
        <v>0</v>
      </c>
      <c r="D65" s="702">
        <f>Activity!$C64*Activity!$D64*Activity!F64</f>
        <v>0</v>
      </c>
      <c r="E65" s="700">
        <f>Activity!$C64*Activity!$D64*Activity!G64</f>
        <v>0</v>
      </c>
      <c r="F65" s="702">
        <f>Activity!$C64*Activity!$D64*Activity!H64</f>
        <v>0</v>
      </c>
      <c r="G65" s="702">
        <f>Activity!$C64*Activity!$D64*Activity!I64</f>
        <v>0</v>
      </c>
      <c r="H65" s="702">
        <f>Activity!$C64*Activity!$D64*Activity!J64</f>
        <v>0</v>
      </c>
      <c r="I65" s="702">
        <f>Activity!$C64*Activity!$D64*Activity!K64</f>
        <v>0</v>
      </c>
      <c r="J65" s="703">
        <f>Activity!$C64*Activity!$D64*Activity!L64</f>
        <v>0</v>
      </c>
      <c r="K65" s="702">
        <f>Activity!$C64*Activity!$D64*Activity!M64</f>
        <v>0</v>
      </c>
      <c r="L65" s="702">
        <f>Activity!$C64*Activity!$D64*Activity!N64</f>
        <v>0</v>
      </c>
      <c r="M65" s="700">
        <f>Activity!$C64*Activity!$D64*Activity!O64</f>
        <v>0</v>
      </c>
      <c r="N65" s="527">
        <v>0</v>
      </c>
      <c r="O65" s="702">
        <f>Activity!C64*Activity!D64</f>
        <v>0</v>
      </c>
      <c r="P65" s="709">
        <f>Activity!X64</f>
        <v>0</v>
      </c>
    </row>
    <row r="66" spans="2:16">
      <c r="B66" s="7">
        <f t="shared" si="1"/>
        <v>2052</v>
      </c>
      <c r="C66" s="701">
        <f>Activity!$C65*Activity!$D65*Activity!E65</f>
        <v>0</v>
      </c>
      <c r="D66" s="702">
        <f>Activity!$C65*Activity!$D65*Activity!F65</f>
        <v>0</v>
      </c>
      <c r="E66" s="700">
        <f>Activity!$C65*Activity!$D65*Activity!G65</f>
        <v>0</v>
      </c>
      <c r="F66" s="702">
        <f>Activity!$C65*Activity!$D65*Activity!H65</f>
        <v>0</v>
      </c>
      <c r="G66" s="702">
        <f>Activity!$C65*Activity!$D65*Activity!I65</f>
        <v>0</v>
      </c>
      <c r="H66" s="702">
        <f>Activity!$C65*Activity!$D65*Activity!J65</f>
        <v>0</v>
      </c>
      <c r="I66" s="702">
        <f>Activity!$C65*Activity!$D65*Activity!K65</f>
        <v>0</v>
      </c>
      <c r="J66" s="703">
        <f>Activity!$C65*Activity!$D65*Activity!L65</f>
        <v>0</v>
      </c>
      <c r="K66" s="702">
        <f>Activity!$C65*Activity!$D65*Activity!M65</f>
        <v>0</v>
      </c>
      <c r="L66" s="702">
        <f>Activity!$C65*Activity!$D65*Activity!N65</f>
        <v>0</v>
      </c>
      <c r="M66" s="700">
        <f>Activity!$C65*Activity!$D65*Activity!O65</f>
        <v>0</v>
      </c>
      <c r="N66" s="527">
        <v>0</v>
      </c>
      <c r="O66" s="702">
        <f>Activity!C65*Activity!D65</f>
        <v>0</v>
      </c>
      <c r="P66" s="709">
        <f>Activity!X65</f>
        <v>0</v>
      </c>
    </row>
    <row r="67" spans="2:16">
      <c r="B67" s="7">
        <f t="shared" si="1"/>
        <v>2053</v>
      </c>
      <c r="C67" s="701">
        <f>Activity!$C66*Activity!$D66*Activity!E66</f>
        <v>0</v>
      </c>
      <c r="D67" s="702">
        <f>Activity!$C66*Activity!$D66*Activity!F66</f>
        <v>0</v>
      </c>
      <c r="E67" s="700">
        <f>Activity!$C66*Activity!$D66*Activity!G66</f>
        <v>0</v>
      </c>
      <c r="F67" s="702">
        <f>Activity!$C66*Activity!$D66*Activity!H66</f>
        <v>0</v>
      </c>
      <c r="G67" s="702">
        <f>Activity!$C66*Activity!$D66*Activity!I66</f>
        <v>0</v>
      </c>
      <c r="H67" s="702">
        <f>Activity!$C66*Activity!$D66*Activity!J66</f>
        <v>0</v>
      </c>
      <c r="I67" s="702">
        <f>Activity!$C66*Activity!$D66*Activity!K66</f>
        <v>0</v>
      </c>
      <c r="J67" s="703">
        <f>Activity!$C66*Activity!$D66*Activity!L66</f>
        <v>0</v>
      </c>
      <c r="K67" s="702">
        <f>Activity!$C66*Activity!$D66*Activity!M66</f>
        <v>0</v>
      </c>
      <c r="L67" s="702">
        <f>Activity!$C66*Activity!$D66*Activity!N66</f>
        <v>0</v>
      </c>
      <c r="M67" s="700">
        <f>Activity!$C66*Activity!$D66*Activity!O66</f>
        <v>0</v>
      </c>
      <c r="N67" s="527">
        <v>0</v>
      </c>
      <c r="O67" s="702">
        <f>Activity!C66*Activity!D66</f>
        <v>0</v>
      </c>
      <c r="P67" s="709">
        <f>Activity!X66</f>
        <v>0</v>
      </c>
    </row>
    <row r="68" spans="2:16">
      <c r="B68" s="7">
        <f t="shared" si="1"/>
        <v>2054</v>
      </c>
      <c r="C68" s="701">
        <f>Activity!$C67*Activity!$D67*Activity!E67</f>
        <v>0</v>
      </c>
      <c r="D68" s="702">
        <f>Activity!$C67*Activity!$D67*Activity!F67</f>
        <v>0</v>
      </c>
      <c r="E68" s="700">
        <f>Activity!$C67*Activity!$D67*Activity!G67</f>
        <v>0</v>
      </c>
      <c r="F68" s="702">
        <f>Activity!$C67*Activity!$D67*Activity!H67</f>
        <v>0</v>
      </c>
      <c r="G68" s="702">
        <f>Activity!$C67*Activity!$D67*Activity!I67</f>
        <v>0</v>
      </c>
      <c r="H68" s="702">
        <f>Activity!$C67*Activity!$D67*Activity!J67</f>
        <v>0</v>
      </c>
      <c r="I68" s="702">
        <f>Activity!$C67*Activity!$D67*Activity!K67</f>
        <v>0</v>
      </c>
      <c r="J68" s="703">
        <f>Activity!$C67*Activity!$D67*Activity!L67</f>
        <v>0</v>
      </c>
      <c r="K68" s="702">
        <f>Activity!$C67*Activity!$D67*Activity!M67</f>
        <v>0</v>
      </c>
      <c r="L68" s="702">
        <f>Activity!$C67*Activity!$D67*Activity!N67</f>
        <v>0</v>
      </c>
      <c r="M68" s="700">
        <f>Activity!$C67*Activity!$D67*Activity!O67</f>
        <v>0</v>
      </c>
      <c r="N68" s="527">
        <v>0</v>
      </c>
      <c r="O68" s="702">
        <f>Activity!C67*Activity!D67</f>
        <v>0</v>
      </c>
      <c r="P68" s="709">
        <f>Activity!X67</f>
        <v>0</v>
      </c>
    </row>
    <row r="69" spans="2:16">
      <c r="B69" s="7">
        <f t="shared" si="1"/>
        <v>2055</v>
      </c>
      <c r="C69" s="701">
        <f>Activity!$C68*Activity!$D68*Activity!E68</f>
        <v>0</v>
      </c>
      <c r="D69" s="702">
        <f>Activity!$C68*Activity!$D68*Activity!F68</f>
        <v>0</v>
      </c>
      <c r="E69" s="700">
        <f>Activity!$C68*Activity!$D68*Activity!G68</f>
        <v>0</v>
      </c>
      <c r="F69" s="702">
        <f>Activity!$C68*Activity!$D68*Activity!H68</f>
        <v>0</v>
      </c>
      <c r="G69" s="702">
        <f>Activity!$C68*Activity!$D68*Activity!I68</f>
        <v>0</v>
      </c>
      <c r="H69" s="702">
        <f>Activity!$C68*Activity!$D68*Activity!J68</f>
        <v>0</v>
      </c>
      <c r="I69" s="702">
        <f>Activity!$C68*Activity!$D68*Activity!K68</f>
        <v>0</v>
      </c>
      <c r="J69" s="703">
        <f>Activity!$C68*Activity!$D68*Activity!L68</f>
        <v>0</v>
      </c>
      <c r="K69" s="702">
        <f>Activity!$C68*Activity!$D68*Activity!M68</f>
        <v>0</v>
      </c>
      <c r="L69" s="702">
        <f>Activity!$C68*Activity!$D68*Activity!N68</f>
        <v>0</v>
      </c>
      <c r="M69" s="700">
        <f>Activity!$C68*Activity!$D68*Activity!O68</f>
        <v>0</v>
      </c>
      <c r="N69" s="527">
        <v>0</v>
      </c>
      <c r="O69" s="702">
        <f>Activity!C68*Activity!D68</f>
        <v>0</v>
      </c>
      <c r="P69" s="709">
        <f>Activity!X68</f>
        <v>0</v>
      </c>
    </row>
    <row r="70" spans="2:16">
      <c r="B70" s="7">
        <f t="shared" si="1"/>
        <v>2056</v>
      </c>
      <c r="C70" s="701">
        <f>Activity!$C69*Activity!$D69*Activity!E69</f>
        <v>0</v>
      </c>
      <c r="D70" s="702">
        <f>Activity!$C69*Activity!$D69*Activity!F69</f>
        <v>0</v>
      </c>
      <c r="E70" s="700">
        <f>Activity!$C69*Activity!$D69*Activity!G69</f>
        <v>0</v>
      </c>
      <c r="F70" s="702">
        <f>Activity!$C69*Activity!$D69*Activity!H69</f>
        <v>0</v>
      </c>
      <c r="G70" s="702">
        <f>Activity!$C69*Activity!$D69*Activity!I69</f>
        <v>0</v>
      </c>
      <c r="H70" s="702">
        <f>Activity!$C69*Activity!$D69*Activity!J69</f>
        <v>0</v>
      </c>
      <c r="I70" s="702">
        <f>Activity!$C69*Activity!$D69*Activity!K69</f>
        <v>0</v>
      </c>
      <c r="J70" s="703">
        <f>Activity!$C69*Activity!$D69*Activity!L69</f>
        <v>0</v>
      </c>
      <c r="K70" s="702">
        <f>Activity!$C69*Activity!$D69*Activity!M69</f>
        <v>0</v>
      </c>
      <c r="L70" s="702">
        <f>Activity!$C69*Activity!$D69*Activity!N69</f>
        <v>0</v>
      </c>
      <c r="M70" s="700">
        <f>Activity!$C69*Activity!$D69*Activity!O69</f>
        <v>0</v>
      </c>
      <c r="N70" s="527">
        <v>0</v>
      </c>
      <c r="O70" s="702">
        <f>Activity!C69*Activity!D69</f>
        <v>0</v>
      </c>
      <c r="P70" s="709">
        <f>Activity!X69</f>
        <v>0</v>
      </c>
    </row>
    <row r="71" spans="2:16">
      <c r="B71" s="7">
        <f t="shared" si="1"/>
        <v>2057</v>
      </c>
      <c r="C71" s="701">
        <f>Activity!$C70*Activity!$D70*Activity!E70</f>
        <v>0</v>
      </c>
      <c r="D71" s="702">
        <f>Activity!$C70*Activity!$D70*Activity!F70</f>
        <v>0</v>
      </c>
      <c r="E71" s="700">
        <f>Activity!$C70*Activity!$D70*Activity!G70</f>
        <v>0</v>
      </c>
      <c r="F71" s="702">
        <f>Activity!$C70*Activity!$D70*Activity!H70</f>
        <v>0</v>
      </c>
      <c r="G71" s="702">
        <f>Activity!$C70*Activity!$D70*Activity!I70</f>
        <v>0</v>
      </c>
      <c r="H71" s="702">
        <f>Activity!$C70*Activity!$D70*Activity!J70</f>
        <v>0</v>
      </c>
      <c r="I71" s="702">
        <f>Activity!$C70*Activity!$D70*Activity!K70</f>
        <v>0</v>
      </c>
      <c r="J71" s="703">
        <f>Activity!$C70*Activity!$D70*Activity!L70</f>
        <v>0</v>
      </c>
      <c r="K71" s="702">
        <f>Activity!$C70*Activity!$D70*Activity!M70</f>
        <v>0</v>
      </c>
      <c r="L71" s="702">
        <f>Activity!$C70*Activity!$D70*Activity!N70</f>
        <v>0</v>
      </c>
      <c r="M71" s="700">
        <f>Activity!$C70*Activity!$D70*Activity!O70</f>
        <v>0</v>
      </c>
      <c r="N71" s="527">
        <v>0</v>
      </c>
      <c r="O71" s="702">
        <f>Activity!C70*Activity!D70</f>
        <v>0</v>
      </c>
      <c r="P71" s="709">
        <f>Activity!X70</f>
        <v>0</v>
      </c>
    </row>
    <row r="72" spans="2:16">
      <c r="B72" s="7">
        <f t="shared" si="1"/>
        <v>2058</v>
      </c>
      <c r="C72" s="701">
        <f>Activity!$C71*Activity!$D71*Activity!E71</f>
        <v>0</v>
      </c>
      <c r="D72" s="702">
        <f>Activity!$C71*Activity!$D71*Activity!F71</f>
        <v>0</v>
      </c>
      <c r="E72" s="700">
        <f>Activity!$C71*Activity!$D71*Activity!G71</f>
        <v>0</v>
      </c>
      <c r="F72" s="702">
        <f>Activity!$C71*Activity!$D71*Activity!H71</f>
        <v>0</v>
      </c>
      <c r="G72" s="702">
        <f>Activity!$C71*Activity!$D71*Activity!I71</f>
        <v>0</v>
      </c>
      <c r="H72" s="702">
        <f>Activity!$C71*Activity!$D71*Activity!J71</f>
        <v>0</v>
      </c>
      <c r="I72" s="702">
        <f>Activity!$C71*Activity!$D71*Activity!K71</f>
        <v>0</v>
      </c>
      <c r="J72" s="703">
        <f>Activity!$C71*Activity!$D71*Activity!L71</f>
        <v>0</v>
      </c>
      <c r="K72" s="702">
        <f>Activity!$C71*Activity!$D71*Activity!M71</f>
        <v>0</v>
      </c>
      <c r="L72" s="702">
        <f>Activity!$C71*Activity!$D71*Activity!N71</f>
        <v>0</v>
      </c>
      <c r="M72" s="700">
        <f>Activity!$C71*Activity!$D71*Activity!O71</f>
        <v>0</v>
      </c>
      <c r="N72" s="527">
        <v>0</v>
      </c>
      <c r="O72" s="702">
        <f>Activity!C71*Activity!D71</f>
        <v>0</v>
      </c>
      <c r="P72" s="709">
        <f>Activity!X71</f>
        <v>0</v>
      </c>
    </row>
    <row r="73" spans="2:16">
      <c r="B73" s="7">
        <f t="shared" si="1"/>
        <v>2059</v>
      </c>
      <c r="C73" s="701">
        <f>Activity!$C72*Activity!$D72*Activity!E72</f>
        <v>0</v>
      </c>
      <c r="D73" s="702">
        <f>Activity!$C72*Activity!$D72*Activity!F72</f>
        <v>0</v>
      </c>
      <c r="E73" s="700">
        <f>Activity!$C72*Activity!$D72*Activity!G72</f>
        <v>0</v>
      </c>
      <c r="F73" s="702">
        <f>Activity!$C72*Activity!$D72*Activity!H72</f>
        <v>0</v>
      </c>
      <c r="G73" s="702">
        <f>Activity!$C72*Activity!$D72*Activity!I72</f>
        <v>0</v>
      </c>
      <c r="H73" s="702">
        <f>Activity!$C72*Activity!$D72*Activity!J72</f>
        <v>0</v>
      </c>
      <c r="I73" s="702">
        <f>Activity!$C72*Activity!$D72*Activity!K72</f>
        <v>0</v>
      </c>
      <c r="J73" s="703">
        <f>Activity!$C72*Activity!$D72*Activity!L72</f>
        <v>0</v>
      </c>
      <c r="K73" s="702">
        <f>Activity!$C72*Activity!$D72*Activity!M72</f>
        <v>0</v>
      </c>
      <c r="L73" s="702">
        <f>Activity!$C72*Activity!$D72*Activity!N72</f>
        <v>0</v>
      </c>
      <c r="M73" s="700">
        <f>Activity!$C72*Activity!$D72*Activity!O72</f>
        <v>0</v>
      </c>
      <c r="N73" s="527">
        <v>0</v>
      </c>
      <c r="O73" s="702">
        <f>Activity!C72*Activity!D72</f>
        <v>0</v>
      </c>
      <c r="P73" s="709">
        <f>Activity!X72</f>
        <v>0</v>
      </c>
    </row>
    <row r="74" spans="2:16">
      <c r="B74" s="7">
        <f t="shared" si="1"/>
        <v>2060</v>
      </c>
      <c r="C74" s="701">
        <f>Activity!$C73*Activity!$D73*Activity!E73</f>
        <v>0</v>
      </c>
      <c r="D74" s="702">
        <f>Activity!$C73*Activity!$D73*Activity!F73</f>
        <v>0</v>
      </c>
      <c r="E74" s="700">
        <f>Activity!$C73*Activity!$D73*Activity!G73</f>
        <v>0</v>
      </c>
      <c r="F74" s="702">
        <f>Activity!$C73*Activity!$D73*Activity!H73</f>
        <v>0</v>
      </c>
      <c r="G74" s="702">
        <f>Activity!$C73*Activity!$D73*Activity!I73</f>
        <v>0</v>
      </c>
      <c r="H74" s="702">
        <f>Activity!$C73*Activity!$D73*Activity!J73</f>
        <v>0</v>
      </c>
      <c r="I74" s="702">
        <f>Activity!$C73*Activity!$D73*Activity!K73</f>
        <v>0</v>
      </c>
      <c r="J74" s="703">
        <f>Activity!$C73*Activity!$D73*Activity!L73</f>
        <v>0</v>
      </c>
      <c r="K74" s="702">
        <f>Activity!$C73*Activity!$D73*Activity!M73</f>
        <v>0</v>
      </c>
      <c r="L74" s="702">
        <f>Activity!$C73*Activity!$D73*Activity!N73</f>
        <v>0</v>
      </c>
      <c r="M74" s="700">
        <f>Activity!$C73*Activity!$D73*Activity!O73</f>
        <v>0</v>
      </c>
      <c r="N74" s="527">
        <v>0</v>
      </c>
      <c r="O74" s="702">
        <f>Activity!C73*Activity!D73</f>
        <v>0</v>
      </c>
      <c r="P74" s="709">
        <f>Activity!X73</f>
        <v>0</v>
      </c>
    </row>
    <row r="75" spans="2:16">
      <c r="B75" s="7">
        <f t="shared" si="1"/>
        <v>2061</v>
      </c>
      <c r="C75" s="701">
        <f>Activity!$C74*Activity!$D74*Activity!E74</f>
        <v>0</v>
      </c>
      <c r="D75" s="702">
        <f>Activity!$C74*Activity!$D74*Activity!F74</f>
        <v>0</v>
      </c>
      <c r="E75" s="700">
        <f>Activity!$C74*Activity!$D74*Activity!G74</f>
        <v>0</v>
      </c>
      <c r="F75" s="702">
        <f>Activity!$C74*Activity!$D74*Activity!H74</f>
        <v>0</v>
      </c>
      <c r="G75" s="702">
        <f>Activity!$C74*Activity!$D74*Activity!I74</f>
        <v>0</v>
      </c>
      <c r="H75" s="702">
        <f>Activity!$C74*Activity!$D74*Activity!J74</f>
        <v>0</v>
      </c>
      <c r="I75" s="702">
        <f>Activity!$C74*Activity!$D74*Activity!K74</f>
        <v>0</v>
      </c>
      <c r="J75" s="703">
        <f>Activity!$C74*Activity!$D74*Activity!L74</f>
        <v>0</v>
      </c>
      <c r="K75" s="702">
        <f>Activity!$C74*Activity!$D74*Activity!M74</f>
        <v>0</v>
      </c>
      <c r="L75" s="702">
        <f>Activity!$C74*Activity!$D74*Activity!N74</f>
        <v>0</v>
      </c>
      <c r="M75" s="700">
        <f>Activity!$C74*Activity!$D74*Activity!O74</f>
        <v>0</v>
      </c>
      <c r="N75" s="527">
        <v>0</v>
      </c>
      <c r="O75" s="702">
        <f>Activity!C74*Activity!D74</f>
        <v>0</v>
      </c>
      <c r="P75" s="709">
        <f>Activity!X74</f>
        <v>0</v>
      </c>
    </row>
    <row r="76" spans="2:16">
      <c r="B76" s="7">
        <f t="shared" si="1"/>
        <v>2062</v>
      </c>
      <c r="C76" s="701">
        <f>Activity!$C75*Activity!$D75*Activity!E75</f>
        <v>0</v>
      </c>
      <c r="D76" s="702">
        <f>Activity!$C75*Activity!$D75*Activity!F75</f>
        <v>0</v>
      </c>
      <c r="E76" s="700">
        <f>Activity!$C75*Activity!$D75*Activity!G75</f>
        <v>0</v>
      </c>
      <c r="F76" s="702">
        <f>Activity!$C75*Activity!$D75*Activity!H75</f>
        <v>0</v>
      </c>
      <c r="G76" s="702">
        <f>Activity!$C75*Activity!$D75*Activity!I75</f>
        <v>0</v>
      </c>
      <c r="H76" s="702">
        <f>Activity!$C75*Activity!$D75*Activity!J75</f>
        <v>0</v>
      </c>
      <c r="I76" s="702">
        <f>Activity!$C75*Activity!$D75*Activity!K75</f>
        <v>0</v>
      </c>
      <c r="J76" s="703">
        <f>Activity!$C75*Activity!$D75*Activity!L75</f>
        <v>0</v>
      </c>
      <c r="K76" s="702">
        <f>Activity!$C75*Activity!$D75*Activity!M75</f>
        <v>0</v>
      </c>
      <c r="L76" s="702">
        <f>Activity!$C75*Activity!$D75*Activity!N75</f>
        <v>0</v>
      </c>
      <c r="M76" s="700">
        <f>Activity!$C75*Activity!$D75*Activity!O75</f>
        <v>0</v>
      </c>
      <c r="N76" s="527">
        <v>0</v>
      </c>
      <c r="O76" s="702">
        <f>Activity!C75*Activity!D75</f>
        <v>0</v>
      </c>
      <c r="P76" s="709">
        <f>Activity!X75</f>
        <v>0</v>
      </c>
    </row>
    <row r="77" spans="2:16">
      <c r="B77" s="7">
        <f t="shared" si="1"/>
        <v>2063</v>
      </c>
      <c r="C77" s="701">
        <f>Activity!$C76*Activity!$D76*Activity!E76</f>
        <v>0</v>
      </c>
      <c r="D77" s="702">
        <f>Activity!$C76*Activity!$D76*Activity!F76</f>
        <v>0</v>
      </c>
      <c r="E77" s="700">
        <f>Activity!$C76*Activity!$D76*Activity!G76</f>
        <v>0</v>
      </c>
      <c r="F77" s="702">
        <f>Activity!$C76*Activity!$D76*Activity!H76</f>
        <v>0</v>
      </c>
      <c r="G77" s="702">
        <f>Activity!$C76*Activity!$D76*Activity!I76</f>
        <v>0</v>
      </c>
      <c r="H77" s="702">
        <f>Activity!$C76*Activity!$D76*Activity!J76</f>
        <v>0</v>
      </c>
      <c r="I77" s="702">
        <f>Activity!$C76*Activity!$D76*Activity!K76</f>
        <v>0</v>
      </c>
      <c r="J77" s="703">
        <f>Activity!$C76*Activity!$D76*Activity!L76</f>
        <v>0</v>
      </c>
      <c r="K77" s="702">
        <f>Activity!$C76*Activity!$D76*Activity!M76</f>
        <v>0</v>
      </c>
      <c r="L77" s="702">
        <f>Activity!$C76*Activity!$D76*Activity!N76</f>
        <v>0</v>
      </c>
      <c r="M77" s="700">
        <f>Activity!$C76*Activity!$D76*Activity!O76</f>
        <v>0</v>
      </c>
      <c r="N77" s="527">
        <v>0</v>
      </c>
      <c r="O77" s="702">
        <f>Activity!C76*Activity!D76</f>
        <v>0</v>
      </c>
      <c r="P77" s="709">
        <f>Activity!X76</f>
        <v>0</v>
      </c>
    </row>
    <row r="78" spans="2:16">
      <c r="B78" s="7">
        <f t="shared" si="1"/>
        <v>2064</v>
      </c>
      <c r="C78" s="701">
        <f>Activity!$C77*Activity!$D77*Activity!E77</f>
        <v>0</v>
      </c>
      <c r="D78" s="702">
        <f>Activity!$C77*Activity!$D77*Activity!F77</f>
        <v>0</v>
      </c>
      <c r="E78" s="700">
        <f>Activity!$C77*Activity!$D77*Activity!G77</f>
        <v>0</v>
      </c>
      <c r="F78" s="702">
        <f>Activity!$C77*Activity!$D77*Activity!H77</f>
        <v>0</v>
      </c>
      <c r="G78" s="702">
        <f>Activity!$C77*Activity!$D77*Activity!I77</f>
        <v>0</v>
      </c>
      <c r="H78" s="702">
        <f>Activity!$C77*Activity!$D77*Activity!J77</f>
        <v>0</v>
      </c>
      <c r="I78" s="702">
        <f>Activity!$C77*Activity!$D77*Activity!K77</f>
        <v>0</v>
      </c>
      <c r="J78" s="703">
        <f>Activity!$C77*Activity!$D77*Activity!L77</f>
        <v>0</v>
      </c>
      <c r="K78" s="702">
        <f>Activity!$C77*Activity!$D77*Activity!M77</f>
        <v>0</v>
      </c>
      <c r="L78" s="702">
        <f>Activity!$C77*Activity!$D77*Activity!N77</f>
        <v>0</v>
      </c>
      <c r="M78" s="700">
        <f>Activity!$C77*Activity!$D77*Activity!O77</f>
        <v>0</v>
      </c>
      <c r="N78" s="527">
        <v>0</v>
      </c>
      <c r="O78" s="702">
        <f>Activity!C77*Activity!D77</f>
        <v>0</v>
      </c>
      <c r="P78" s="709">
        <f>Activity!X77</f>
        <v>0</v>
      </c>
    </row>
    <row r="79" spans="2:16">
      <c r="B79" s="7">
        <f t="shared" si="1"/>
        <v>2065</v>
      </c>
      <c r="C79" s="701">
        <f>Activity!$C78*Activity!$D78*Activity!E78</f>
        <v>0</v>
      </c>
      <c r="D79" s="702">
        <f>Activity!$C78*Activity!$D78*Activity!F78</f>
        <v>0</v>
      </c>
      <c r="E79" s="700">
        <f>Activity!$C78*Activity!$D78*Activity!G78</f>
        <v>0</v>
      </c>
      <c r="F79" s="702">
        <f>Activity!$C78*Activity!$D78*Activity!H78</f>
        <v>0</v>
      </c>
      <c r="G79" s="702">
        <f>Activity!$C78*Activity!$D78*Activity!I78</f>
        <v>0</v>
      </c>
      <c r="H79" s="702">
        <f>Activity!$C78*Activity!$D78*Activity!J78</f>
        <v>0</v>
      </c>
      <c r="I79" s="702">
        <f>Activity!$C78*Activity!$D78*Activity!K78</f>
        <v>0</v>
      </c>
      <c r="J79" s="703">
        <f>Activity!$C78*Activity!$D78*Activity!L78</f>
        <v>0</v>
      </c>
      <c r="K79" s="702">
        <f>Activity!$C78*Activity!$D78*Activity!M78</f>
        <v>0</v>
      </c>
      <c r="L79" s="702">
        <f>Activity!$C78*Activity!$D78*Activity!N78</f>
        <v>0</v>
      </c>
      <c r="M79" s="700">
        <f>Activity!$C78*Activity!$D78*Activity!O78</f>
        <v>0</v>
      </c>
      <c r="N79" s="527">
        <v>0</v>
      </c>
      <c r="O79" s="702">
        <f>Activity!C78*Activity!D78</f>
        <v>0</v>
      </c>
      <c r="P79" s="709">
        <f>Activity!X78</f>
        <v>0</v>
      </c>
    </row>
    <row r="80" spans="2:16">
      <c r="B80" s="7">
        <f t="shared" si="1"/>
        <v>2066</v>
      </c>
      <c r="C80" s="701">
        <f>Activity!$C79*Activity!$D79*Activity!E79</f>
        <v>0</v>
      </c>
      <c r="D80" s="702">
        <f>Activity!$C79*Activity!$D79*Activity!F79</f>
        <v>0</v>
      </c>
      <c r="E80" s="700">
        <f>Activity!$C79*Activity!$D79*Activity!G79</f>
        <v>0</v>
      </c>
      <c r="F80" s="702">
        <f>Activity!$C79*Activity!$D79*Activity!H79</f>
        <v>0</v>
      </c>
      <c r="G80" s="702">
        <f>Activity!$C79*Activity!$D79*Activity!I79</f>
        <v>0</v>
      </c>
      <c r="H80" s="702">
        <f>Activity!$C79*Activity!$D79*Activity!J79</f>
        <v>0</v>
      </c>
      <c r="I80" s="702">
        <f>Activity!$C79*Activity!$D79*Activity!K79</f>
        <v>0</v>
      </c>
      <c r="J80" s="703">
        <f>Activity!$C79*Activity!$D79*Activity!L79</f>
        <v>0</v>
      </c>
      <c r="K80" s="702">
        <f>Activity!$C79*Activity!$D79*Activity!M79</f>
        <v>0</v>
      </c>
      <c r="L80" s="702">
        <f>Activity!$C79*Activity!$D79*Activity!N79</f>
        <v>0</v>
      </c>
      <c r="M80" s="700">
        <f>Activity!$C79*Activity!$D79*Activity!O79</f>
        <v>0</v>
      </c>
      <c r="N80" s="527">
        <v>0</v>
      </c>
      <c r="O80" s="702">
        <f>Activity!C79*Activity!D79</f>
        <v>0</v>
      </c>
      <c r="P80" s="709">
        <f>Activity!X79</f>
        <v>0</v>
      </c>
    </row>
    <row r="81" spans="2:16">
      <c r="B81" s="7">
        <f t="shared" si="1"/>
        <v>2067</v>
      </c>
      <c r="C81" s="701">
        <f>Activity!$C80*Activity!$D80*Activity!E80</f>
        <v>0</v>
      </c>
      <c r="D81" s="702">
        <f>Activity!$C80*Activity!$D80*Activity!F80</f>
        <v>0</v>
      </c>
      <c r="E81" s="700">
        <f>Activity!$C80*Activity!$D80*Activity!G80</f>
        <v>0</v>
      </c>
      <c r="F81" s="702">
        <f>Activity!$C80*Activity!$D80*Activity!H80</f>
        <v>0</v>
      </c>
      <c r="G81" s="702">
        <f>Activity!$C80*Activity!$D80*Activity!I80</f>
        <v>0</v>
      </c>
      <c r="H81" s="702">
        <f>Activity!$C80*Activity!$D80*Activity!J80</f>
        <v>0</v>
      </c>
      <c r="I81" s="702">
        <f>Activity!$C80*Activity!$D80*Activity!K80</f>
        <v>0</v>
      </c>
      <c r="J81" s="703">
        <f>Activity!$C80*Activity!$D80*Activity!L80</f>
        <v>0</v>
      </c>
      <c r="K81" s="702">
        <f>Activity!$C80*Activity!$D80*Activity!M80</f>
        <v>0</v>
      </c>
      <c r="L81" s="702">
        <f>Activity!$C80*Activity!$D80*Activity!N80</f>
        <v>0</v>
      </c>
      <c r="M81" s="700">
        <f>Activity!$C80*Activity!$D80*Activity!O80</f>
        <v>0</v>
      </c>
      <c r="N81" s="527">
        <v>0</v>
      </c>
      <c r="O81" s="702">
        <f>Activity!C80*Activity!D80</f>
        <v>0</v>
      </c>
      <c r="P81" s="709">
        <f>Activity!X80</f>
        <v>0</v>
      </c>
    </row>
    <row r="82" spans="2:16">
      <c r="B82" s="7">
        <f t="shared" si="1"/>
        <v>2068</v>
      </c>
      <c r="C82" s="701">
        <f>Activity!$C81*Activity!$D81*Activity!E81</f>
        <v>0</v>
      </c>
      <c r="D82" s="702">
        <f>Activity!$C81*Activity!$D81*Activity!F81</f>
        <v>0</v>
      </c>
      <c r="E82" s="700">
        <f>Activity!$C81*Activity!$D81*Activity!G81</f>
        <v>0</v>
      </c>
      <c r="F82" s="702">
        <f>Activity!$C81*Activity!$D81*Activity!H81</f>
        <v>0</v>
      </c>
      <c r="G82" s="702">
        <f>Activity!$C81*Activity!$D81*Activity!I81</f>
        <v>0</v>
      </c>
      <c r="H82" s="702">
        <f>Activity!$C81*Activity!$D81*Activity!J81</f>
        <v>0</v>
      </c>
      <c r="I82" s="702">
        <f>Activity!$C81*Activity!$D81*Activity!K81</f>
        <v>0</v>
      </c>
      <c r="J82" s="703">
        <f>Activity!$C81*Activity!$D81*Activity!L81</f>
        <v>0</v>
      </c>
      <c r="K82" s="702">
        <f>Activity!$C81*Activity!$D81*Activity!M81</f>
        <v>0</v>
      </c>
      <c r="L82" s="702">
        <f>Activity!$C81*Activity!$D81*Activity!N81</f>
        <v>0</v>
      </c>
      <c r="M82" s="700">
        <f>Activity!$C81*Activity!$D81*Activity!O81</f>
        <v>0</v>
      </c>
      <c r="N82" s="527">
        <v>0</v>
      </c>
      <c r="O82" s="702">
        <f>Activity!C81*Activity!D81</f>
        <v>0</v>
      </c>
      <c r="P82" s="709">
        <f>Activity!X81</f>
        <v>0</v>
      </c>
    </row>
    <row r="83" spans="2:16">
      <c r="B83" s="7">
        <f t="shared" si="1"/>
        <v>2069</v>
      </c>
      <c r="C83" s="701">
        <f>Activity!$C82*Activity!$D82*Activity!E82</f>
        <v>0</v>
      </c>
      <c r="D83" s="702">
        <f>Activity!$C82*Activity!$D82*Activity!F82</f>
        <v>0</v>
      </c>
      <c r="E83" s="700">
        <f>Activity!$C82*Activity!$D82*Activity!G82</f>
        <v>0</v>
      </c>
      <c r="F83" s="702">
        <f>Activity!$C82*Activity!$D82*Activity!H82</f>
        <v>0</v>
      </c>
      <c r="G83" s="702">
        <f>Activity!$C82*Activity!$D82*Activity!I82</f>
        <v>0</v>
      </c>
      <c r="H83" s="702">
        <f>Activity!$C82*Activity!$D82*Activity!J82</f>
        <v>0</v>
      </c>
      <c r="I83" s="702">
        <f>Activity!$C82*Activity!$D82*Activity!K82</f>
        <v>0</v>
      </c>
      <c r="J83" s="703">
        <f>Activity!$C82*Activity!$D82*Activity!L82</f>
        <v>0</v>
      </c>
      <c r="K83" s="702">
        <f>Activity!$C82*Activity!$D82*Activity!M82</f>
        <v>0</v>
      </c>
      <c r="L83" s="702">
        <f>Activity!$C82*Activity!$D82*Activity!N82</f>
        <v>0</v>
      </c>
      <c r="M83" s="700">
        <f>Activity!$C82*Activity!$D82*Activity!O82</f>
        <v>0</v>
      </c>
      <c r="N83" s="527">
        <v>0</v>
      </c>
      <c r="O83" s="702">
        <f>Activity!C82*Activity!D82</f>
        <v>0</v>
      </c>
      <c r="P83" s="709">
        <f>Activity!X82</f>
        <v>0</v>
      </c>
    </row>
    <row r="84" spans="2:16">
      <c r="B84" s="7">
        <f t="shared" si="1"/>
        <v>2070</v>
      </c>
      <c r="C84" s="701">
        <f>Activity!$C83*Activity!$D83*Activity!E83</f>
        <v>0</v>
      </c>
      <c r="D84" s="702">
        <f>Activity!$C83*Activity!$D83*Activity!F83</f>
        <v>0</v>
      </c>
      <c r="E84" s="700">
        <f>Activity!$C83*Activity!$D83*Activity!G83</f>
        <v>0</v>
      </c>
      <c r="F84" s="702">
        <f>Activity!$C83*Activity!$D83*Activity!H83</f>
        <v>0</v>
      </c>
      <c r="G84" s="702">
        <f>Activity!$C83*Activity!$D83*Activity!I83</f>
        <v>0</v>
      </c>
      <c r="H84" s="702">
        <f>Activity!$C83*Activity!$D83*Activity!J83</f>
        <v>0</v>
      </c>
      <c r="I84" s="702">
        <f>Activity!$C83*Activity!$D83*Activity!K83</f>
        <v>0</v>
      </c>
      <c r="J84" s="703">
        <f>Activity!$C83*Activity!$D83*Activity!L83</f>
        <v>0</v>
      </c>
      <c r="K84" s="702">
        <f>Activity!$C83*Activity!$D83*Activity!M83</f>
        <v>0</v>
      </c>
      <c r="L84" s="702">
        <f>Activity!$C83*Activity!$D83*Activity!N83</f>
        <v>0</v>
      </c>
      <c r="M84" s="700">
        <f>Activity!$C83*Activity!$D83*Activity!O83</f>
        <v>0</v>
      </c>
      <c r="N84" s="527">
        <v>0</v>
      </c>
      <c r="O84" s="702">
        <f>Activity!C83*Activity!D83</f>
        <v>0</v>
      </c>
      <c r="P84" s="709">
        <f>Activity!X83</f>
        <v>0</v>
      </c>
    </row>
    <row r="85" spans="2:16">
      <c r="B85" s="7">
        <f t="shared" si="1"/>
        <v>2071</v>
      </c>
      <c r="C85" s="701">
        <f>Activity!$C84*Activity!$D84*Activity!E84</f>
        <v>0</v>
      </c>
      <c r="D85" s="702">
        <f>Activity!$C84*Activity!$D84*Activity!F84</f>
        <v>0</v>
      </c>
      <c r="E85" s="700">
        <f>Activity!$C84*Activity!$D84*Activity!G84</f>
        <v>0</v>
      </c>
      <c r="F85" s="702">
        <f>Activity!$C84*Activity!$D84*Activity!H84</f>
        <v>0</v>
      </c>
      <c r="G85" s="702">
        <f>Activity!$C84*Activity!$D84*Activity!I84</f>
        <v>0</v>
      </c>
      <c r="H85" s="702">
        <f>Activity!$C84*Activity!$D84*Activity!J84</f>
        <v>0</v>
      </c>
      <c r="I85" s="702">
        <f>Activity!$C84*Activity!$D84*Activity!K84</f>
        <v>0</v>
      </c>
      <c r="J85" s="703">
        <f>Activity!$C84*Activity!$D84*Activity!L84</f>
        <v>0</v>
      </c>
      <c r="K85" s="702">
        <f>Activity!$C84*Activity!$D84*Activity!M84</f>
        <v>0</v>
      </c>
      <c r="L85" s="702">
        <f>Activity!$C84*Activity!$D84*Activity!N84</f>
        <v>0</v>
      </c>
      <c r="M85" s="700">
        <f>Activity!$C84*Activity!$D84*Activity!O84</f>
        <v>0</v>
      </c>
      <c r="N85" s="527">
        <v>0</v>
      </c>
      <c r="O85" s="702">
        <f>Activity!C84*Activity!D84</f>
        <v>0</v>
      </c>
      <c r="P85" s="709">
        <f>Activity!X84</f>
        <v>0</v>
      </c>
    </row>
    <row r="86" spans="2:16">
      <c r="B86" s="7">
        <f t="shared" ref="B86:B94" si="2">B85+1</f>
        <v>2072</v>
      </c>
      <c r="C86" s="701">
        <f>Activity!$C85*Activity!$D85*Activity!E85</f>
        <v>0</v>
      </c>
      <c r="D86" s="702">
        <f>Activity!$C85*Activity!$D85*Activity!F85</f>
        <v>0</v>
      </c>
      <c r="E86" s="700">
        <f>Activity!$C85*Activity!$D85*Activity!G85</f>
        <v>0</v>
      </c>
      <c r="F86" s="702">
        <f>Activity!$C85*Activity!$D85*Activity!H85</f>
        <v>0</v>
      </c>
      <c r="G86" s="702">
        <f>Activity!$C85*Activity!$D85*Activity!I85</f>
        <v>0</v>
      </c>
      <c r="H86" s="702">
        <f>Activity!$C85*Activity!$D85*Activity!J85</f>
        <v>0</v>
      </c>
      <c r="I86" s="702">
        <f>Activity!$C85*Activity!$D85*Activity!K85</f>
        <v>0</v>
      </c>
      <c r="J86" s="703">
        <f>Activity!$C85*Activity!$D85*Activity!L85</f>
        <v>0</v>
      </c>
      <c r="K86" s="702">
        <f>Activity!$C85*Activity!$D85*Activity!M85</f>
        <v>0</v>
      </c>
      <c r="L86" s="702">
        <f>Activity!$C85*Activity!$D85*Activity!N85</f>
        <v>0</v>
      </c>
      <c r="M86" s="700">
        <f>Activity!$C85*Activity!$D85*Activity!O85</f>
        <v>0</v>
      </c>
      <c r="N86" s="527">
        <v>0</v>
      </c>
      <c r="O86" s="702">
        <f>Activity!C85*Activity!D85</f>
        <v>0</v>
      </c>
      <c r="P86" s="709">
        <f>Activity!X85</f>
        <v>0</v>
      </c>
    </row>
    <row r="87" spans="2:16">
      <c r="B87" s="7">
        <f t="shared" si="2"/>
        <v>2073</v>
      </c>
      <c r="C87" s="701">
        <f>Activity!$C86*Activity!$D86*Activity!E86</f>
        <v>0</v>
      </c>
      <c r="D87" s="702">
        <f>Activity!$C86*Activity!$D86*Activity!F86</f>
        <v>0</v>
      </c>
      <c r="E87" s="700">
        <f>Activity!$C86*Activity!$D86*Activity!G86</f>
        <v>0</v>
      </c>
      <c r="F87" s="702">
        <f>Activity!$C86*Activity!$D86*Activity!H86</f>
        <v>0</v>
      </c>
      <c r="G87" s="702">
        <f>Activity!$C86*Activity!$D86*Activity!I86</f>
        <v>0</v>
      </c>
      <c r="H87" s="702">
        <f>Activity!$C86*Activity!$D86*Activity!J86</f>
        <v>0</v>
      </c>
      <c r="I87" s="702">
        <f>Activity!$C86*Activity!$D86*Activity!K86</f>
        <v>0</v>
      </c>
      <c r="J87" s="703">
        <f>Activity!$C86*Activity!$D86*Activity!L86</f>
        <v>0</v>
      </c>
      <c r="K87" s="702">
        <f>Activity!$C86*Activity!$D86*Activity!M86</f>
        <v>0</v>
      </c>
      <c r="L87" s="702">
        <f>Activity!$C86*Activity!$D86*Activity!N86</f>
        <v>0</v>
      </c>
      <c r="M87" s="700">
        <f>Activity!$C86*Activity!$D86*Activity!O86</f>
        <v>0</v>
      </c>
      <c r="N87" s="527">
        <v>0</v>
      </c>
      <c r="O87" s="702">
        <f>Activity!C86*Activity!D86</f>
        <v>0</v>
      </c>
      <c r="P87" s="709">
        <f>Activity!X86</f>
        <v>0</v>
      </c>
    </row>
    <row r="88" spans="2:16">
      <c r="B88" s="7">
        <f t="shared" si="2"/>
        <v>2074</v>
      </c>
      <c r="C88" s="701">
        <f>Activity!$C87*Activity!$D87*Activity!E87</f>
        <v>0</v>
      </c>
      <c r="D88" s="702">
        <f>Activity!$C87*Activity!$D87*Activity!F87</f>
        <v>0</v>
      </c>
      <c r="E88" s="700">
        <f>Activity!$C87*Activity!$D87*Activity!G87</f>
        <v>0</v>
      </c>
      <c r="F88" s="702">
        <f>Activity!$C87*Activity!$D87*Activity!H87</f>
        <v>0</v>
      </c>
      <c r="G88" s="702">
        <f>Activity!$C87*Activity!$D87*Activity!I87</f>
        <v>0</v>
      </c>
      <c r="H88" s="702">
        <f>Activity!$C87*Activity!$D87*Activity!J87</f>
        <v>0</v>
      </c>
      <c r="I88" s="702">
        <f>Activity!$C87*Activity!$D87*Activity!K87</f>
        <v>0</v>
      </c>
      <c r="J88" s="703">
        <f>Activity!$C87*Activity!$D87*Activity!L87</f>
        <v>0</v>
      </c>
      <c r="K88" s="702">
        <f>Activity!$C87*Activity!$D87*Activity!M87</f>
        <v>0</v>
      </c>
      <c r="L88" s="702">
        <f>Activity!$C87*Activity!$D87*Activity!N87</f>
        <v>0</v>
      </c>
      <c r="M88" s="700">
        <f>Activity!$C87*Activity!$D87*Activity!O87</f>
        <v>0</v>
      </c>
      <c r="N88" s="527">
        <v>0</v>
      </c>
      <c r="O88" s="702">
        <f>Activity!C87*Activity!D87</f>
        <v>0</v>
      </c>
      <c r="P88" s="709">
        <f>Activity!X87</f>
        <v>0</v>
      </c>
    </row>
    <row r="89" spans="2:16">
      <c r="B89" s="7">
        <f t="shared" si="2"/>
        <v>2075</v>
      </c>
      <c r="C89" s="701">
        <f>Activity!$C88*Activity!$D88*Activity!E88</f>
        <v>0</v>
      </c>
      <c r="D89" s="702">
        <f>Activity!$C88*Activity!$D88*Activity!F88</f>
        <v>0</v>
      </c>
      <c r="E89" s="700">
        <f>Activity!$C88*Activity!$D88*Activity!G88</f>
        <v>0</v>
      </c>
      <c r="F89" s="702">
        <f>Activity!$C88*Activity!$D88*Activity!H88</f>
        <v>0</v>
      </c>
      <c r="G89" s="702">
        <f>Activity!$C88*Activity!$D88*Activity!I88</f>
        <v>0</v>
      </c>
      <c r="H89" s="702">
        <f>Activity!$C88*Activity!$D88*Activity!J88</f>
        <v>0</v>
      </c>
      <c r="I89" s="702">
        <f>Activity!$C88*Activity!$D88*Activity!K88</f>
        <v>0</v>
      </c>
      <c r="J89" s="703">
        <f>Activity!$C88*Activity!$D88*Activity!L88</f>
        <v>0</v>
      </c>
      <c r="K89" s="702">
        <f>Activity!$C88*Activity!$D88*Activity!M88</f>
        <v>0</v>
      </c>
      <c r="L89" s="702">
        <f>Activity!$C88*Activity!$D88*Activity!N88</f>
        <v>0</v>
      </c>
      <c r="M89" s="700">
        <f>Activity!$C88*Activity!$D88*Activity!O88</f>
        <v>0</v>
      </c>
      <c r="N89" s="527">
        <v>0</v>
      </c>
      <c r="O89" s="702">
        <f>Activity!C88*Activity!D88</f>
        <v>0</v>
      </c>
      <c r="P89" s="709">
        <f>Activity!X88</f>
        <v>0</v>
      </c>
    </row>
    <row r="90" spans="2:16">
      <c r="B90" s="7">
        <f t="shared" si="2"/>
        <v>2076</v>
      </c>
      <c r="C90" s="701">
        <f>Activity!$C89*Activity!$D89*Activity!E89</f>
        <v>0</v>
      </c>
      <c r="D90" s="702">
        <f>Activity!$C89*Activity!$D89*Activity!F89</f>
        <v>0</v>
      </c>
      <c r="E90" s="700">
        <f>Activity!$C89*Activity!$D89*Activity!G89</f>
        <v>0</v>
      </c>
      <c r="F90" s="702">
        <f>Activity!$C89*Activity!$D89*Activity!H89</f>
        <v>0</v>
      </c>
      <c r="G90" s="702">
        <f>Activity!$C89*Activity!$D89*Activity!I89</f>
        <v>0</v>
      </c>
      <c r="H90" s="702">
        <f>Activity!$C89*Activity!$D89*Activity!J89</f>
        <v>0</v>
      </c>
      <c r="I90" s="702">
        <f>Activity!$C89*Activity!$D89*Activity!K89</f>
        <v>0</v>
      </c>
      <c r="J90" s="703">
        <f>Activity!$C89*Activity!$D89*Activity!L89</f>
        <v>0</v>
      </c>
      <c r="K90" s="702">
        <f>Activity!$C89*Activity!$D89*Activity!M89</f>
        <v>0</v>
      </c>
      <c r="L90" s="702">
        <f>Activity!$C89*Activity!$D89*Activity!N89</f>
        <v>0</v>
      </c>
      <c r="M90" s="700">
        <f>Activity!$C89*Activity!$D89*Activity!O89</f>
        <v>0</v>
      </c>
      <c r="N90" s="527">
        <v>0</v>
      </c>
      <c r="O90" s="702">
        <f>Activity!C89*Activity!D89</f>
        <v>0</v>
      </c>
      <c r="P90" s="709">
        <f>Activity!X89</f>
        <v>0</v>
      </c>
    </row>
    <row r="91" spans="2:16">
      <c r="B91" s="7">
        <f t="shared" si="2"/>
        <v>2077</v>
      </c>
      <c r="C91" s="701">
        <f>Activity!$C90*Activity!$D90*Activity!E90</f>
        <v>0</v>
      </c>
      <c r="D91" s="702">
        <f>Activity!$C90*Activity!$D90*Activity!F90</f>
        <v>0</v>
      </c>
      <c r="E91" s="700">
        <f>Activity!$C90*Activity!$D90*Activity!G90</f>
        <v>0</v>
      </c>
      <c r="F91" s="702">
        <f>Activity!$C90*Activity!$D90*Activity!H90</f>
        <v>0</v>
      </c>
      <c r="G91" s="702">
        <f>Activity!$C90*Activity!$D90*Activity!I90</f>
        <v>0</v>
      </c>
      <c r="H91" s="702">
        <f>Activity!$C90*Activity!$D90*Activity!J90</f>
        <v>0</v>
      </c>
      <c r="I91" s="702">
        <f>Activity!$C90*Activity!$D90*Activity!K90</f>
        <v>0</v>
      </c>
      <c r="J91" s="703">
        <f>Activity!$C90*Activity!$D90*Activity!L90</f>
        <v>0</v>
      </c>
      <c r="K91" s="702">
        <f>Activity!$C90*Activity!$D90*Activity!M90</f>
        <v>0</v>
      </c>
      <c r="L91" s="702">
        <f>Activity!$C90*Activity!$D90*Activity!N90</f>
        <v>0</v>
      </c>
      <c r="M91" s="700">
        <f>Activity!$C90*Activity!$D90*Activity!O90</f>
        <v>0</v>
      </c>
      <c r="N91" s="527">
        <v>0</v>
      </c>
      <c r="O91" s="702">
        <f>Activity!C90*Activity!D90</f>
        <v>0</v>
      </c>
      <c r="P91" s="709">
        <f>Activity!X90</f>
        <v>0</v>
      </c>
    </row>
    <row r="92" spans="2:16">
      <c r="B92" s="7">
        <f t="shared" si="2"/>
        <v>2078</v>
      </c>
      <c r="C92" s="701">
        <f>Activity!$C91*Activity!$D91*Activity!E91</f>
        <v>0</v>
      </c>
      <c r="D92" s="702">
        <f>Activity!$C91*Activity!$D91*Activity!F91</f>
        <v>0</v>
      </c>
      <c r="E92" s="700">
        <f>Activity!$C91*Activity!$D91*Activity!G91</f>
        <v>0</v>
      </c>
      <c r="F92" s="702">
        <f>Activity!$C91*Activity!$D91*Activity!H91</f>
        <v>0</v>
      </c>
      <c r="G92" s="702">
        <f>Activity!$C91*Activity!$D91*Activity!I91</f>
        <v>0</v>
      </c>
      <c r="H92" s="702">
        <f>Activity!$C91*Activity!$D91*Activity!J91</f>
        <v>0</v>
      </c>
      <c r="I92" s="702">
        <f>Activity!$C91*Activity!$D91*Activity!K91</f>
        <v>0</v>
      </c>
      <c r="J92" s="703">
        <f>Activity!$C91*Activity!$D91*Activity!L91</f>
        <v>0</v>
      </c>
      <c r="K92" s="702">
        <f>Activity!$C91*Activity!$D91*Activity!M91</f>
        <v>0</v>
      </c>
      <c r="L92" s="702">
        <f>Activity!$C91*Activity!$D91*Activity!N91</f>
        <v>0</v>
      </c>
      <c r="M92" s="700">
        <f>Activity!$C91*Activity!$D91*Activity!O91</f>
        <v>0</v>
      </c>
      <c r="N92" s="527">
        <v>0</v>
      </c>
      <c r="O92" s="702">
        <f>Activity!C91*Activity!D91</f>
        <v>0</v>
      </c>
      <c r="P92" s="709">
        <f>Activity!X91</f>
        <v>0</v>
      </c>
    </row>
    <row r="93" spans="2:16">
      <c r="B93" s="7">
        <f t="shared" si="2"/>
        <v>2079</v>
      </c>
      <c r="C93" s="701">
        <f>Activity!$C92*Activity!$D92*Activity!E92</f>
        <v>0</v>
      </c>
      <c r="D93" s="702">
        <f>Activity!$C92*Activity!$D92*Activity!F92</f>
        <v>0</v>
      </c>
      <c r="E93" s="700">
        <f>Activity!$C92*Activity!$D92*Activity!G92</f>
        <v>0</v>
      </c>
      <c r="F93" s="702">
        <f>Activity!$C92*Activity!$D92*Activity!H92</f>
        <v>0</v>
      </c>
      <c r="G93" s="702">
        <f>Activity!$C92*Activity!$D92*Activity!I92</f>
        <v>0</v>
      </c>
      <c r="H93" s="702">
        <f>Activity!$C92*Activity!$D92*Activity!J92</f>
        <v>0</v>
      </c>
      <c r="I93" s="702">
        <f>Activity!$C92*Activity!$D92*Activity!K92</f>
        <v>0</v>
      </c>
      <c r="J93" s="703">
        <f>Activity!$C92*Activity!$D92*Activity!L92</f>
        <v>0</v>
      </c>
      <c r="K93" s="702">
        <f>Activity!$C92*Activity!$D92*Activity!M92</f>
        <v>0</v>
      </c>
      <c r="L93" s="702">
        <f>Activity!$C92*Activity!$D92*Activity!N92</f>
        <v>0</v>
      </c>
      <c r="M93" s="700">
        <f>Activity!$C92*Activity!$D92*Activity!O92</f>
        <v>0</v>
      </c>
      <c r="N93" s="527">
        <v>0</v>
      </c>
      <c r="O93" s="702">
        <f>Activity!C92*Activity!D92</f>
        <v>0</v>
      </c>
      <c r="P93" s="709">
        <f>Activity!X92</f>
        <v>0</v>
      </c>
    </row>
    <row r="94" spans="2:16" ht="13.5" thickBot="1">
      <c r="B94" s="18">
        <f t="shared" si="2"/>
        <v>2080</v>
      </c>
      <c r="C94" s="704">
        <f>Activity!$C93*Activity!$D93*Activity!E93</f>
        <v>0</v>
      </c>
      <c r="D94" s="705">
        <f>Activity!$C93*Activity!$D93*Activity!F93</f>
        <v>0</v>
      </c>
      <c r="E94" s="705">
        <f>Activity!$C93*Activity!$D93*Activity!G93</f>
        <v>0</v>
      </c>
      <c r="F94" s="705">
        <f>Activity!$C93*Activity!$D93*Activity!H93</f>
        <v>0</v>
      </c>
      <c r="G94" s="705">
        <f>Activity!$C93*Activity!$D93*Activity!I93</f>
        <v>0</v>
      </c>
      <c r="H94" s="705">
        <f>Activity!$C93*Activity!$D93*Activity!J93</f>
        <v>0</v>
      </c>
      <c r="I94" s="705">
        <f>Activity!$C93*Activity!$D93*Activity!K93</f>
        <v>0</v>
      </c>
      <c r="J94" s="706">
        <f>Activity!$C93*Activity!$D93*Activity!L93</f>
        <v>0</v>
      </c>
      <c r="K94" s="705">
        <f>Activity!$C93*Activity!$D93*Activity!M93</f>
        <v>0</v>
      </c>
      <c r="L94" s="705">
        <f>Activity!$C93*Activity!$D93*Activity!N93</f>
        <v>0</v>
      </c>
      <c r="M94" s="705">
        <f>Activity!$C93*Activity!$D93*Activity!O93</f>
        <v>0</v>
      </c>
      <c r="N94" s="528">
        <v>0</v>
      </c>
      <c r="O94" s="705">
        <f>Activity!C93*Activity!D93</f>
        <v>0</v>
      </c>
      <c r="P94" s="7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O27" sqref="O27:O4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8"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9"/>
      <c r="AB3" s="320"/>
    </row>
    <row r="4" spans="1:32" ht="16.5" thickBot="1">
      <c r="A4" s="174"/>
      <c r="B4" s="319" t="s">
        <v>265</v>
      </c>
      <c r="D4" s="318"/>
      <c r="E4" s="319" t="s">
        <v>276</v>
      </c>
      <c r="H4" s="319" t="s">
        <v>30</v>
      </c>
      <c r="I4" s="319"/>
      <c r="J4" s="320"/>
      <c r="K4" s="320"/>
      <c r="L4" s="320"/>
      <c r="M4" s="320"/>
      <c r="N4" s="320"/>
      <c r="O4" s="739"/>
      <c r="AB4" s="320"/>
    </row>
    <row r="5" spans="1:32" ht="13.5" thickBot="1">
      <c r="A5" s="174"/>
      <c r="B5" s="549" t="str">
        <f>city</f>
        <v>PASER</v>
      </c>
      <c r="C5" s="550"/>
      <c r="D5" s="550"/>
      <c r="E5" s="549" t="str">
        <f>province</f>
        <v>Kalimantan Timur</v>
      </c>
      <c r="F5" s="550"/>
      <c r="G5" s="550"/>
      <c r="H5" s="549" t="str">
        <f>country</f>
        <v>Indonesia</v>
      </c>
      <c r="I5" s="550"/>
      <c r="J5" s="551"/>
      <c r="K5" s="320"/>
      <c r="L5" s="320"/>
      <c r="M5" s="320"/>
      <c r="N5" s="320"/>
      <c r="O5" s="739"/>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4" t="s">
        <v>91</v>
      </c>
      <c r="D12" s="805"/>
      <c r="E12" s="805"/>
      <c r="F12" s="805"/>
      <c r="G12" s="805"/>
      <c r="H12" s="805"/>
      <c r="I12" s="805"/>
      <c r="J12" s="805"/>
      <c r="K12" s="805"/>
      <c r="L12" s="805"/>
      <c r="M12" s="806"/>
      <c r="N12" s="468"/>
      <c r="O12" s="740"/>
      <c r="P12" s="177"/>
      <c r="Q12" s="506"/>
      <c r="S12" s="315"/>
      <c r="T12" s="804" t="s">
        <v>91</v>
      </c>
      <c r="U12" s="805"/>
      <c r="V12" s="805"/>
      <c r="W12" s="805"/>
      <c r="X12" s="805"/>
      <c r="Y12" s="805"/>
      <c r="Z12" s="805"/>
      <c r="AA12" s="805"/>
      <c r="AB12" s="805"/>
      <c r="AC12" s="805"/>
      <c r="AD12" s="806"/>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41"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42"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43"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4"/>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5">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6">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6">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6">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6">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6">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6">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6">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6">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6">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6">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6">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6">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6">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6">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6">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6">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6">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6">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6">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6">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6">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6">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6">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6">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6">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6">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6">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6">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6">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6">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6">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6">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6">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6">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6">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6">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6">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6">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6">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6">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6">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6">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6">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6">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6">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6">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6">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6">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6">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6">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6">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6">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6">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6">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6">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6">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6">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6">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6">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6">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6">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6">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6">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6">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6">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6">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6">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6">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6">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6">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6">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6">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6">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6">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6">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6">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6">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6">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6">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7">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61" customWidth="1"/>
    <col min="14" max="14" width="9.85546875" style="561" customWidth="1"/>
    <col min="15" max="15" width="8.7109375" style="561" customWidth="1"/>
    <col min="16" max="16384" width="11.42578125" style="6"/>
  </cols>
  <sheetData>
    <row r="2" spans="2:15" s="559" customFormat="1">
      <c r="B2" s="559" t="s">
        <v>282</v>
      </c>
      <c r="M2" s="560"/>
      <c r="N2" s="560"/>
      <c r="O2" s="560"/>
    </row>
    <row r="4" spans="2:15">
      <c r="B4" s="6" t="s">
        <v>283</v>
      </c>
    </row>
    <row r="7" spans="2:15" ht="13.5" thickBot="1"/>
    <row r="8" spans="2:15" ht="13.5" thickBot="1">
      <c r="B8" s="562"/>
      <c r="C8" s="807" t="s">
        <v>284</v>
      </c>
      <c r="D8" s="808"/>
      <c r="E8" s="809"/>
      <c r="F8" s="807" t="s">
        <v>285</v>
      </c>
      <c r="G8" s="808"/>
      <c r="H8" s="810"/>
      <c r="I8" s="563"/>
      <c r="J8" s="807" t="s">
        <v>286</v>
      </c>
      <c r="K8" s="808"/>
      <c r="L8" s="810"/>
      <c r="M8" s="811" t="s">
        <v>287</v>
      </c>
      <c r="N8" s="812"/>
      <c r="O8" s="813"/>
    </row>
    <row r="9" spans="2:15" ht="26.25" thickBot="1">
      <c r="B9" s="186" t="s">
        <v>1</v>
      </c>
      <c r="C9" s="564" t="s">
        <v>288</v>
      </c>
      <c r="D9" s="565" t="s">
        <v>289</v>
      </c>
      <c r="E9" s="566" t="s">
        <v>290</v>
      </c>
      <c r="F9" s="567" t="s">
        <v>288</v>
      </c>
      <c r="G9" s="568" t="s">
        <v>289</v>
      </c>
      <c r="H9" s="569" t="s">
        <v>290</v>
      </c>
      <c r="I9" s="563"/>
      <c r="J9" s="567" t="s">
        <v>261</v>
      </c>
      <c r="K9" s="568" t="s">
        <v>262</v>
      </c>
      <c r="L9" s="569" t="s">
        <v>2</v>
      </c>
      <c r="M9" s="570" t="s">
        <v>261</v>
      </c>
      <c r="N9" s="571" t="s">
        <v>262</v>
      </c>
      <c r="O9" s="572" t="s">
        <v>2</v>
      </c>
    </row>
    <row r="10" spans="2:15" ht="13.5" thickBot="1">
      <c r="B10" s="150"/>
      <c r="C10" s="573" t="s">
        <v>15</v>
      </c>
      <c r="D10" s="574" t="s">
        <v>15</v>
      </c>
      <c r="E10" s="575" t="s">
        <v>15</v>
      </c>
      <c r="F10" s="576" t="s">
        <v>15</v>
      </c>
      <c r="G10" s="574" t="s">
        <v>15</v>
      </c>
      <c r="H10" s="575" t="s">
        <v>15</v>
      </c>
      <c r="I10" s="577"/>
      <c r="J10" s="576" t="s">
        <v>15</v>
      </c>
      <c r="K10" s="574" t="s">
        <v>15</v>
      </c>
      <c r="L10" s="575" t="s">
        <v>15</v>
      </c>
      <c r="M10" s="576" t="s">
        <v>15</v>
      </c>
      <c r="N10" s="574" t="s">
        <v>15</v>
      </c>
      <c r="O10" s="575" t="s">
        <v>15</v>
      </c>
    </row>
    <row r="11" spans="2:15" ht="13.5" thickBot="1">
      <c r="B11" s="578"/>
      <c r="C11" s="579"/>
      <c r="D11" s="580"/>
      <c r="E11" s="581"/>
      <c r="F11" s="582"/>
      <c r="G11" s="583"/>
      <c r="H11" s="44"/>
      <c r="I11" s="584"/>
      <c r="J11" s="585"/>
      <c r="K11" s="586"/>
      <c r="L11" s="587"/>
      <c r="M11" s="588"/>
      <c r="N11" s="580"/>
      <c r="O11" s="581"/>
    </row>
    <row r="12" spans="2:15">
      <c r="B12" s="589">
        <f>year</f>
        <v>1950</v>
      </c>
      <c r="C12" s="590">
        <f>Stored_C!E18</f>
        <v>0</v>
      </c>
      <c r="D12" s="591">
        <f>Stored_C!F18+Stored_C!L18</f>
        <v>0</v>
      </c>
      <c r="E12" s="592">
        <f>Stored_C!G18+Stored_C!M18</f>
        <v>0</v>
      </c>
      <c r="F12" s="593">
        <f>F11+HWP!C12</f>
        <v>0</v>
      </c>
      <c r="G12" s="591">
        <f>G11+HWP!D12</f>
        <v>0</v>
      </c>
      <c r="H12" s="592">
        <f>H11+HWP!E12</f>
        <v>0</v>
      </c>
      <c r="I12" s="584"/>
      <c r="J12" s="594">
        <f>Garden!J19</f>
        <v>0</v>
      </c>
      <c r="K12" s="595">
        <f>Paper!J19</f>
        <v>0</v>
      </c>
      <c r="L12" s="596">
        <f>Wood!J19</f>
        <v>0</v>
      </c>
      <c r="M12" s="597">
        <f>J12*(1-Recovery_OX!E12)*(1-Recovery_OX!F12)</f>
        <v>0</v>
      </c>
      <c r="N12" s="595">
        <f>K12*(1-Recovery_OX!E12)*(1-Recovery_OX!F12)</f>
        <v>0</v>
      </c>
      <c r="O12" s="596">
        <f>L12*(1-Recovery_OX!E12)*(1-Recovery_OX!F12)</f>
        <v>0</v>
      </c>
    </row>
    <row r="13" spans="2:15">
      <c r="B13" s="598">
        <f>B12+1</f>
        <v>1951</v>
      </c>
      <c r="C13" s="599">
        <f>Stored_C!E19</f>
        <v>0</v>
      </c>
      <c r="D13" s="600">
        <f>Stored_C!F19+Stored_C!L19</f>
        <v>0</v>
      </c>
      <c r="E13" s="601">
        <f>Stored_C!G19+Stored_C!M19</f>
        <v>0</v>
      </c>
      <c r="F13" s="602">
        <f>F12+HWP!C13</f>
        <v>0</v>
      </c>
      <c r="G13" s="600">
        <f>G12+HWP!D13</f>
        <v>0</v>
      </c>
      <c r="H13" s="601">
        <f>H12+HWP!E13</f>
        <v>0</v>
      </c>
      <c r="I13" s="584"/>
      <c r="J13" s="603">
        <f>Garden!J20</f>
        <v>0</v>
      </c>
      <c r="K13" s="604">
        <f>Paper!J20</f>
        <v>0</v>
      </c>
      <c r="L13" s="605">
        <f>Wood!J20</f>
        <v>0</v>
      </c>
      <c r="M13" s="606">
        <f>J13*(1-Recovery_OX!E13)*(1-Recovery_OX!F13)</f>
        <v>0</v>
      </c>
      <c r="N13" s="604">
        <f>K13*(1-Recovery_OX!E13)*(1-Recovery_OX!F13)</f>
        <v>0</v>
      </c>
      <c r="O13" s="605">
        <f>L13*(1-Recovery_OX!E13)*(1-Recovery_OX!F13)</f>
        <v>0</v>
      </c>
    </row>
    <row r="14" spans="2:15">
      <c r="B14" s="598">
        <f t="shared" ref="B14:B77" si="0">B13+1</f>
        <v>1952</v>
      </c>
      <c r="C14" s="599">
        <f>Stored_C!E20</f>
        <v>0</v>
      </c>
      <c r="D14" s="600">
        <f>Stored_C!F20+Stored_C!L20</f>
        <v>0</v>
      </c>
      <c r="E14" s="601">
        <f>Stored_C!G20+Stored_C!M20</f>
        <v>0</v>
      </c>
      <c r="F14" s="602">
        <f>F13+HWP!C14</f>
        <v>0</v>
      </c>
      <c r="G14" s="600">
        <f>G13+HWP!D14</f>
        <v>0</v>
      </c>
      <c r="H14" s="601">
        <f>H13+HWP!E14</f>
        <v>0</v>
      </c>
      <c r="I14" s="584"/>
      <c r="J14" s="603">
        <f>Garden!J21</f>
        <v>0</v>
      </c>
      <c r="K14" s="604">
        <f>Paper!J21</f>
        <v>0</v>
      </c>
      <c r="L14" s="605">
        <f>Wood!J21</f>
        <v>0</v>
      </c>
      <c r="M14" s="606">
        <f>J14*(1-Recovery_OX!E14)*(1-Recovery_OX!F14)</f>
        <v>0</v>
      </c>
      <c r="N14" s="604">
        <f>K14*(1-Recovery_OX!E14)*(1-Recovery_OX!F14)</f>
        <v>0</v>
      </c>
      <c r="O14" s="605">
        <f>L14*(1-Recovery_OX!E14)*(1-Recovery_OX!F14)</f>
        <v>0</v>
      </c>
    </row>
    <row r="15" spans="2:15">
      <c r="B15" s="598">
        <f t="shared" si="0"/>
        <v>1953</v>
      </c>
      <c r="C15" s="599">
        <f>Stored_C!E21</f>
        <v>0</v>
      </c>
      <c r="D15" s="600">
        <f>Stored_C!F21+Stored_C!L21</f>
        <v>0</v>
      </c>
      <c r="E15" s="601">
        <f>Stored_C!G21+Stored_C!M21</f>
        <v>0</v>
      </c>
      <c r="F15" s="602">
        <f>F14+HWP!C15</f>
        <v>0</v>
      </c>
      <c r="G15" s="600">
        <f>G14+HWP!D15</f>
        <v>0</v>
      </c>
      <c r="H15" s="601">
        <f>H14+HWP!E15</f>
        <v>0</v>
      </c>
      <c r="I15" s="584"/>
      <c r="J15" s="603">
        <f>Garden!J22</f>
        <v>0</v>
      </c>
      <c r="K15" s="604">
        <f>Paper!J22</f>
        <v>0</v>
      </c>
      <c r="L15" s="605">
        <f>Wood!J22</f>
        <v>0</v>
      </c>
      <c r="M15" s="606">
        <f>J15*(1-Recovery_OX!E15)*(1-Recovery_OX!F15)</f>
        <v>0</v>
      </c>
      <c r="N15" s="604">
        <f>K15*(1-Recovery_OX!E15)*(1-Recovery_OX!F15)</f>
        <v>0</v>
      </c>
      <c r="O15" s="605">
        <f>L15*(1-Recovery_OX!E15)*(1-Recovery_OX!F15)</f>
        <v>0</v>
      </c>
    </row>
    <row r="16" spans="2:15">
      <c r="B16" s="598">
        <f t="shared" si="0"/>
        <v>1954</v>
      </c>
      <c r="C16" s="599">
        <f>Stored_C!E22</f>
        <v>0</v>
      </c>
      <c r="D16" s="600">
        <f>Stored_C!F22+Stored_C!L22</f>
        <v>0</v>
      </c>
      <c r="E16" s="601">
        <f>Stored_C!G22+Stored_C!M22</f>
        <v>0</v>
      </c>
      <c r="F16" s="602">
        <f>F15+HWP!C16</f>
        <v>0</v>
      </c>
      <c r="G16" s="600">
        <f>G15+HWP!D16</f>
        <v>0</v>
      </c>
      <c r="H16" s="601">
        <f>H15+HWP!E16</f>
        <v>0</v>
      </c>
      <c r="I16" s="584"/>
      <c r="J16" s="603">
        <f>Garden!J23</f>
        <v>0</v>
      </c>
      <c r="K16" s="604">
        <f>Paper!J23</f>
        <v>0</v>
      </c>
      <c r="L16" s="605">
        <f>Wood!J23</f>
        <v>0</v>
      </c>
      <c r="M16" s="606">
        <f>J16*(1-Recovery_OX!E16)*(1-Recovery_OX!F16)</f>
        <v>0</v>
      </c>
      <c r="N16" s="604">
        <f>K16*(1-Recovery_OX!E16)*(1-Recovery_OX!F16)</f>
        <v>0</v>
      </c>
      <c r="O16" s="605">
        <f>L16*(1-Recovery_OX!E16)*(1-Recovery_OX!F16)</f>
        <v>0</v>
      </c>
    </row>
    <row r="17" spans="2:15">
      <c r="B17" s="598">
        <f t="shared" si="0"/>
        <v>1955</v>
      </c>
      <c r="C17" s="599">
        <f>Stored_C!E23</f>
        <v>0</v>
      </c>
      <c r="D17" s="600">
        <f>Stored_C!F23+Stored_C!L23</f>
        <v>0</v>
      </c>
      <c r="E17" s="601">
        <f>Stored_C!G23+Stored_C!M23</f>
        <v>0</v>
      </c>
      <c r="F17" s="602">
        <f>F16+HWP!C17</f>
        <v>0</v>
      </c>
      <c r="G17" s="600">
        <f>G16+HWP!D17</f>
        <v>0</v>
      </c>
      <c r="H17" s="601">
        <f>H16+HWP!E17</f>
        <v>0</v>
      </c>
      <c r="I17" s="584"/>
      <c r="J17" s="603">
        <f>Garden!J24</f>
        <v>0</v>
      </c>
      <c r="K17" s="604">
        <f>Paper!J24</f>
        <v>0</v>
      </c>
      <c r="L17" s="605">
        <f>Wood!J24</f>
        <v>0</v>
      </c>
      <c r="M17" s="606">
        <f>J17*(1-Recovery_OX!E17)*(1-Recovery_OX!F17)</f>
        <v>0</v>
      </c>
      <c r="N17" s="604">
        <f>K17*(1-Recovery_OX!E17)*(1-Recovery_OX!F17)</f>
        <v>0</v>
      </c>
      <c r="O17" s="605">
        <f>L17*(1-Recovery_OX!E17)*(1-Recovery_OX!F17)</f>
        <v>0</v>
      </c>
    </row>
    <row r="18" spans="2:15">
      <c r="B18" s="598">
        <f t="shared" si="0"/>
        <v>1956</v>
      </c>
      <c r="C18" s="599">
        <f>Stored_C!E24</f>
        <v>0</v>
      </c>
      <c r="D18" s="600">
        <f>Stored_C!F24+Stored_C!L24</f>
        <v>0</v>
      </c>
      <c r="E18" s="601">
        <f>Stored_C!G24+Stored_C!M24</f>
        <v>0</v>
      </c>
      <c r="F18" s="602">
        <f>F17+HWP!C18</f>
        <v>0</v>
      </c>
      <c r="G18" s="600">
        <f>G17+HWP!D18</f>
        <v>0</v>
      </c>
      <c r="H18" s="601">
        <f>H17+HWP!E18</f>
        <v>0</v>
      </c>
      <c r="I18" s="584"/>
      <c r="J18" s="603">
        <f>Garden!J25</f>
        <v>0</v>
      </c>
      <c r="K18" s="604">
        <f>Paper!J25</f>
        <v>0</v>
      </c>
      <c r="L18" s="605">
        <f>Wood!J25</f>
        <v>0</v>
      </c>
      <c r="M18" s="606">
        <f>J18*(1-Recovery_OX!E18)*(1-Recovery_OX!F18)</f>
        <v>0</v>
      </c>
      <c r="N18" s="604">
        <f>K18*(1-Recovery_OX!E18)*(1-Recovery_OX!F18)</f>
        <v>0</v>
      </c>
      <c r="O18" s="605">
        <f>L18*(1-Recovery_OX!E18)*(1-Recovery_OX!F18)</f>
        <v>0</v>
      </c>
    </row>
    <row r="19" spans="2:15">
      <c r="B19" s="598">
        <f t="shared" si="0"/>
        <v>1957</v>
      </c>
      <c r="C19" s="599">
        <f>Stored_C!E25</f>
        <v>0</v>
      </c>
      <c r="D19" s="600">
        <f>Stored_C!F25+Stored_C!L25</f>
        <v>0</v>
      </c>
      <c r="E19" s="601">
        <f>Stored_C!G25+Stored_C!M25</f>
        <v>0</v>
      </c>
      <c r="F19" s="602">
        <f>F18+HWP!C19</f>
        <v>0</v>
      </c>
      <c r="G19" s="600">
        <f>G18+HWP!D19</f>
        <v>0</v>
      </c>
      <c r="H19" s="601">
        <f>H18+HWP!E19</f>
        <v>0</v>
      </c>
      <c r="I19" s="584"/>
      <c r="J19" s="603">
        <f>Garden!J26</f>
        <v>0</v>
      </c>
      <c r="K19" s="604">
        <f>Paper!J26</f>
        <v>0</v>
      </c>
      <c r="L19" s="605">
        <f>Wood!J26</f>
        <v>0</v>
      </c>
      <c r="M19" s="606">
        <f>J19*(1-Recovery_OX!E19)*(1-Recovery_OX!F19)</f>
        <v>0</v>
      </c>
      <c r="N19" s="604">
        <f>K19*(1-Recovery_OX!E19)*(1-Recovery_OX!F19)</f>
        <v>0</v>
      </c>
      <c r="O19" s="605">
        <f>L19*(1-Recovery_OX!E19)*(1-Recovery_OX!F19)</f>
        <v>0</v>
      </c>
    </row>
    <row r="20" spans="2:15">
      <c r="B20" s="598">
        <f t="shared" si="0"/>
        <v>1958</v>
      </c>
      <c r="C20" s="599">
        <f>Stored_C!E26</f>
        <v>0</v>
      </c>
      <c r="D20" s="600">
        <f>Stored_C!F26+Stored_C!L26</f>
        <v>0</v>
      </c>
      <c r="E20" s="601">
        <f>Stored_C!G26+Stored_C!M26</f>
        <v>0</v>
      </c>
      <c r="F20" s="602">
        <f>F19+HWP!C20</f>
        <v>0</v>
      </c>
      <c r="G20" s="600">
        <f>G19+HWP!D20</f>
        <v>0</v>
      </c>
      <c r="H20" s="601">
        <f>H19+HWP!E20</f>
        <v>0</v>
      </c>
      <c r="I20" s="584"/>
      <c r="J20" s="603">
        <f>Garden!J27</f>
        <v>0</v>
      </c>
      <c r="K20" s="604">
        <f>Paper!J27</f>
        <v>0</v>
      </c>
      <c r="L20" s="605">
        <f>Wood!J27</f>
        <v>0</v>
      </c>
      <c r="M20" s="606">
        <f>J20*(1-Recovery_OX!E20)*(1-Recovery_OX!F20)</f>
        <v>0</v>
      </c>
      <c r="N20" s="604">
        <f>K20*(1-Recovery_OX!E20)*(1-Recovery_OX!F20)</f>
        <v>0</v>
      </c>
      <c r="O20" s="605">
        <f>L20*(1-Recovery_OX!E20)*(1-Recovery_OX!F20)</f>
        <v>0</v>
      </c>
    </row>
    <row r="21" spans="2:15">
      <c r="B21" s="598">
        <f t="shared" si="0"/>
        <v>1959</v>
      </c>
      <c r="C21" s="599">
        <f>Stored_C!E27</f>
        <v>0</v>
      </c>
      <c r="D21" s="600">
        <f>Stored_C!F27+Stored_C!L27</f>
        <v>0</v>
      </c>
      <c r="E21" s="601">
        <f>Stored_C!G27+Stored_C!M27</f>
        <v>0</v>
      </c>
      <c r="F21" s="602">
        <f>F20+HWP!C21</f>
        <v>0</v>
      </c>
      <c r="G21" s="600">
        <f>G20+HWP!D21</f>
        <v>0</v>
      </c>
      <c r="H21" s="601">
        <f>H20+HWP!E21</f>
        <v>0</v>
      </c>
      <c r="I21" s="584"/>
      <c r="J21" s="603">
        <f>Garden!J28</f>
        <v>0</v>
      </c>
      <c r="K21" s="604">
        <f>Paper!J28</f>
        <v>0</v>
      </c>
      <c r="L21" s="605">
        <f>Wood!J28</f>
        <v>0</v>
      </c>
      <c r="M21" s="606">
        <f>J21*(1-Recovery_OX!E21)*(1-Recovery_OX!F21)</f>
        <v>0</v>
      </c>
      <c r="N21" s="604">
        <f>K21*(1-Recovery_OX!E21)*(1-Recovery_OX!F21)</f>
        <v>0</v>
      </c>
      <c r="O21" s="605">
        <f>L21*(1-Recovery_OX!E21)*(1-Recovery_OX!F21)</f>
        <v>0</v>
      </c>
    </row>
    <row r="22" spans="2:15">
      <c r="B22" s="598">
        <f t="shared" si="0"/>
        <v>1960</v>
      </c>
      <c r="C22" s="599">
        <f>Stored_C!E28</f>
        <v>0</v>
      </c>
      <c r="D22" s="600">
        <f>Stored_C!F28+Stored_C!L28</f>
        <v>0</v>
      </c>
      <c r="E22" s="601">
        <f>Stored_C!G28+Stored_C!M28</f>
        <v>0</v>
      </c>
      <c r="F22" s="602">
        <f>F21+HWP!C22</f>
        <v>0</v>
      </c>
      <c r="G22" s="600">
        <f>G21+HWP!D22</f>
        <v>0</v>
      </c>
      <c r="H22" s="601">
        <f>H21+HWP!E22</f>
        <v>0</v>
      </c>
      <c r="I22" s="584"/>
      <c r="J22" s="603">
        <f>Garden!J29</f>
        <v>0</v>
      </c>
      <c r="K22" s="604">
        <f>Paper!J29</f>
        <v>0</v>
      </c>
      <c r="L22" s="605">
        <f>Wood!J29</f>
        <v>0</v>
      </c>
      <c r="M22" s="606">
        <f>J22*(1-Recovery_OX!E22)*(1-Recovery_OX!F22)</f>
        <v>0</v>
      </c>
      <c r="N22" s="604">
        <f>K22*(1-Recovery_OX!E22)*(1-Recovery_OX!F22)</f>
        <v>0</v>
      </c>
      <c r="O22" s="605">
        <f>L22*(1-Recovery_OX!E22)*(1-Recovery_OX!F22)</f>
        <v>0</v>
      </c>
    </row>
    <row r="23" spans="2:15">
      <c r="B23" s="598">
        <f t="shared" si="0"/>
        <v>1961</v>
      </c>
      <c r="C23" s="599">
        <f>Stored_C!E29</f>
        <v>0</v>
      </c>
      <c r="D23" s="600">
        <f>Stored_C!F29+Stored_C!L29</f>
        <v>0</v>
      </c>
      <c r="E23" s="601">
        <f>Stored_C!G29+Stored_C!M29</f>
        <v>0</v>
      </c>
      <c r="F23" s="602">
        <f>F22+HWP!C23</f>
        <v>0</v>
      </c>
      <c r="G23" s="600">
        <f>G22+HWP!D23</f>
        <v>0</v>
      </c>
      <c r="H23" s="601">
        <f>H22+HWP!E23</f>
        <v>0</v>
      </c>
      <c r="I23" s="584"/>
      <c r="J23" s="603">
        <f>Garden!J30</f>
        <v>0</v>
      </c>
      <c r="K23" s="604">
        <f>Paper!J30</f>
        <v>0</v>
      </c>
      <c r="L23" s="605">
        <f>Wood!J30</f>
        <v>0</v>
      </c>
      <c r="M23" s="606">
        <f>J23*(1-Recovery_OX!E23)*(1-Recovery_OX!F23)</f>
        <v>0</v>
      </c>
      <c r="N23" s="604">
        <f>K23*(1-Recovery_OX!E23)*(1-Recovery_OX!F23)</f>
        <v>0</v>
      </c>
      <c r="O23" s="605">
        <f>L23*(1-Recovery_OX!E23)*(1-Recovery_OX!F23)</f>
        <v>0</v>
      </c>
    </row>
    <row r="24" spans="2:15">
      <c r="B24" s="598">
        <f t="shared" si="0"/>
        <v>1962</v>
      </c>
      <c r="C24" s="599">
        <f>Stored_C!E30</f>
        <v>0</v>
      </c>
      <c r="D24" s="600">
        <f>Stored_C!F30+Stored_C!L30</f>
        <v>0</v>
      </c>
      <c r="E24" s="601">
        <f>Stored_C!G30+Stored_C!M30</f>
        <v>0</v>
      </c>
      <c r="F24" s="602">
        <f>F23+HWP!C24</f>
        <v>0</v>
      </c>
      <c r="G24" s="600">
        <f>G23+HWP!D24</f>
        <v>0</v>
      </c>
      <c r="H24" s="601">
        <f>H23+HWP!E24</f>
        <v>0</v>
      </c>
      <c r="I24" s="584"/>
      <c r="J24" s="603">
        <f>Garden!J31</f>
        <v>0</v>
      </c>
      <c r="K24" s="604">
        <f>Paper!J31</f>
        <v>0</v>
      </c>
      <c r="L24" s="605">
        <f>Wood!J31</f>
        <v>0</v>
      </c>
      <c r="M24" s="606">
        <f>J24*(1-Recovery_OX!E24)*(1-Recovery_OX!F24)</f>
        <v>0</v>
      </c>
      <c r="N24" s="604">
        <f>K24*(1-Recovery_OX!E24)*(1-Recovery_OX!F24)</f>
        <v>0</v>
      </c>
      <c r="O24" s="605">
        <f>L24*(1-Recovery_OX!E24)*(1-Recovery_OX!F24)</f>
        <v>0</v>
      </c>
    </row>
    <row r="25" spans="2:15">
      <c r="B25" s="598">
        <f t="shared" si="0"/>
        <v>1963</v>
      </c>
      <c r="C25" s="599">
        <f>Stored_C!E31</f>
        <v>0</v>
      </c>
      <c r="D25" s="600">
        <f>Stored_C!F31+Stored_C!L31</f>
        <v>0</v>
      </c>
      <c r="E25" s="601">
        <f>Stored_C!G31+Stored_C!M31</f>
        <v>0</v>
      </c>
      <c r="F25" s="602">
        <f>F24+HWP!C25</f>
        <v>0</v>
      </c>
      <c r="G25" s="600">
        <f>G24+HWP!D25</f>
        <v>0</v>
      </c>
      <c r="H25" s="601">
        <f>H24+HWP!E25</f>
        <v>0</v>
      </c>
      <c r="I25" s="584"/>
      <c r="J25" s="603">
        <f>Garden!J32</f>
        <v>0</v>
      </c>
      <c r="K25" s="604">
        <f>Paper!J32</f>
        <v>0</v>
      </c>
      <c r="L25" s="605">
        <f>Wood!J32</f>
        <v>0</v>
      </c>
      <c r="M25" s="606">
        <f>J25*(1-Recovery_OX!E25)*(1-Recovery_OX!F25)</f>
        <v>0</v>
      </c>
      <c r="N25" s="604">
        <f>K25*(1-Recovery_OX!E25)*(1-Recovery_OX!F25)</f>
        <v>0</v>
      </c>
      <c r="O25" s="605">
        <f>L25*(1-Recovery_OX!E25)*(1-Recovery_OX!F25)</f>
        <v>0</v>
      </c>
    </row>
    <row r="26" spans="2:15">
      <c r="B26" s="598">
        <f t="shared" si="0"/>
        <v>1964</v>
      </c>
      <c r="C26" s="599">
        <f>Stored_C!E32</f>
        <v>0</v>
      </c>
      <c r="D26" s="600">
        <f>Stored_C!F32+Stored_C!L32</f>
        <v>0</v>
      </c>
      <c r="E26" s="601">
        <f>Stored_C!G32+Stored_C!M32</f>
        <v>0</v>
      </c>
      <c r="F26" s="602">
        <f>F25+HWP!C26</f>
        <v>0</v>
      </c>
      <c r="G26" s="600">
        <f>G25+HWP!D26</f>
        <v>0</v>
      </c>
      <c r="H26" s="601">
        <f>H25+HWP!E26</f>
        <v>0</v>
      </c>
      <c r="I26" s="584"/>
      <c r="J26" s="603">
        <f>Garden!J33</f>
        <v>0</v>
      </c>
      <c r="K26" s="604">
        <f>Paper!J33</f>
        <v>0</v>
      </c>
      <c r="L26" s="605">
        <f>Wood!J33</f>
        <v>0</v>
      </c>
      <c r="M26" s="606">
        <f>J26*(1-Recovery_OX!E26)*(1-Recovery_OX!F26)</f>
        <v>0</v>
      </c>
      <c r="N26" s="604">
        <f>K26*(1-Recovery_OX!E26)*(1-Recovery_OX!F26)</f>
        <v>0</v>
      </c>
      <c r="O26" s="605">
        <f>L26*(1-Recovery_OX!E26)*(1-Recovery_OX!F26)</f>
        <v>0</v>
      </c>
    </row>
    <row r="27" spans="2:15">
      <c r="B27" s="598">
        <f t="shared" si="0"/>
        <v>1965</v>
      </c>
      <c r="C27" s="599">
        <f>Stored_C!E33</f>
        <v>0</v>
      </c>
      <c r="D27" s="600">
        <f>Stored_C!F33+Stored_C!L33</f>
        <v>0</v>
      </c>
      <c r="E27" s="601">
        <f>Stored_C!G33+Stored_C!M33</f>
        <v>0</v>
      </c>
      <c r="F27" s="602">
        <f>F26+HWP!C27</f>
        <v>0</v>
      </c>
      <c r="G27" s="600">
        <f>G26+HWP!D27</f>
        <v>0</v>
      </c>
      <c r="H27" s="601">
        <f>H26+HWP!E27</f>
        <v>0</v>
      </c>
      <c r="I27" s="584"/>
      <c r="J27" s="603">
        <f>Garden!J34</f>
        <v>0</v>
      </c>
      <c r="K27" s="604">
        <f>Paper!J34</f>
        <v>0</v>
      </c>
      <c r="L27" s="605">
        <f>Wood!J34</f>
        <v>0</v>
      </c>
      <c r="M27" s="606">
        <f>J27*(1-Recovery_OX!E27)*(1-Recovery_OX!F27)</f>
        <v>0</v>
      </c>
      <c r="N27" s="604">
        <f>K27*(1-Recovery_OX!E27)*(1-Recovery_OX!F27)</f>
        <v>0</v>
      </c>
      <c r="O27" s="605">
        <f>L27*(1-Recovery_OX!E27)*(1-Recovery_OX!F27)</f>
        <v>0</v>
      </c>
    </row>
    <row r="28" spans="2:15">
      <c r="B28" s="598">
        <f t="shared" si="0"/>
        <v>1966</v>
      </c>
      <c r="C28" s="599">
        <f>Stored_C!E34</f>
        <v>0</v>
      </c>
      <c r="D28" s="600">
        <f>Stored_C!F34+Stored_C!L34</f>
        <v>0</v>
      </c>
      <c r="E28" s="601">
        <f>Stored_C!G34+Stored_C!M34</f>
        <v>0</v>
      </c>
      <c r="F28" s="602">
        <f>F27+HWP!C28</f>
        <v>0</v>
      </c>
      <c r="G28" s="600">
        <f>G27+HWP!D28</f>
        <v>0</v>
      </c>
      <c r="H28" s="601">
        <f>H27+HWP!E28</f>
        <v>0</v>
      </c>
      <c r="I28" s="584"/>
      <c r="J28" s="603">
        <f>Garden!J35</f>
        <v>0</v>
      </c>
      <c r="K28" s="604">
        <f>Paper!J35</f>
        <v>0</v>
      </c>
      <c r="L28" s="605">
        <f>Wood!J35</f>
        <v>0</v>
      </c>
      <c r="M28" s="606">
        <f>J28*(1-Recovery_OX!E28)*(1-Recovery_OX!F28)</f>
        <v>0</v>
      </c>
      <c r="N28" s="604">
        <f>K28*(1-Recovery_OX!E28)*(1-Recovery_OX!F28)</f>
        <v>0</v>
      </c>
      <c r="O28" s="605">
        <f>L28*(1-Recovery_OX!E28)*(1-Recovery_OX!F28)</f>
        <v>0</v>
      </c>
    </row>
    <row r="29" spans="2:15">
      <c r="B29" s="598">
        <f t="shared" si="0"/>
        <v>1967</v>
      </c>
      <c r="C29" s="599">
        <f>Stored_C!E35</f>
        <v>0</v>
      </c>
      <c r="D29" s="600">
        <f>Stored_C!F35+Stored_C!L35</f>
        <v>0</v>
      </c>
      <c r="E29" s="601">
        <f>Stored_C!G35+Stored_C!M35</f>
        <v>0</v>
      </c>
      <c r="F29" s="602">
        <f>F28+HWP!C29</f>
        <v>0</v>
      </c>
      <c r="G29" s="600">
        <f>G28+HWP!D29</f>
        <v>0</v>
      </c>
      <c r="H29" s="601">
        <f>H28+HWP!E29</f>
        <v>0</v>
      </c>
      <c r="I29" s="584"/>
      <c r="J29" s="603">
        <f>Garden!J36</f>
        <v>0</v>
      </c>
      <c r="K29" s="604">
        <f>Paper!J36</f>
        <v>0</v>
      </c>
      <c r="L29" s="605">
        <f>Wood!J36</f>
        <v>0</v>
      </c>
      <c r="M29" s="606">
        <f>J29*(1-Recovery_OX!E29)*(1-Recovery_OX!F29)</f>
        <v>0</v>
      </c>
      <c r="N29" s="604">
        <f>K29*(1-Recovery_OX!E29)*(1-Recovery_OX!F29)</f>
        <v>0</v>
      </c>
      <c r="O29" s="605">
        <f>L29*(1-Recovery_OX!E29)*(1-Recovery_OX!F29)</f>
        <v>0</v>
      </c>
    </row>
    <row r="30" spans="2:15">
      <c r="B30" s="598">
        <f t="shared" si="0"/>
        <v>1968</v>
      </c>
      <c r="C30" s="599">
        <f>Stored_C!E36</f>
        <v>0</v>
      </c>
      <c r="D30" s="600">
        <f>Stored_C!F36+Stored_C!L36</f>
        <v>0</v>
      </c>
      <c r="E30" s="601">
        <f>Stored_C!G36+Stored_C!M36</f>
        <v>0</v>
      </c>
      <c r="F30" s="602">
        <f>F29+HWP!C30</f>
        <v>0</v>
      </c>
      <c r="G30" s="600">
        <f>G29+HWP!D30</f>
        <v>0</v>
      </c>
      <c r="H30" s="601">
        <f>H29+HWP!E30</f>
        <v>0</v>
      </c>
      <c r="I30" s="584"/>
      <c r="J30" s="603">
        <f>Garden!J37</f>
        <v>0</v>
      </c>
      <c r="K30" s="604">
        <f>Paper!J37</f>
        <v>0</v>
      </c>
      <c r="L30" s="605">
        <f>Wood!J37</f>
        <v>0</v>
      </c>
      <c r="M30" s="606">
        <f>J30*(1-Recovery_OX!E30)*(1-Recovery_OX!F30)</f>
        <v>0</v>
      </c>
      <c r="N30" s="604">
        <f>K30*(1-Recovery_OX!E30)*(1-Recovery_OX!F30)</f>
        <v>0</v>
      </c>
      <c r="O30" s="605">
        <f>L30*(1-Recovery_OX!E30)*(1-Recovery_OX!F30)</f>
        <v>0</v>
      </c>
    </row>
    <row r="31" spans="2:15">
      <c r="B31" s="598">
        <f t="shared" si="0"/>
        <v>1969</v>
      </c>
      <c r="C31" s="599">
        <f>Stored_C!E37</f>
        <v>0</v>
      </c>
      <c r="D31" s="600">
        <f>Stored_C!F37+Stored_C!L37</f>
        <v>0</v>
      </c>
      <c r="E31" s="601">
        <f>Stored_C!G37+Stored_C!M37</f>
        <v>0</v>
      </c>
      <c r="F31" s="602">
        <f>F30+HWP!C31</f>
        <v>0</v>
      </c>
      <c r="G31" s="600">
        <f>G30+HWP!D31</f>
        <v>0</v>
      </c>
      <c r="H31" s="601">
        <f>H30+HWP!E31</f>
        <v>0</v>
      </c>
      <c r="I31" s="584"/>
      <c r="J31" s="603">
        <f>Garden!J38</f>
        <v>0</v>
      </c>
      <c r="K31" s="604">
        <f>Paper!J38</f>
        <v>0</v>
      </c>
      <c r="L31" s="605">
        <f>Wood!J38</f>
        <v>0</v>
      </c>
      <c r="M31" s="606">
        <f>J31*(1-Recovery_OX!E31)*(1-Recovery_OX!F31)</f>
        <v>0</v>
      </c>
      <c r="N31" s="604">
        <f>K31*(1-Recovery_OX!E31)*(1-Recovery_OX!F31)</f>
        <v>0</v>
      </c>
      <c r="O31" s="605">
        <f>L31*(1-Recovery_OX!E31)*(1-Recovery_OX!F31)</f>
        <v>0</v>
      </c>
    </row>
    <row r="32" spans="2:15">
      <c r="B32" s="598">
        <f t="shared" si="0"/>
        <v>1970</v>
      </c>
      <c r="C32" s="599">
        <f>Stored_C!E38</f>
        <v>0</v>
      </c>
      <c r="D32" s="600">
        <f>Stored_C!F38+Stored_C!L38</f>
        <v>0</v>
      </c>
      <c r="E32" s="601">
        <f>Stored_C!G38+Stored_C!M38</f>
        <v>0</v>
      </c>
      <c r="F32" s="602">
        <f>F31+HWP!C32</f>
        <v>0</v>
      </c>
      <c r="G32" s="600">
        <f>G31+HWP!D32</f>
        <v>0</v>
      </c>
      <c r="H32" s="601">
        <f>H31+HWP!E32</f>
        <v>0</v>
      </c>
      <c r="I32" s="584"/>
      <c r="J32" s="603">
        <f>Garden!J39</f>
        <v>0</v>
      </c>
      <c r="K32" s="604">
        <f>Paper!J39</f>
        <v>0</v>
      </c>
      <c r="L32" s="605">
        <f>Wood!J39</f>
        <v>0</v>
      </c>
      <c r="M32" s="606">
        <f>J32*(1-Recovery_OX!E32)*(1-Recovery_OX!F32)</f>
        <v>0</v>
      </c>
      <c r="N32" s="604">
        <f>K32*(1-Recovery_OX!E32)*(1-Recovery_OX!F32)</f>
        <v>0</v>
      </c>
      <c r="O32" s="605">
        <f>L32*(1-Recovery_OX!E32)*(1-Recovery_OX!F32)</f>
        <v>0</v>
      </c>
    </row>
    <row r="33" spans="2:15">
      <c r="B33" s="598">
        <f t="shared" si="0"/>
        <v>1971</v>
      </c>
      <c r="C33" s="599">
        <f>Stored_C!E39</f>
        <v>0</v>
      </c>
      <c r="D33" s="600">
        <f>Stored_C!F39+Stored_C!L39</f>
        <v>0</v>
      </c>
      <c r="E33" s="601">
        <f>Stored_C!G39+Stored_C!M39</f>
        <v>0</v>
      </c>
      <c r="F33" s="602">
        <f>F32+HWP!C33</f>
        <v>0</v>
      </c>
      <c r="G33" s="600">
        <f>G32+HWP!D33</f>
        <v>0</v>
      </c>
      <c r="H33" s="601">
        <f>H32+HWP!E33</f>
        <v>0</v>
      </c>
      <c r="I33" s="584"/>
      <c r="J33" s="603">
        <f>Garden!J40</f>
        <v>0</v>
      </c>
      <c r="K33" s="604">
        <f>Paper!J40</f>
        <v>0</v>
      </c>
      <c r="L33" s="605">
        <f>Wood!J40</f>
        <v>0</v>
      </c>
      <c r="M33" s="606">
        <f>J33*(1-Recovery_OX!E33)*(1-Recovery_OX!F33)</f>
        <v>0</v>
      </c>
      <c r="N33" s="604">
        <f>K33*(1-Recovery_OX!E33)*(1-Recovery_OX!F33)</f>
        <v>0</v>
      </c>
      <c r="O33" s="605">
        <f>L33*(1-Recovery_OX!E33)*(1-Recovery_OX!F33)</f>
        <v>0</v>
      </c>
    </row>
    <row r="34" spans="2:15">
      <c r="B34" s="598">
        <f t="shared" si="0"/>
        <v>1972</v>
      </c>
      <c r="C34" s="599">
        <f>Stored_C!E40</f>
        <v>0</v>
      </c>
      <c r="D34" s="600">
        <f>Stored_C!F40+Stored_C!L40</f>
        <v>0</v>
      </c>
      <c r="E34" s="601">
        <f>Stored_C!G40+Stored_C!M40</f>
        <v>0</v>
      </c>
      <c r="F34" s="602">
        <f>F33+HWP!C34</f>
        <v>0</v>
      </c>
      <c r="G34" s="600">
        <f>G33+HWP!D34</f>
        <v>0</v>
      </c>
      <c r="H34" s="601">
        <f>H33+HWP!E34</f>
        <v>0</v>
      </c>
      <c r="I34" s="584"/>
      <c r="J34" s="603">
        <f>Garden!J41</f>
        <v>0</v>
      </c>
      <c r="K34" s="604">
        <f>Paper!J41</f>
        <v>0</v>
      </c>
      <c r="L34" s="605">
        <f>Wood!J41</f>
        <v>0</v>
      </c>
      <c r="M34" s="606">
        <f>J34*(1-Recovery_OX!E34)*(1-Recovery_OX!F34)</f>
        <v>0</v>
      </c>
      <c r="N34" s="604">
        <f>K34*(1-Recovery_OX!E34)*(1-Recovery_OX!F34)</f>
        <v>0</v>
      </c>
      <c r="O34" s="605">
        <f>L34*(1-Recovery_OX!E34)*(1-Recovery_OX!F34)</f>
        <v>0</v>
      </c>
    </row>
    <row r="35" spans="2:15">
      <c r="B35" s="598">
        <f t="shared" si="0"/>
        <v>1973</v>
      </c>
      <c r="C35" s="599">
        <f>Stored_C!E41</f>
        <v>0</v>
      </c>
      <c r="D35" s="600">
        <f>Stored_C!F41+Stored_C!L41</f>
        <v>0</v>
      </c>
      <c r="E35" s="601">
        <f>Stored_C!G41+Stored_C!M41</f>
        <v>0</v>
      </c>
      <c r="F35" s="602">
        <f>F34+HWP!C35</f>
        <v>0</v>
      </c>
      <c r="G35" s="600">
        <f>G34+HWP!D35</f>
        <v>0</v>
      </c>
      <c r="H35" s="601">
        <f>H34+HWP!E35</f>
        <v>0</v>
      </c>
      <c r="I35" s="584"/>
      <c r="J35" s="603">
        <f>Garden!J42</f>
        <v>0</v>
      </c>
      <c r="K35" s="604">
        <f>Paper!J42</f>
        <v>0</v>
      </c>
      <c r="L35" s="605">
        <f>Wood!J42</f>
        <v>0</v>
      </c>
      <c r="M35" s="606">
        <f>J35*(1-Recovery_OX!E35)*(1-Recovery_OX!F35)</f>
        <v>0</v>
      </c>
      <c r="N35" s="604">
        <f>K35*(1-Recovery_OX!E35)*(1-Recovery_OX!F35)</f>
        <v>0</v>
      </c>
      <c r="O35" s="605">
        <f>L35*(1-Recovery_OX!E35)*(1-Recovery_OX!F35)</f>
        <v>0</v>
      </c>
    </row>
    <row r="36" spans="2:15">
      <c r="B36" s="598">
        <f t="shared" si="0"/>
        <v>1974</v>
      </c>
      <c r="C36" s="599">
        <f>Stored_C!E42</f>
        <v>0</v>
      </c>
      <c r="D36" s="600">
        <f>Stored_C!F42+Stored_C!L42</f>
        <v>0</v>
      </c>
      <c r="E36" s="601">
        <f>Stored_C!G42+Stored_C!M42</f>
        <v>0</v>
      </c>
      <c r="F36" s="602">
        <f>F35+HWP!C36</f>
        <v>0</v>
      </c>
      <c r="G36" s="600">
        <f>G35+HWP!D36</f>
        <v>0</v>
      </c>
      <c r="H36" s="601">
        <f>H35+HWP!E36</f>
        <v>0</v>
      </c>
      <c r="I36" s="584"/>
      <c r="J36" s="603">
        <f>Garden!J43</f>
        <v>0</v>
      </c>
      <c r="K36" s="604">
        <f>Paper!J43</f>
        <v>0</v>
      </c>
      <c r="L36" s="605">
        <f>Wood!J43</f>
        <v>0</v>
      </c>
      <c r="M36" s="606">
        <f>J36*(1-Recovery_OX!E36)*(1-Recovery_OX!F36)</f>
        <v>0</v>
      </c>
      <c r="N36" s="604">
        <f>K36*(1-Recovery_OX!E36)*(1-Recovery_OX!F36)</f>
        <v>0</v>
      </c>
      <c r="O36" s="605">
        <f>L36*(1-Recovery_OX!E36)*(1-Recovery_OX!F36)</f>
        <v>0</v>
      </c>
    </row>
    <row r="37" spans="2:15">
      <c r="B37" s="598">
        <f t="shared" si="0"/>
        <v>1975</v>
      </c>
      <c r="C37" s="599">
        <f>Stored_C!E43</f>
        <v>0</v>
      </c>
      <c r="D37" s="600">
        <f>Stored_C!F43+Stored_C!L43</f>
        <v>0</v>
      </c>
      <c r="E37" s="601">
        <f>Stored_C!G43+Stored_C!M43</f>
        <v>0</v>
      </c>
      <c r="F37" s="602">
        <f>F36+HWP!C37</f>
        <v>0</v>
      </c>
      <c r="G37" s="600">
        <f>G36+HWP!D37</f>
        <v>0</v>
      </c>
      <c r="H37" s="601">
        <f>H36+HWP!E37</f>
        <v>0</v>
      </c>
      <c r="I37" s="584"/>
      <c r="J37" s="603">
        <f>Garden!J44</f>
        <v>0</v>
      </c>
      <c r="K37" s="604">
        <f>Paper!J44</f>
        <v>0</v>
      </c>
      <c r="L37" s="605">
        <f>Wood!J44</f>
        <v>0</v>
      </c>
      <c r="M37" s="606">
        <f>J37*(1-Recovery_OX!E37)*(1-Recovery_OX!F37)</f>
        <v>0</v>
      </c>
      <c r="N37" s="604">
        <f>K37*(1-Recovery_OX!E37)*(1-Recovery_OX!F37)</f>
        <v>0</v>
      </c>
      <c r="O37" s="605">
        <f>L37*(1-Recovery_OX!E37)*(1-Recovery_OX!F37)</f>
        <v>0</v>
      </c>
    </row>
    <row r="38" spans="2:15">
      <c r="B38" s="598">
        <f t="shared" si="0"/>
        <v>1976</v>
      </c>
      <c r="C38" s="599">
        <f>Stored_C!E44</f>
        <v>0</v>
      </c>
      <c r="D38" s="600">
        <f>Stored_C!F44+Stored_C!L44</f>
        <v>0</v>
      </c>
      <c r="E38" s="601">
        <f>Stored_C!G44+Stored_C!M44</f>
        <v>0</v>
      </c>
      <c r="F38" s="602">
        <f>F37+HWP!C38</f>
        <v>0</v>
      </c>
      <c r="G38" s="600">
        <f>G37+HWP!D38</f>
        <v>0</v>
      </c>
      <c r="H38" s="601">
        <f>H37+HWP!E38</f>
        <v>0</v>
      </c>
      <c r="I38" s="584"/>
      <c r="J38" s="603">
        <f>Garden!J45</f>
        <v>0</v>
      </c>
      <c r="K38" s="604">
        <f>Paper!J45</f>
        <v>0</v>
      </c>
      <c r="L38" s="605">
        <f>Wood!J45</f>
        <v>0</v>
      </c>
      <c r="M38" s="606">
        <f>J38*(1-Recovery_OX!E38)*(1-Recovery_OX!F38)</f>
        <v>0</v>
      </c>
      <c r="N38" s="604">
        <f>K38*(1-Recovery_OX!E38)*(1-Recovery_OX!F38)</f>
        <v>0</v>
      </c>
      <c r="O38" s="605">
        <f>L38*(1-Recovery_OX!E38)*(1-Recovery_OX!F38)</f>
        <v>0</v>
      </c>
    </row>
    <row r="39" spans="2:15">
      <c r="B39" s="598">
        <f t="shared" si="0"/>
        <v>1977</v>
      </c>
      <c r="C39" s="599">
        <f>Stored_C!E45</f>
        <v>0</v>
      </c>
      <c r="D39" s="600">
        <f>Stored_C!F45+Stored_C!L45</f>
        <v>0</v>
      </c>
      <c r="E39" s="601">
        <f>Stored_C!G45+Stored_C!M45</f>
        <v>0</v>
      </c>
      <c r="F39" s="602">
        <f>F38+HWP!C39</f>
        <v>0</v>
      </c>
      <c r="G39" s="600">
        <f>G38+HWP!D39</f>
        <v>0</v>
      </c>
      <c r="H39" s="601">
        <f>H38+HWP!E39</f>
        <v>0</v>
      </c>
      <c r="I39" s="584"/>
      <c r="J39" s="603">
        <f>Garden!J46</f>
        <v>0</v>
      </c>
      <c r="K39" s="604">
        <f>Paper!J46</f>
        <v>0</v>
      </c>
      <c r="L39" s="605">
        <f>Wood!J46</f>
        <v>0</v>
      </c>
      <c r="M39" s="606">
        <f>J39*(1-Recovery_OX!E39)*(1-Recovery_OX!F39)</f>
        <v>0</v>
      </c>
      <c r="N39" s="604">
        <f>K39*(1-Recovery_OX!E39)*(1-Recovery_OX!F39)</f>
        <v>0</v>
      </c>
      <c r="O39" s="605">
        <f>L39*(1-Recovery_OX!E39)*(1-Recovery_OX!F39)</f>
        <v>0</v>
      </c>
    </row>
    <row r="40" spans="2:15">
      <c r="B40" s="598">
        <f t="shared" si="0"/>
        <v>1978</v>
      </c>
      <c r="C40" s="599">
        <f>Stored_C!E46</f>
        <v>0</v>
      </c>
      <c r="D40" s="600">
        <f>Stored_C!F46+Stored_C!L46</f>
        <v>0</v>
      </c>
      <c r="E40" s="601">
        <f>Stored_C!G46+Stored_C!M46</f>
        <v>0</v>
      </c>
      <c r="F40" s="602">
        <f>F39+HWP!C40</f>
        <v>0</v>
      </c>
      <c r="G40" s="600">
        <f>G39+HWP!D40</f>
        <v>0</v>
      </c>
      <c r="H40" s="601">
        <f>H39+HWP!E40</f>
        <v>0</v>
      </c>
      <c r="I40" s="584"/>
      <c r="J40" s="603">
        <f>Garden!J47</f>
        <v>0</v>
      </c>
      <c r="K40" s="604">
        <f>Paper!J47</f>
        <v>0</v>
      </c>
      <c r="L40" s="605">
        <f>Wood!J47</f>
        <v>0</v>
      </c>
      <c r="M40" s="606">
        <f>J40*(1-Recovery_OX!E40)*(1-Recovery_OX!F40)</f>
        <v>0</v>
      </c>
      <c r="N40" s="604">
        <f>K40*(1-Recovery_OX!E40)*(1-Recovery_OX!F40)</f>
        <v>0</v>
      </c>
      <c r="O40" s="605">
        <f>L40*(1-Recovery_OX!E40)*(1-Recovery_OX!F40)</f>
        <v>0</v>
      </c>
    </row>
    <row r="41" spans="2:15">
      <c r="B41" s="598">
        <f t="shared" si="0"/>
        <v>1979</v>
      </c>
      <c r="C41" s="599">
        <f>Stored_C!E47</f>
        <v>0</v>
      </c>
      <c r="D41" s="600">
        <f>Stored_C!F47+Stored_C!L47</f>
        <v>0</v>
      </c>
      <c r="E41" s="601">
        <f>Stored_C!G47+Stored_C!M47</f>
        <v>0</v>
      </c>
      <c r="F41" s="602">
        <f>F40+HWP!C41</f>
        <v>0</v>
      </c>
      <c r="G41" s="600">
        <f>G40+HWP!D41</f>
        <v>0</v>
      </c>
      <c r="H41" s="601">
        <f>H40+HWP!E41</f>
        <v>0</v>
      </c>
      <c r="I41" s="584"/>
      <c r="J41" s="603">
        <f>Garden!J48</f>
        <v>0</v>
      </c>
      <c r="K41" s="604">
        <f>Paper!J48</f>
        <v>0</v>
      </c>
      <c r="L41" s="605">
        <f>Wood!J48</f>
        <v>0</v>
      </c>
      <c r="M41" s="606">
        <f>J41*(1-Recovery_OX!E41)*(1-Recovery_OX!F41)</f>
        <v>0</v>
      </c>
      <c r="N41" s="604">
        <f>K41*(1-Recovery_OX!E41)*(1-Recovery_OX!F41)</f>
        <v>0</v>
      </c>
      <c r="O41" s="605">
        <f>L41*(1-Recovery_OX!E41)*(1-Recovery_OX!F41)</f>
        <v>0</v>
      </c>
    </row>
    <row r="42" spans="2:15">
      <c r="B42" s="598">
        <f t="shared" si="0"/>
        <v>1980</v>
      </c>
      <c r="C42" s="599">
        <f>Stored_C!E48</f>
        <v>0</v>
      </c>
      <c r="D42" s="600">
        <f>Stored_C!F48+Stored_C!L48</f>
        <v>0</v>
      </c>
      <c r="E42" s="601">
        <f>Stored_C!G48+Stored_C!M48</f>
        <v>0</v>
      </c>
      <c r="F42" s="602">
        <f>F41+HWP!C42</f>
        <v>0</v>
      </c>
      <c r="G42" s="600">
        <f>G41+HWP!D42</f>
        <v>0</v>
      </c>
      <c r="H42" s="601">
        <f>H41+HWP!E42</f>
        <v>0</v>
      </c>
      <c r="I42" s="584"/>
      <c r="J42" s="603">
        <f>Garden!J49</f>
        <v>0</v>
      </c>
      <c r="K42" s="604">
        <f>Paper!J49</f>
        <v>0</v>
      </c>
      <c r="L42" s="605">
        <f>Wood!J49</f>
        <v>0</v>
      </c>
      <c r="M42" s="606">
        <f>J42*(1-Recovery_OX!E42)*(1-Recovery_OX!F42)</f>
        <v>0</v>
      </c>
      <c r="N42" s="604">
        <f>K42*(1-Recovery_OX!E42)*(1-Recovery_OX!F42)</f>
        <v>0</v>
      </c>
      <c r="O42" s="605">
        <f>L42*(1-Recovery_OX!E42)*(1-Recovery_OX!F42)</f>
        <v>0</v>
      </c>
    </row>
    <row r="43" spans="2:15">
      <c r="B43" s="598">
        <f t="shared" si="0"/>
        <v>1981</v>
      </c>
      <c r="C43" s="599">
        <f>Stored_C!E49</f>
        <v>0</v>
      </c>
      <c r="D43" s="600">
        <f>Stored_C!F49+Stored_C!L49</f>
        <v>0</v>
      </c>
      <c r="E43" s="601">
        <f>Stored_C!G49+Stored_C!M49</f>
        <v>0</v>
      </c>
      <c r="F43" s="602">
        <f>F42+HWP!C43</f>
        <v>0</v>
      </c>
      <c r="G43" s="600">
        <f>G42+HWP!D43</f>
        <v>0</v>
      </c>
      <c r="H43" s="601">
        <f>H42+HWP!E43</f>
        <v>0</v>
      </c>
      <c r="I43" s="584"/>
      <c r="J43" s="603">
        <f>Garden!J50</f>
        <v>0</v>
      </c>
      <c r="K43" s="604">
        <f>Paper!J50</f>
        <v>0</v>
      </c>
      <c r="L43" s="605">
        <f>Wood!J50</f>
        <v>0</v>
      </c>
      <c r="M43" s="606">
        <f>J43*(1-Recovery_OX!E43)*(1-Recovery_OX!F43)</f>
        <v>0</v>
      </c>
      <c r="N43" s="604">
        <f>K43*(1-Recovery_OX!E43)*(1-Recovery_OX!F43)</f>
        <v>0</v>
      </c>
      <c r="O43" s="605">
        <f>L43*(1-Recovery_OX!E43)*(1-Recovery_OX!F43)</f>
        <v>0</v>
      </c>
    </row>
    <row r="44" spans="2:15">
      <c r="B44" s="598">
        <f t="shared" si="0"/>
        <v>1982</v>
      </c>
      <c r="C44" s="599">
        <f>Stored_C!E50</f>
        <v>0</v>
      </c>
      <c r="D44" s="600">
        <f>Stored_C!F50+Stored_C!L50</f>
        <v>0</v>
      </c>
      <c r="E44" s="601">
        <f>Stored_C!G50+Stored_C!M50</f>
        <v>0</v>
      </c>
      <c r="F44" s="602">
        <f>F43+HWP!C44</f>
        <v>0</v>
      </c>
      <c r="G44" s="600">
        <f>G43+HWP!D44</f>
        <v>0</v>
      </c>
      <c r="H44" s="601">
        <f>H43+HWP!E44</f>
        <v>0</v>
      </c>
      <c r="I44" s="584"/>
      <c r="J44" s="603">
        <f>Garden!J51</f>
        <v>0</v>
      </c>
      <c r="K44" s="604">
        <f>Paper!J51</f>
        <v>0</v>
      </c>
      <c r="L44" s="605">
        <f>Wood!J51</f>
        <v>0</v>
      </c>
      <c r="M44" s="606">
        <f>J44*(1-Recovery_OX!E44)*(1-Recovery_OX!F44)</f>
        <v>0</v>
      </c>
      <c r="N44" s="604">
        <f>K44*(1-Recovery_OX!E44)*(1-Recovery_OX!F44)</f>
        <v>0</v>
      </c>
      <c r="O44" s="605">
        <f>L44*(1-Recovery_OX!E44)*(1-Recovery_OX!F44)</f>
        <v>0</v>
      </c>
    </row>
    <row r="45" spans="2:15">
      <c r="B45" s="598">
        <f t="shared" si="0"/>
        <v>1983</v>
      </c>
      <c r="C45" s="599">
        <f>Stored_C!E51</f>
        <v>0</v>
      </c>
      <c r="D45" s="600">
        <f>Stored_C!F51+Stored_C!L51</f>
        <v>0</v>
      </c>
      <c r="E45" s="601">
        <f>Stored_C!G51+Stored_C!M51</f>
        <v>0</v>
      </c>
      <c r="F45" s="602">
        <f>F44+HWP!C45</f>
        <v>0</v>
      </c>
      <c r="G45" s="600">
        <f>G44+HWP!D45</f>
        <v>0</v>
      </c>
      <c r="H45" s="601">
        <f>H44+HWP!E45</f>
        <v>0</v>
      </c>
      <c r="I45" s="584"/>
      <c r="J45" s="603">
        <f>Garden!J52</f>
        <v>0</v>
      </c>
      <c r="K45" s="604">
        <f>Paper!J52</f>
        <v>0</v>
      </c>
      <c r="L45" s="605">
        <f>Wood!J52</f>
        <v>0</v>
      </c>
      <c r="M45" s="606">
        <f>J45*(1-Recovery_OX!E45)*(1-Recovery_OX!F45)</f>
        <v>0</v>
      </c>
      <c r="N45" s="604">
        <f>K45*(1-Recovery_OX!E45)*(1-Recovery_OX!F45)</f>
        <v>0</v>
      </c>
      <c r="O45" s="605">
        <f>L45*(1-Recovery_OX!E45)*(1-Recovery_OX!F45)</f>
        <v>0</v>
      </c>
    </row>
    <row r="46" spans="2:15">
      <c r="B46" s="598">
        <f t="shared" si="0"/>
        <v>1984</v>
      </c>
      <c r="C46" s="599">
        <f>Stored_C!E52</f>
        <v>0</v>
      </c>
      <c r="D46" s="600">
        <f>Stored_C!F52+Stored_C!L52</f>
        <v>0</v>
      </c>
      <c r="E46" s="601">
        <f>Stored_C!G52+Stored_C!M52</f>
        <v>0</v>
      </c>
      <c r="F46" s="602">
        <f>F45+HWP!C46</f>
        <v>0</v>
      </c>
      <c r="G46" s="600">
        <f>G45+HWP!D46</f>
        <v>0</v>
      </c>
      <c r="H46" s="601">
        <f>H45+HWP!E46</f>
        <v>0</v>
      </c>
      <c r="I46" s="584"/>
      <c r="J46" s="603">
        <f>Garden!J53</f>
        <v>0</v>
      </c>
      <c r="K46" s="604">
        <f>Paper!J53</f>
        <v>0</v>
      </c>
      <c r="L46" s="605">
        <f>Wood!J53</f>
        <v>0</v>
      </c>
      <c r="M46" s="606">
        <f>J46*(1-Recovery_OX!E46)*(1-Recovery_OX!F46)</f>
        <v>0</v>
      </c>
      <c r="N46" s="604">
        <f>K46*(1-Recovery_OX!E46)*(1-Recovery_OX!F46)</f>
        <v>0</v>
      </c>
      <c r="O46" s="605">
        <f>L46*(1-Recovery_OX!E46)*(1-Recovery_OX!F46)</f>
        <v>0</v>
      </c>
    </row>
    <row r="47" spans="2:15">
      <c r="B47" s="598">
        <f t="shared" si="0"/>
        <v>1985</v>
      </c>
      <c r="C47" s="599">
        <f>Stored_C!E53</f>
        <v>0</v>
      </c>
      <c r="D47" s="600">
        <f>Stored_C!F53+Stored_C!L53</f>
        <v>0</v>
      </c>
      <c r="E47" s="601">
        <f>Stored_C!G53+Stored_C!M53</f>
        <v>0</v>
      </c>
      <c r="F47" s="602">
        <f>F46+HWP!C47</f>
        <v>0</v>
      </c>
      <c r="G47" s="600">
        <f>G46+HWP!D47</f>
        <v>0</v>
      </c>
      <c r="H47" s="601">
        <f>H46+HWP!E47</f>
        <v>0</v>
      </c>
      <c r="I47" s="584"/>
      <c r="J47" s="603">
        <f>Garden!J54</f>
        <v>0</v>
      </c>
      <c r="K47" s="604">
        <f>Paper!J54</f>
        <v>0</v>
      </c>
      <c r="L47" s="605">
        <f>Wood!J54</f>
        <v>0</v>
      </c>
      <c r="M47" s="606">
        <f>J47*(1-Recovery_OX!E47)*(1-Recovery_OX!F47)</f>
        <v>0</v>
      </c>
      <c r="N47" s="604">
        <f>K47*(1-Recovery_OX!E47)*(1-Recovery_OX!F47)</f>
        <v>0</v>
      </c>
      <c r="O47" s="605">
        <f>L47*(1-Recovery_OX!E47)*(1-Recovery_OX!F47)</f>
        <v>0</v>
      </c>
    </row>
    <row r="48" spans="2:15">
      <c r="B48" s="598">
        <f t="shared" si="0"/>
        <v>1986</v>
      </c>
      <c r="C48" s="599">
        <f>Stored_C!E54</f>
        <v>0</v>
      </c>
      <c r="D48" s="600">
        <f>Stored_C!F54+Stored_C!L54</f>
        <v>0</v>
      </c>
      <c r="E48" s="601">
        <f>Stored_C!G54+Stored_C!M54</f>
        <v>0</v>
      </c>
      <c r="F48" s="602">
        <f>F47+HWP!C48</f>
        <v>0</v>
      </c>
      <c r="G48" s="600">
        <f>G47+HWP!D48</f>
        <v>0</v>
      </c>
      <c r="H48" s="601">
        <f>H47+HWP!E48</f>
        <v>0</v>
      </c>
      <c r="I48" s="584"/>
      <c r="J48" s="603">
        <f>Garden!J55</f>
        <v>0</v>
      </c>
      <c r="K48" s="604">
        <f>Paper!J55</f>
        <v>0</v>
      </c>
      <c r="L48" s="605">
        <f>Wood!J55</f>
        <v>0</v>
      </c>
      <c r="M48" s="606">
        <f>J48*(1-Recovery_OX!E48)*(1-Recovery_OX!F48)</f>
        <v>0</v>
      </c>
      <c r="N48" s="604">
        <f>K48*(1-Recovery_OX!E48)*(1-Recovery_OX!F48)</f>
        <v>0</v>
      </c>
      <c r="O48" s="605">
        <f>L48*(1-Recovery_OX!E48)*(1-Recovery_OX!F48)</f>
        <v>0</v>
      </c>
    </row>
    <row r="49" spans="2:15">
      <c r="B49" s="598">
        <f t="shared" si="0"/>
        <v>1987</v>
      </c>
      <c r="C49" s="599">
        <f>Stored_C!E55</f>
        <v>0</v>
      </c>
      <c r="D49" s="600">
        <f>Stored_C!F55+Stored_C!L55</f>
        <v>0</v>
      </c>
      <c r="E49" s="601">
        <f>Stored_C!G55+Stored_C!M55</f>
        <v>0</v>
      </c>
      <c r="F49" s="602">
        <f>F48+HWP!C49</f>
        <v>0</v>
      </c>
      <c r="G49" s="600">
        <f>G48+HWP!D49</f>
        <v>0</v>
      </c>
      <c r="H49" s="601">
        <f>H48+HWP!E49</f>
        <v>0</v>
      </c>
      <c r="I49" s="584"/>
      <c r="J49" s="603">
        <f>Garden!J56</f>
        <v>0</v>
      </c>
      <c r="K49" s="604">
        <f>Paper!J56</f>
        <v>0</v>
      </c>
      <c r="L49" s="605">
        <f>Wood!J56</f>
        <v>0</v>
      </c>
      <c r="M49" s="606">
        <f>J49*(1-Recovery_OX!E49)*(1-Recovery_OX!F49)</f>
        <v>0</v>
      </c>
      <c r="N49" s="604">
        <f>K49*(1-Recovery_OX!E49)*(1-Recovery_OX!F49)</f>
        <v>0</v>
      </c>
      <c r="O49" s="605">
        <f>L49*(1-Recovery_OX!E49)*(1-Recovery_OX!F49)</f>
        <v>0</v>
      </c>
    </row>
    <row r="50" spans="2:15">
      <c r="B50" s="598">
        <f t="shared" si="0"/>
        <v>1988</v>
      </c>
      <c r="C50" s="599">
        <f>Stored_C!E56</f>
        <v>0</v>
      </c>
      <c r="D50" s="600">
        <f>Stored_C!F56+Stored_C!L56</f>
        <v>0</v>
      </c>
      <c r="E50" s="601">
        <f>Stored_C!G56+Stored_C!M56</f>
        <v>0</v>
      </c>
      <c r="F50" s="602">
        <f>F49+HWP!C50</f>
        <v>0</v>
      </c>
      <c r="G50" s="600">
        <f>G49+HWP!D50</f>
        <v>0</v>
      </c>
      <c r="H50" s="601">
        <f>H49+HWP!E50</f>
        <v>0</v>
      </c>
      <c r="I50" s="584"/>
      <c r="J50" s="603">
        <f>Garden!J57</f>
        <v>0</v>
      </c>
      <c r="K50" s="604">
        <f>Paper!J57</f>
        <v>0</v>
      </c>
      <c r="L50" s="605">
        <f>Wood!J57</f>
        <v>0</v>
      </c>
      <c r="M50" s="606">
        <f>J50*(1-Recovery_OX!E50)*(1-Recovery_OX!F50)</f>
        <v>0</v>
      </c>
      <c r="N50" s="604">
        <f>K50*(1-Recovery_OX!E50)*(1-Recovery_OX!F50)</f>
        <v>0</v>
      </c>
      <c r="O50" s="605">
        <f>L50*(1-Recovery_OX!E50)*(1-Recovery_OX!F50)</f>
        <v>0</v>
      </c>
    </row>
    <row r="51" spans="2:15">
      <c r="B51" s="598">
        <f t="shared" si="0"/>
        <v>1989</v>
      </c>
      <c r="C51" s="599">
        <f>Stored_C!E57</f>
        <v>0</v>
      </c>
      <c r="D51" s="600">
        <f>Stored_C!F57+Stored_C!L57</f>
        <v>0</v>
      </c>
      <c r="E51" s="601">
        <f>Stored_C!G57+Stored_C!M57</f>
        <v>0</v>
      </c>
      <c r="F51" s="602">
        <f>F50+HWP!C51</f>
        <v>0</v>
      </c>
      <c r="G51" s="600">
        <f>G50+HWP!D51</f>
        <v>0</v>
      </c>
      <c r="H51" s="601">
        <f>H50+HWP!E51</f>
        <v>0</v>
      </c>
      <c r="I51" s="584"/>
      <c r="J51" s="603">
        <f>Garden!J58</f>
        <v>0</v>
      </c>
      <c r="K51" s="604">
        <f>Paper!J58</f>
        <v>0</v>
      </c>
      <c r="L51" s="605">
        <f>Wood!J58</f>
        <v>0</v>
      </c>
      <c r="M51" s="606">
        <f>J51*(1-Recovery_OX!E51)*(1-Recovery_OX!F51)</f>
        <v>0</v>
      </c>
      <c r="N51" s="604">
        <f>K51*(1-Recovery_OX!E51)*(1-Recovery_OX!F51)</f>
        <v>0</v>
      </c>
      <c r="O51" s="605">
        <f>L51*(1-Recovery_OX!E51)*(1-Recovery_OX!F51)</f>
        <v>0</v>
      </c>
    </row>
    <row r="52" spans="2:15">
      <c r="B52" s="598">
        <f t="shared" si="0"/>
        <v>1990</v>
      </c>
      <c r="C52" s="599">
        <f>Stored_C!E58</f>
        <v>0</v>
      </c>
      <c r="D52" s="600">
        <f>Stored_C!F58+Stored_C!L58</f>
        <v>0</v>
      </c>
      <c r="E52" s="601">
        <f>Stored_C!G58+Stored_C!M58</f>
        <v>0</v>
      </c>
      <c r="F52" s="602">
        <f>F51+HWP!C52</f>
        <v>0</v>
      </c>
      <c r="G52" s="600">
        <f>G51+HWP!D52</f>
        <v>0</v>
      </c>
      <c r="H52" s="601">
        <f>H51+HWP!E52</f>
        <v>0</v>
      </c>
      <c r="I52" s="584"/>
      <c r="J52" s="603">
        <f>Garden!J59</f>
        <v>0</v>
      </c>
      <c r="K52" s="604">
        <f>Paper!J59</f>
        <v>0</v>
      </c>
      <c r="L52" s="605">
        <f>Wood!J59</f>
        <v>0</v>
      </c>
      <c r="M52" s="606">
        <f>J52*(1-Recovery_OX!E52)*(1-Recovery_OX!F52)</f>
        <v>0</v>
      </c>
      <c r="N52" s="604">
        <f>K52*(1-Recovery_OX!E52)*(1-Recovery_OX!F52)</f>
        <v>0</v>
      </c>
      <c r="O52" s="605">
        <f>L52*(1-Recovery_OX!E52)*(1-Recovery_OX!F52)</f>
        <v>0</v>
      </c>
    </row>
    <row r="53" spans="2:15">
      <c r="B53" s="598">
        <f t="shared" si="0"/>
        <v>1991</v>
      </c>
      <c r="C53" s="599">
        <f>Stored_C!E59</f>
        <v>0</v>
      </c>
      <c r="D53" s="600">
        <f>Stored_C!F59+Stored_C!L59</f>
        <v>0</v>
      </c>
      <c r="E53" s="601">
        <f>Stored_C!G59+Stored_C!M59</f>
        <v>0</v>
      </c>
      <c r="F53" s="602">
        <f>F52+HWP!C53</f>
        <v>0</v>
      </c>
      <c r="G53" s="600">
        <f>G52+HWP!D53</f>
        <v>0</v>
      </c>
      <c r="H53" s="601">
        <f>H52+HWP!E53</f>
        <v>0</v>
      </c>
      <c r="I53" s="584"/>
      <c r="J53" s="603">
        <f>Garden!J60</f>
        <v>0</v>
      </c>
      <c r="K53" s="604">
        <f>Paper!J60</f>
        <v>0</v>
      </c>
      <c r="L53" s="605">
        <f>Wood!J60</f>
        <v>0</v>
      </c>
      <c r="M53" s="606">
        <f>J53*(1-Recovery_OX!E53)*(1-Recovery_OX!F53)</f>
        <v>0</v>
      </c>
      <c r="N53" s="604">
        <f>K53*(1-Recovery_OX!E53)*(1-Recovery_OX!F53)</f>
        <v>0</v>
      </c>
      <c r="O53" s="605">
        <f>L53*(1-Recovery_OX!E53)*(1-Recovery_OX!F53)</f>
        <v>0</v>
      </c>
    </row>
    <row r="54" spans="2:15">
      <c r="B54" s="598">
        <f t="shared" si="0"/>
        <v>1992</v>
      </c>
      <c r="C54" s="599">
        <f>Stored_C!E60</f>
        <v>0</v>
      </c>
      <c r="D54" s="600">
        <f>Stored_C!F60+Stored_C!L60</f>
        <v>0</v>
      </c>
      <c r="E54" s="601">
        <f>Stored_C!G60+Stored_C!M60</f>
        <v>0</v>
      </c>
      <c r="F54" s="602">
        <f>F53+HWP!C54</f>
        <v>0</v>
      </c>
      <c r="G54" s="600">
        <f>G53+HWP!D54</f>
        <v>0</v>
      </c>
      <c r="H54" s="601">
        <f>H53+HWP!E54</f>
        <v>0</v>
      </c>
      <c r="I54" s="584"/>
      <c r="J54" s="603">
        <f>Garden!J61</f>
        <v>0</v>
      </c>
      <c r="K54" s="604">
        <f>Paper!J61</f>
        <v>0</v>
      </c>
      <c r="L54" s="605">
        <f>Wood!J61</f>
        <v>0</v>
      </c>
      <c r="M54" s="606">
        <f>J54*(1-Recovery_OX!E54)*(1-Recovery_OX!F54)</f>
        <v>0</v>
      </c>
      <c r="N54" s="604">
        <f>K54*(1-Recovery_OX!E54)*(1-Recovery_OX!F54)</f>
        <v>0</v>
      </c>
      <c r="O54" s="605">
        <f>L54*(1-Recovery_OX!E54)*(1-Recovery_OX!F54)</f>
        <v>0</v>
      </c>
    </row>
    <row r="55" spans="2:15">
      <c r="B55" s="598">
        <f t="shared" si="0"/>
        <v>1993</v>
      </c>
      <c r="C55" s="599">
        <f>Stored_C!E61</f>
        <v>0</v>
      </c>
      <c r="D55" s="600">
        <f>Stored_C!F61+Stored_C!L61</f>
        <v>0</v>
      </c>
      <c r="E55" s="601">
        <f>Stored_C!G61+Stored_C!M61</f>
        <v>0</v>
      </c>
      <c r="F55" s="602">
        <f>F54+HWP!C55</f>
        <v>0</v>
      </c>
      <c r="G55" s="600">
        <f>G54+HWP!D55</f>
        <v>0</v>
      </c>
      <c r="H55" s="601">
        <f>H54+HWP!E55</f>
        <v>0</v>
      </c>
      <c r="I55" s="584"/>
      <c r="J55" s="603">
        <f>Garden!J62</f>
        <v>0</v>
      </c>
      <c r="K55" s="604">
        <f>Paper!J62</f>
        <v>0</v>
      </c>
      <c r="L55" s="605">
        <f>Wood!J62</f>
        <v>0</v>
      </c>
      <c r="M55" s="606">
        <f>J55*(1-Recovery_OX!E55)*(1-Recovery_OX!F55)</f>
        <v>0</v>
      </c>
      <c r="N55" s="604">
        <f>K55*(1-Recovery_OX!E55)*(1-Recovery_OX!F55)</f>
        <v>0</v>
      </c>
      <c r="O55" s="605">
        <f>L55*(1-Recovery_OX!E55)*(1-Recovery_OX!F55)</f>
        <v>0</v>
      </c>
    </row>
    <row r="56" spans="2:15">
      <c r="B56" s="598">
        <f t="shared" si="0"/>
        <v>1994</v>
      </c>
      <c r="C56" s="599">
        <f>Stored_C!E62</f>
        <v>0</v>
      </c>
      <c r="D56" s="600">
        <f>Stored_C!F62+Stored_C!L62</f>
        <v>0</v>
      </c>
      <c r="E56" s="601">
        <f>Stored_C!G62+Stored_C!M62</f>
        <v>0</v>
      </c>
      <c r="F56" s="602">
        <f>F55+HWP!C56</f>
        <v>0</v>
      </c>
      <c r="G56" s="600">
        <f>G55+HWP!D56</f>
        <v>0</v>
      </c>
      <c r="H56" s="601">
        <f>H55+HWP!E56</f>
        <v>0</v>
      </c>
      <c r="I56" s="584"/>
      <c r="J56" s="603">
        <f>Garden!J63</f>
        <v>0</v>
      </c>
      <c r="K56" s="604">
        <f>Paper!J63</f>
        <v>0</v>
      </c>
      <c r="L56" s="605">
        <f>Wood!J63</f>
        <v>0</v>
      </c>
      <c r="M56" s="606">
        <f>J56*(1-Recovery_OX!E56)*(1-Recovery_OX!F56)</f>
        <v>0</v>
      </c>
      <c r="N56" s="604">
        <f>K56*(1-Recovery_OX!E56)*(1-Recovery_OX!F56)</f>
        <v>0</v>
      </c>
      <c r="O56" s="605">
        <f>L56*(1-Recovery_OX!E56)*(1-Recovery_OX!F56)</f>
        <v>0</v>
      </c>
    </row>
    <row r="57" spans="2:15">
      <c r="B57" s="598">
        <f t="shared" si="0"/>
        <v>1995</v>
      </c>
      <c r="C57" s="599">
        <f>Stored_C!E63</f>
        <v>0</v>
      </c>
      <c r="D57" s="600">
        <f>Stored_C!F63+Stored_C!L63</f>
        <v>0</v>
      </c>
      <c r="E57" s="601">
        <f>Stored_C!G63+Stored_C!M63</f>
        <v>0</v>
      </c>
      <c r="F57" s="602">
        <f>F56+HWP!C57</f>
        <v>0</v>
      </c>
      <c r="G57" s="600">
        <f>G56+HWP!D57</f>
        <v>0</v>
      </c>
      <c r="H57" s="601">
        <f>H56+HWP!E57</f>
        <v>0</v>
      </c>
      <c r="I57" s="584"/>
      <c r="J57" s="603">
        <f>Garden!J64</f>
        <v>0</v>
      </c>
      <c r="K57" s="604">
        <f>Paper!J64</f>
        <v>0</v>
      </c>
      <c r="L57" s="605">
        <f>Wood!J64</f>
        <v>0</v>
      </c>
      <c r="M57" s="606">
        <f>J57*(1-Recovery_OX!E57)*(1-Recovery_OX!F57)</f>
        <v>0</v>
      </c>
      <c r="N57" s="604">
        <f>K57*(1-Recovery_OX!E57)*(1-Recovery_OX!F57)</f>
        <v>0</v>
      </c>
      <c r="O57" s="605">
        <f>L57*(1-Recovery_OX!E57)*(1-Recovery_OX!F57)</f>
        <v>0</v>
      </c>
    </row>
    <row r="58" spans="2:15">
      <c r="B58" s="598">
        <f t="shared" si="0"/>
        <v>1996</v>
      </c>
      <c r="C58" s="599">
        <f>Stored_C!E64</f>
        <v>0</v>
      </c>
      <c r="D58" s="600">
        <f>Stored_C!F64+Stored_C!L64</f>
        <v>0</v>
      </c>
      <c r="E58" s="601">
        <f>Stored_C!G64+Stored_C!M64</f>
        <v>0</v>
      </c>
      <c r="F58" s="602">
        <f>F57+HWP!C58</f>
        <v>0</v>
      </c>
      <c r="G58" s="600">
        <f>G57+HWP!D58</f>
        <v>0</v>
      </c>
      <c r="H58" s="601">
        <f>H57+HWP!E58</f>
        <v>0</v>
      </c>
      <c r="I58" s="584"/>
      <c r="J58" s="603">
        <f>Garden!J65</f>
        <v>0</v>
      </c>
      <c r="K58" s="604">
        <f>Paper!J65</f>
        <v>0</v>
      </c>
      <c r="L58" s="605">
        <f>Wood!J65</f>
        <v>0</v>
      </c>
      <c r="M58" s="606">
        <f>J58*(1-Recovery_OX!E58)*(1-Recovery_OX!F58)</f>
        <v>0</v>
      </c>
      <c r="N58" s="604">
        <f>K58*(1-Recovery_OX!E58)*(1-Recovery_OX!F58)</f>
        <v>0</v>
      </c>
      <c r="O58" s="605">
        <f>L58*(1-Recovery_OX!E58)*(1-Recovery_OX!F58)</f>
        <v>0</v>
      </c>
    </row>
    <row r="59" spans="2:15">
      <c r="B59" s="598">
        <f t="shared" si="0"/>
        <v>1997</v>
      </c>
      <c r="C59" s="599">
        <f>Stored_C!E65</f>
        <v>0</v>
      </c>
      <c r="D59" s="600">
        <f>Stored_C!F65+Stored_C!L65</f>
        <v>0</v>
      </c>
      <c r="E59" s="601">
        <f>Stored_C!G65+Stored_C!M65</f>
        <v>0</v>
      </c>
      <c r="F59" s="602">
        <f>F58+HWP!C59</f>
        <v>0</v>
      </c>
      <c r="G59" s="600">
        <f>G58+HWP!D59</f>
        <v>0</v>
      </c>
      <c r="H59" s="601">
        <f>H58+HWP!E59</f>
        <v>0</v>
      </c>
      <c r="I59" s="584"/>
      <c r="J59" s="603">
        <f>Garden!J66</f>
        <v>0</v>
      </c>
      <c r="K59" s="604">
        <f>Paper!J66</f>
        <v>0</v>
      </c>
      <c r="L59" s="605">
        <f>Wood!J66</f>
        <v>0</v>
      </c>
      <c r="M59" s="606">
        <f>J59*(1-Recovery_OX!E59)*(1-Recovery_OX!F59)</f>
        <v>0</v>
      </c>
      <c r="N59" s="604">
        <f>K59*(1-Recovery_OX!E59)*(1-Recovery_OX!F59)</f>
        <v>0</v>
      </c>
      <c r="O59" s="605">
        <f>L59*(1-Recovery_OX!E59)*(1-Recovery_OX!F59)</f>
        <v>0</v>
      </c>
    </row>
    <row r="60" spans="2:15">
      <c r="B60" s="598">
        <f t="shared" si="0"/>
        <v>1998</v>
      </c>
      <c r="C60" s="599">
        <f>Stored_C!E66</f>
        <v>0</v>
      </c>
      <c r="D60" s="600">
        <f>Stored_C!F66+Stored_C!L66</f>
        <v>0</v>
      </c>
      <c r="E60" s="601">
        <f>Stored_C!G66+Stored_C!M66</f>
        <v>0</v>
      </c>
      <c r="F60" s="602">
        <f>F59+HWP!C60</f>
        <v>0</v>
      </c>
      <c r="G60" s="600">
        <f>G59+HWP!D60</f>
        <v>0</v>
      </c>
      <c r="H60" s="601">
        <f>H59+HWP!E60</f>
        <v>0</v>
      </c>
      <c r="I60" s="584"/>
      <c r="J60" s="603">
        <f>Garden!J67</f>
        <v>0</v>
      </c>
      <c r="K60" s="604">
        <f>Paper!J67</f>
        <v>0</v>
      </c>
      <c r="L60" s="605">
        <f>Wood!J67</f>
        <v>0</v>
      </c>
      <c r="M60" s="606">
        <f>J60*(1-Recovery_OX!E60)*(1-Recovery_OX!F60)</f>
        <v>0</v>
      </c>
      <c r="N60" s="604">
        <f>K60*(1-Recovery_OX!E60)*(1-Recovery_OX!F60)</f>
        <v>0</v>
      </c>
      <c r="O60" s="605">
        <f>L60*(1-Recovery_OX!E60)*(1-Recovery_OX!F60)</f>
        <v>0</v>
      </c>
    </row>
    <row r="61" spans="2:15">
      <c r="B61" s="598">
        <f t="shared" si="0"/>
        <v>1999</v>
      </c>
      <c r="C61" s="599">
        <f>Stored_C!E67</f>
        <v>0</v>
      </c>
      <c r="D61" s="600">
        <f>Stored_C!F67+Stored_C!L67</f>
        <v>0</v>
      </c>
      <c r="E61" s="601">
        <f>Stored_C!G67+Stored_C!M67</f>
        <v>0</v>
      </c>
      <c r="F61" s="602">
        <f>F60+HWP!C61</f>
        <v>0</v>
      </c>
      <c r="G61" s="600">
        <f>G60+HWP!D61</f>
        <v>0</v>
      </c>
      <c r="H61" s="601">
        <f>H60+HWP!E61</f>
        <v>0</v>
      </c>
      <c r="I61" s="584"/>
      <c r="J61" s="603">
        <f>Garden!J68</f>
        <v>0</v>
      </c>
      <c r="K61" s="604">
        <f>Paper!J68</f>
        <v>0</v>
      </c>
      <c r="L61" s="605">
        <f>Wood!J68</f>
        <v>0</v>
      </c>
      <c r="M61" s="606">
        <f>J61*(1-Recovery_OX!E61)*(1-Recovery_OX!F61)</f>
        <v>0</v>
      </c>
      <c r="N61" s="604">
        <f>K61*(1-Recovery_OX!E61)*(1-Recovery_OX!F61)</f>
        <v>0</v>
      </c>
      <c r="O61" s="605">
        <f>L61*(1-Recovery_OX!E61)*(1-Recovery_OX!F61)</f>
        <v>0</v>
      </c>
    </row>
    <row r="62" spans="2:15">
      <c r="B62" s="598">
        <f t="shared" si="0"/>
        <v>2000</v>
      </c>
      <c r="C62" s="599">
        <f>Stored_C!E68</f>
        <v>0</v>
      </c>
      <c r="D62" s="600">
        <f>Stored_C!F68+Stored_C!L68</f>
        <v>0</v>
      </c>
      <c r="E62" s="601">
        <f>Stored_C!G68+Stored_C!M68</f>
        <v>0</v>
      </c>
      <c r="F62" s="602">
        <f>F61+HWP!C62</f>
        <v>0</v>
      </c>
      <c r="G62" s="600">
        <f>G61+HWP!D62</f>
        <v>0</v>
      </c>
      <c r="H62" s="601">
        <f>H61+HWP!E62</f>
        <v>0</v>
      </c>
      <c r="I62" s="584"/>
      <c r="J62" s="603">
        <f>Garden!J69</f>
        <v>0</v>
      </c>
      <c r="K62" s="604">
        <f>Paper!J69</f>
        <v>0</v>
      </c>
      <c r="L62" s="605">
        <f>Wood!J69</f>
        <v>0</v>
      </c>
      <c r="M62" s="606">
        <f>J62*(1-Recovery_OX!E62)*(1-Recovery_OX!F62)</f>
        <v>0</v>
      </c>
      <c r="N62" s="604">
        <f>K62*(1-Recovery_OX!E62)*(1-Recovery_OX!F62)</f>
        <v>0</v>
      </c>
      <c r="O62" s="605">
        <f>L62*(1-Recovery_OX!E62)*(1-Recovery_OX!F62)</f>
        <v>0</v>
      </c>
    </row>
    <row r="63" spans="2:15">
      <c r="B63" s="598">
        <f t="shared" si="0"/>
        <v>2001</v>
      </c>
      <c r="C63" s="599">
        <f>Stored_C!E69</f>
        <v>0</v>
      </c>
      <c r="D63" s="600">
        <f>Stored_C!F69+Stored_C!L69</f>
        <v>0</v>
      </c>
      <c r="E63" s="601">
        <f>Stored_C!G69+Stored_C!M69</f>
        <v>0</v>
      </c>
      <c r="F63" s="602">
        <f>F62+HWP!C63</f>
        <v>0</v>
      </c>
      <c r="G63" s="600">
        <f>G62+HWP!D63</f>
        <v>0</v>
      </c>
      <c r="H63" s="601">
        <f>H62+HWP!E63</f>
        <v>0</v>
      </c>
      <c r="I63" s="584"/>
      <c r="J63" s="603">
        <f>Garden!J70</f>
        <v>0</v>
      </c>
      <c r="K63" s="604">
        <f>Paper!J70</f>
        <v>0</v>
      </c>
      <c r="L63" s="605">
        <f>Wood!J70</f>
        <v>0</v>
      </c>
      <c r="M63" s="606">
        <f>J63*(1-Recovery_OX!E63)*(1-Recovery_OX!F63)</f>
        <v>0</v>
      </c>
      <c r="N63" s="604">
        <f>K63*(1-Recovery_OX!E63)*(1-Recovery_OX!F63)</f>
        <v>0</v>
      </c>
      <c r="O63" s="605">
        <f>L63*(1-Recovery_OX!E63)*(1-Recovery_OX!F63)</f>
        <v>0</v>
      </c>
    </row>
    <row r="64" spans="2:15">
      <c r="B64" s="598">
        <f t="shared" si="0"/>
        <v>2002</v>
      </c>
      <c r="C64" s="599">
        <f>Stored_C!E70</f>
        <v>0</v>
      </c>
      <c r="D64" s="600">
        <f>Stored_C!F70+Stored_C!L70</f>
        <v>0</v>
      </c>
      <c r="E64" s="601">
        <f>Stored_C!G70+Stored_C!M70</f>
        <v>0</v>
      </c>
      <c r="F64" s="602">
        <f>F63+HWP!C64</f>
        <v>0</v>
      </c>
      <c r="G64" s="600">
        <f>G63+HWP!D64</f>
        <v>0</v>
      </c>
      <c r="H64" s="601">
        <f>H63+HWP!E64</f>
        <v>0</v>
      </c>
      <c r="I64" s="584"/>
      <c r="J64" s="603">
        <f>Garden!J71</f>
        <v>0</v>
      </c>
      <c r="K64" s="604">
        <f>Paper!J71</f>
        <v>0</v>
      </c>
      <c r="L64" s="605">
        <f>Wood!J71</f>
        <v>0</v>
      </c>
      <c r="M64" s="606">
        <f>J64*(1-Recovery_OX!E64)*(1-Recovery_OX!F64)</f>
        <v>0</v>
      </c>
      <c r="N64" s="604">
        <f>K64*(1-Recovery_OX!E64)*(1-Recovery_OX!F64)</f>
        <v>0</v>
      </c>
      <c r="O64" s="605">
        <f>L64*(1-Recovery_OX!E64)*(1-Recovery_OX!F64)</f>
        <v>0</v>
      </c>
    </row>
    <row r="65" spans="2:15">
      <c r="B65" s="598">
        <f t="shared" si="0"/>
        <v>2003</v>
      </c>
      <c r="C65" s="599">
        <f>Stored_C!E71</f>
        <v>0</v>
      </c>
      <c r="D65" s="600">
        <f>Stored_C!F71+Stored_C!L71</f>
        <v>0</v>
      </c>
      <c r="E65" s="601">
        <f>Stored_C!G71+Stored_C!M71</f>
        <v>0</v>
      </c>
      <c r="F65" s="602">
        <f>F64+HWP!C65</f>
        <v>0</v>
      </c>
      <c r="G65" s="600">
        <f>G64+HWP!D65</f>
        <v>0</v>
      </c>
      <c r="H65" s="601">
        <f>H64+HWP!E65</f>
        <v>0</v>
      </c>
      <c r="I65" s="584"/>
      <c r="J65" s="603">
        <f>Garden!J72</f>
        <v>0</v>
      </c>
      <c r="K65" s="604">
        <f>Paper!J72</f>
        <v>0</v>
      </c>
      <c r="L65" s="605">
        <f>Wood!J72</f>
        <v>0</v>
      </c>
      <c r="M65" s="606">
        <f>J65*(1-Recovery_OX!E65)*(1-Recovery_OX!F65)</f>
        <v>0</v>
      </c>
      <c r="N65" s="604">
        <f>K65*(1-Recovery_OX!E65)*(1-Recovery_OX!F65)</f>
        <v>0</v>
      </c>
      <c r="O65" s="605">
        <f>L65*(1-Recovery_OX!E65)*(1-Recovery_OX!F65)</f>
        <v>0</v>
      </c>
    </row>
    <row r="66" spans="2:15">
      <c r="B66" s="598">
        <f t="shared" si="0"/>
        <v>2004</v>
      </c>
      <c r="C66" s="599">
        <f>Stored_C!E72</f>
        <v>0</v>
      </c>
      <c r="D66" s="600">
        <f>Stored_C!F72+Stored_C!L72</f>
        <v>0</v>
      </c>
      <c r="E66" s="601">
        <f>Stored_C!G72+Stored_C!M72</f>
        <v>0</v>
      </c>
      <c r="F66" s="602">
        <f>F65+HWP!C66</f>
        <v>0</v>
      </c>
      <c r="G66" s="600">
        <f>G65+HWP!D66</f>
        <v>0</v>
      </c>
      <c r="H66" s="601">
        <f>H65+HWP!E66</f>
        <v>0</v>
      </c>
      <c r="I66" s="584"/>
      <c r="J66" s="603">
        <f>Garden!J73</f>
        <v>0</v>
      </c>
      <c r="K66" s="604">
        <f>Paper!J73</f>
        <v>0</v>
      </c>
      <c r="L66" s="605">
        <f>Wood!J73</f>
        <v>0</v>
      </c>
      <c r="M66" s="606">
        <f>J66*(1-Recovery_OX!E66)*(1-Recovery_OX!F66)</f>
        <v>0</v>
      </c>
      <c r="N66" s="604">
        <f>K66*(1-Recovery_OX!E66)*(1-Recovery_OX!F66)</f>
        <v>0</v>
      </c>
      <c r="O66" s="605">
        <f>L66*(1-Recovery_OX!E66)*(1-Recovery_OX!F66)</f>
        <v>0</v>
      </c>
    </row>
    <row r="67" spans="2:15">
      <c r="B67" s="598">
        <f t="shared" si="0"/>
        <v>2005</v>
      </c>
      <c r="C67" s="599">
        <f>Stored_C!E73</f>
        <v>0</v>
      </c>
      <c r="D67" s="600">
        <f>Stored_C!F73+Stored_C!L73</f>
        <v>0</v>
      </c>
      <c r="E67" s="601">
        <f>Stored_C!G73+Stored_C!M73</f>
        <v>0</v>
      </c>
      <c r="F67" s="602">
        <f>F66+HWP!C67</f>
        <v>0</v>
      </c>
      <c r="G67" s="600">
        <f>G66+HWP!D67</f>
        <v>0</v>
      </c>
      <c r="H67" s="601">
        <f>H66+HWP!E67</f>
        <v>0</v>
      </c>
      <c r="I67" s="584"/>
      <c r="J67" s="603">
        <f>Garden!J74</f>
        <v>0</v>
      </c>
      <c r="K67" s="604">
        <f>Paper!J74</f>
        <v>0</v>
      </c>
      <c r="L67" s="605">
        <f>Wood!J74</f>
        <v>0</v>
      </c>
      <c r="M67" s="606">
        <f>J67*(1-Recovery_OX!E67)*(1-Recovery_OX!F67)</f>
        <v>0</v>
      </c>
      <c r="N67" s="604">
        <f>K67*(1-Recovery_OX!E67)*(1-Recovery_OX!F67)</f>
        <v>0</v>
      </c>
      <c r="O67" s="605">
        <f>L67*(1-Recovery_OX!E67)*(1-Recovery_OX!F67)</f>
        <v>0</v>
      </c>
    </row>
    <row r="68" spans="2:15">
      <c r="B68" s="598">
        <f t="shared" si="0"/>
        <v>2006</v>
      </c>
      <c r="C68" s="599">
        <f>Stored_C!E74</f>
        <v>0</v>
      </c>
      <c r="D68" s="600">
        <f>Stored_C!F74+Stored_C!L74</f>
        <v>0</v>
      </c>
      <c r="E68" s="601">
        <f>Stored_C!G74+Stored_C!M74</f>
        <v>0</v>
      </c>
      <c r="F68" s="602">
        <f>F67+HWP!C68</f>
        <v>0</v>
      </c>
      <c r="G68" s="600">
        <f>G67+HWP!D68</f>
        <v>0</v>
      </c>
      <c r="H68" s="601">
        <f>H67+HWP!E68</f>
        <v>0</v>
      </c>
      <c r="I68" s="584"/>
      <c r="J68" s="603">
        <f>Garden!J75</f>
        <v>0</v>
      </c>
      <c r="K68" s="604">
        <f>Paper!J75</f>
        <v>0</v>
      </c>
      <c r="L68" s="605">
        <f>Wood!J75</f>
        <v>0</v>
      </c>
      <c r="M68" s="606">
        <f>J68*(1-Recovery_OX!E68)*(1-Recovery_OX!F68)</f>
        <v>0</v>
      </c>
      <c r="N68" s="604">
        <f>K68*(1-Recovery_OX!E68)*(1-Recovery_OX!F68)</f>
        <v>0</v>
      </c>
      <c r="O68" s="605">
        <f>L68*(1-Recovery_OX!E68)*(1-Recovery_OX!F68)</f>
        <v>0</v>
      </c>
    </row>
    <row r="69" spans="2:15">
      <c r="B69" s="598">
        <f t="shared" si="0"/>
        <v>2007</v>
      </c>
      <c r="C69" s="599">
        <f>Stored_C!E75</f>
        <v>0</v>
      </c>
      <c r="D69" s="600">
        <f>Stored_C!F75+Stored_C!L75</f>
        <v>0</v>
      </c>
      <c r="E69" s="601">
        <f>Stored_C!G75+Stored_C!M75</f>
        <v>0</v>
      </c>
      <c r="F69" s="602">
        <f>F68+HWP!C69</f>
        <v>0</v>
      </c>
      <c r="G69" s="600">
        <f>G68+HWP!D69</f>
        <v>0</v>
      </c>
      <c r="H69" s="601">
        <f>H68+HWP!E69</f>
        <v>0</v>
      </c>
      <c r="I69" s="584"/>
      <c r="J69" s="603">
        <f>Garden!J76</f>
        <v>0</v>
      </c>
      <c r="K69" s="604">
        <f>Paper!J76</f>
        <v>0</v>
      </c>
      <c r="L69" s="605">
        <f>Wood!J76</f>
        <v>0</v>
      </c>
      <c r="M69" s="606">
        <f>J69*(1-Recovery_OX!E69)*(1-Recovery_OX!F69)</f>
        <v>0</v>
      </c>
      <c r="N69" s="604">
        <f>K69*(1-Recovery_OX!E69)*(1-Recovery_OX!F69)</f>
        <v>0</v>
      </c>
      <c r="O69" s="605">
        <f>L69*(1-Recovery_OX!E69)*(1-Recovery_OX!F69)</f>
        <v>0</v>
      </c>
    </row>
    <row r="70" spans="2:15">
      <c r="B70" s="598">
        <f t="shared" si="0"/>
        <v>2008</v>
      </c>
      <c r="C70" s="599">
        <f>Stored_C!E76</f>
        <v>0</v>
      </c>
      <c r="D70" s="600">
        <f>Stored_C!F76+Stored_C!L76</f>
        <v>0</v>
      </c>
      <c r="E70" s="601">
        <f>Stored_C!G76+Stored_C!M76</f>
        <v>0</v>
      </c>
      <c r="F70" s="602">
        <f>F69+HWP!C70</f>
        <v>0</v>
      </c>
      <c r="G70" s="600">
        <f>G69+HWP!D70</f>
        <v>0</v>
      </c>
      <c r="H70" s="601">
        <f>H69+HWP!E70</f>
        <v>0</v>
      </c>
      <c r="I70" s="584"/>
      <c r="J70" s="603">
        <f>Garden!J77</f>
        <v>0</v>
      </c>
      <c r="K70" s="604">
        <f>Paper!J77</f>
        <v>0</v>
      </c>
      <c r="L70" s="605">
        <f>Wood!J77</f>
        <v>0</v>
      </c>
      <c r="M70" s="606">
        <f>J70*(1-Recovery_OX!E70)*(1-Recovery_OX!F70)</f>
        <v>0</v>
      </c>
      <c r="N70" s="604">
        <f>K70*(1-Recovery_OX!E70)*(1-Recovery_OX!F70)</f>
        <v>0</v>
      </c>
      <c r="O70" s="605">
        <f>L70*(1-Recovery_OX!E70)*(1-Recovery_OX!F70)</f>
        <v>0</v>
      </c>
    </row>
    <row r="71" spans="2:15">
      <c r="B71" s="598">
        <f t="shared" si="0"/>
        <v>2009</v>
      </c>
      <c r="C71" s="599">
        <f>Stored_C!E77</f>
        <v>0</v>
      </c>
      <c r="D71" s="600">
        <f>Stored_C!F77+Stored_C!L77</f>
        <v>0</v>
      </c>
      <c r="E71" s="601">
        <f>Stored_C!G77+Stored_C!M77</f>
        <v>0</v>
      </c>
      <c r="F71" s="602">
        <f>F70+HWP!C71</f>
        <v>0</v>
      </c>
      <c r="G71" s="600">
        <f>G70+HWP!D71</f>
        <v>0</v>
      </c>
      <c r="H71" s="601">
        <f>H70+HWP!E71</f>
        <v>0</v>
      </c>
      <c r="I71" s="584"/>
      <c r="J71" s="603">
        <f>Garden!J78</f>
        <v>0</v>
      </c>
      <c r="K71" s="604">
        <f>Paper!J78</f>
        <v>0</v>
      </c>
      <c r="L71" s="605">
        <f>Wood!J78</f>
        <v>0</v>
      </c>
      <c r="M71" s="606">
        <f>J71*(1-Recovery_OX!E71)*(1-Recovery_OX!F71)</f>
        <v>0</v>
      </c>
      <c r="N71" s="604">
        <f>K71*(1-Recovery_OX!E71)*(1-Recovery_OX!F71)</f>
        <v>0</v>
      </c>
      <c r="O71" s="605">
        <f>L71*(1-Recovery_OX!E71)*(1-Recovery_OX!F71)</f>
        <v>0</v>
      </c>
    </row>
    <row r="72" spans="2:15">
      <c r="B72" s="598">
        <f t="shared" si="0"/>
        <v>2010</v>
      </c>
      <c r="C72" s="599">
        <f>Stored_C!E78</f>
        <v>0</v>
      </c>
      <c r="D72" s="600">
        <f>Stored_C!F78+Stored_C!L78</f>
        <v>0</v>
      </c>
      <c r="E72" s="601">
        <f>Stored_C!G78+Stored_C!M78</f>
        <v>0</v>
      </c>
      <c r="F72" s="602">
        <f>F71+HWP!C72</f>
        <v>0</v>
      </c>
      <c r="G72" s="600">
        <f>G71+HWP!D72</f>
        <v>0</v>
      </c>
      <c r="H72" s="601">
        <f>H71+HWP!E72</f>
        <v>0</v>
      </c>
      <c r="I72" s="584"/>
      <c r="J72" s="603">
        <f>Garden!J79</f>
        <v>0</v>
      </c>
      <c r="K72" s="604">
        <f>Paper!J79</f>
        <v>0</v>
      </c>
      <c r="L72" s="605">
        <f>Wood!J79</f>
        <v>0</v>
      </c>
      <c r="M72" s="606">
        <f>J72*(1-Recovery_OX!E72)*(1-Recovery_OX!F72)</f>
        <v>0</v>
      </c>
      <c r="N72" s="604">
        <f>K72*(1-Recovery_OX!E72)*(1-Recovery_OX!F72)</f>
        <v>0</v>
      </c>
      <c r="O72" s="605">
        <f>L72*(1-Recovery_OX!E72)*(1-Recovery_OX!F72)</f>
        <v>0</v>
      </c>
    </row>
    <row r="73" spans="2:15">
      <c r="B73" s="598">
        <f t="shared" si="0"/>
        <v>2011</v>
      </c>
      <c r="C73" s="599">
        <f>Stored_C!E79</f>
        <v>0</v>
      </c>
      <c r="D73" s="600">
        <f>Stored_C!F79+Stored_C!L79</f>
        <v>0</v>
      </c>
      <c r="E73" s="601">
        <f>Stored_C!G79+Stored_C!M79</f>
        <v>0</v>
      </c>
      <c r="F73" s="602">
        <f>F72+HWP!C73</f>
        <v>0</v>
      </c>
      <c r="G73" s="600">
        <f>G72+HWP!D73</f>
        <v>0</v>
      </c>
      <c r="H73" s="601">
        <f>H72+HWP!E73</f>
        <v>0</v>
      </c>
      <c r="I73" s="584"/>
      <c r="J73" s="603">
        <f>Garden!J80</f>
        <v>0</v>
      </c>
      <c r="K73" s="604">
        <f>Paper!J80</f>
        <v>0</v>
      </c>
      <c r="L73" s="605">
        <f>Wood!J80</f>
        <v>0</v>
      </c>
      <c r="M73" s="606">
        <f>J73*(1-Recovery_OX!E73)*(1-Recovery_OX!F73)</f>
        <v>0</v>
      </c>
      <c r="N73" s="604">
        <f>K73*(1-Recovery_OX!E73)*(1-Recovery_OX!F73)</f>
        <v>0</v>
      </c>
      <c r="O73" s="605">
        <f>L73*(1-Recovery_OX!E73)*(1-Recovery_OX!F73)</f>
        <v>0</v>
      </c>
    </row>
    <row r="74" spans="2:15">
      <c r="B74" s="598">
        <f t="shared" si="0"/>
        <v>2012</v>
      </c>
      <c r="C74" s="599">
        <f>Stored_C!E80</f>
        <v>0</v>
      </c>
      <c r="D74" s="600">
        <f>Stored_C!F80+Stored_C!L80</f>
        <v>0</v>
      </c>
      <c r="E74" s="601">
        <f>Stored_C!G80+Stored_C!M80</f>
        <v>0</v>
      </c>
      <c r="F74" s="602">
        <f>F73+HWP!C74</f>
        <v>0</v>
      </c>
      <c r="G74" s="600">
        <f>G73+HWP!D74</f>
        <v>0</v>
      </c>
      <c r="H74" s="601">
        <f>H73+HWP!E74</f>
        <v>0</v>
      </c>
      <c r="I74" s="584"/>
      <c r="J74" s="603">
        <f>Garden!J81</f>
        <v>0</v>
      </c>
      <c r="K74" s="604">
        <f>Paper!J81</f>
        <v>0</v>
      </c>
      <c r="L74" s="605">
        <f>Wood!J81</f>
        <v>0</v>
      </c>
      <c r="M74" s="606">
        <f>J74*(1-Recovery_OX!E74)*(1-Recovery_OX!F74)</f>
        <v>0</v>
      </c>
      <c r="N74" s="604">
        <f>K74*(1-Recovery_OX!E74)*(1-Recovery_OX!F74)</f>
        <v>0</v>
      </c>
      <c r="O74" s="605">
        <f>L74*(1-Recovery_OX!E74)*(1-Recovery_OX!F74)</f>
        <v>0</v>
      </c>
    </row>
    <row r="75" spans="2:15">
      <c r="B75" s="598">
        <f t="shared" si="0"/>
        <v>2013</v>
      </c>
      <c r="C75" s="599">
        <f>Stored_C!E81</f>
        <v>0</v>
      </c>
      <c r="D75" s="600">
        <f>Stored_C!F81+Stored_C!L81</f>
        <v>0</v>
      </c>
      <c r="E75" s="601">
        <f>Stored_C!G81+Stored_C!M81</f>
        <v>0</v>
      </c>
      <c r="F75" s="602">
        <f>F74+HWP!C75</f>
        <v>0</v>
      </c>
      <c r="G75" s="600">
        <f>G74+HWP!D75</f>
        <v>0</v>
      </c>
      <c r="H75" s="601">
        <f>H74+HWP!E75</f>
        <v>0</v>
      </c>
      <c r="I75" s="584"/>
      <c r="J75" s="603">
        <f>Garden!J82</f>
        <v>0</v>
      </c>
      <c r="K75" s="604">
        <f>Paper!J82</f>
        <v>0</v>
      </c>
      <c r="L75" s="605">
        <f>Wood!J82</f>
        <v>0</v>
      </c>
      <c r="M75" s="606">
        <f>J75*(1-Recovery_OX!E75)*(1-Recovery_OX!F75)</f>
        <v>0</v>
      </c>
      <c r="N75" s="604">
        <f>K75*(1-Recovery_OX!E75)*(1-Recovery_OX!F75)</f>
        <v>0</v>
      </c>
      <c r="O75" s="605">
        <f>L75*(1-Recovery_OX!E75)*(1-Recovery_OX!F75)</f>
        <v>0</v>
      </c>
    </row>
    <row r="76" spans="2:15">
      <c r="B76" s="598">
        <f t="shared" si="0"/>
        <v>2014</v>
      </c>
      <c r="C76" s="599">
        <f>Stored_C!E82</f>
        <v>0</v>
      </c>
      <c r="D76" s="600">
        <f>Stored_C!F82+Stored_C!L82</f>
        <v>0</v>
      </c>
      <c r="E76" s="601">
        <f>Stored_C!G82+Stored_C!M82</f>
        <v>0</v>
      </c>
      <c r="F76" s="602">
        <f>F75+HWP!C76</f>
        <v>0</v>
      </c>
      <c r="G76" s="600">
        <f>G75+HWP!D76</f>
        <v>0</v>
      </c>
      <c r="H76" s="601">
        <f>H75+HWP!E76</f>
        <v>0</v>
      </c>
      <c r="I76" s="584"/>
      <c r="J76" s="603">
        <f>Garden!J83</f>
        <v>0</v>
      </c>
      <c r="K76" s="604">
        <f>Paper!J83</f>
        <v>0</v>
      </c>
      <c r="L76" s="605">
        <f>Wood!J83</f>
        <v>0</v>
      </c>
      <c r="M76" s="606">
        <f>J76*(1-Recovery_OX!E76)*(1-Recovery_OX!F76)</f>
        <v>0</v>
      </c>
      <c r="N76" s="604">
        <f>K76*(1-Recovery_OX!E76)*(1-Recovery_OX!F76)</f>
        <v>0</v>
      </c>
      <c r="O76" s="605">
        <f>L76*(1-Recovery_OX!E76)*(1-Recovery_OX!F76)</f>
        <v>0</v>
      </c>
    </row>
    <row r="77" spans="2:15">
      <c r="B77" s="598">
        <f t="shared" si="0"/>
        <v>2015</v>
      </c>
      <c r="C77" s="599">
        <f>Stored_C!E83</f>
        <v>0</v>
      </c>
      <c r="D77" s="600">
        <f>Stored_C!F83+Stored_C!L83</f>
        <v>0</v>
      </c>
      <c r="E77" s="601">
        <f>Stored_C!G83+Stored_C!M83</f>
        <v>0</v>
      </c>
      <c r="F77" s="602">
        <f>F76+HWP!C77</f>
        <v>0</v>
      </c>
      <c r="G77" s="600">
        <f>G76+HWP!D77</f>
        <v>0</v>
      </c>
      <c r="H77" s="601">
        <f>H76+HWP!E77</f>
        <v>0</v>
      </c>
      <c r="I77" s="584"/>
      <c r="J77" s="603">
        <f>Garden!J84</f>
        <v>0</v>
      </c>
      <c r="K77" s="604">
        <f>Paper!J84</f>
        <v>0</v>
      </c>
      <c r="L77" s="605">
        <f>Wood!J84</f>
        <v>0</v>
      </c>
      <c r="M77" s="606">
        <f>J77*(1-Recovery_OX!E77)*(1-Recovery_OX!F77)</f>
        <v>0</v>
      </c>
      <c r="N77" s="604">
        <f>K77*(1-Recovery_OX!E77)*(1-Recovery_OX!F77)</f>
        <v>0</v>
      </c>
      <c r="O77" s="605">
        <f>L77*(1-Recovery_OX!E77)*(1-Recovery_OX!F77)</f>
        <v>0</v>
      </c>
    </row>
    <row r="78" spans="2:15">
      <c r="B78" s="598">
        <f t="shared" ref="B78:B92" si="1">B77+1</f>
        <v>2016</v>
      </c>
      <c r="C78" s="599">
        <f>Stored_C!E84</f>
        <v>0</v>
      </c>
      <c r="D78" s="600">
        <f>Stored_C!F84+Stored_C!L84</f>
        <v>0</v>
      </c>
      <c r="E78" s="601">
        <f>Stored_C!G84+Stored_C!M84</f>
        <v>0</v>
      </c>
      <c r="F78" s="602">
        <f>F77+HWP!C78</f>
        <v>0</v>
      </c>
      <c r="G78" s="600">
        <f>G77+HWP!D78</f>
        <v>0</v>
      </c>
      <c r="H78" s="601">
        <f>H77+HWP!E78</f>
        <v>0</v>
      </c>
      <c r="I78" s="584"/>
      <c r="J78" s="603">
        <f>Garden!J85</f>
        <v>0</v>
      </c>
      <c r="K78" s="604">
        <f>Paper!J85</f>
        <v>0</v>
      </c>
      <c r="L78" s="605">
        <f>Wood!J85</f>
        <v>0</v>
      </c>
      <c r="M78" s="606">
        <f>J78*(1-Recovery_OX!E78)*(1-Recovery_OX!F78)</f>
        <v>0</v>
      </c>
      <c r="N78" s="604">
        <f>K78*(1-Recovery_OX!E78)*(1-Recovery_OX!F78)</f>
        <v>0</v>
      </c>
      <c r="O78" s="605">
        <f>L78*(1-Recovery_OX!E78)*(1-Recovery_OX!F78)</f>
        <v>0</v>
      </c>
    </row>
    <row r="79" spans="2:15">
      <c r="B79" s="598">
        <f t="shared" si="1"/>
        <v>2017</v>
      </c>
      <c r="C79" s="599">
        <f>Stored_C!E85</f>
        <v>0</v>
      </c>
      <c r="D79" s="600">
        <f>Stored_C!F85+Stored_C!L85</f>
        <v>0</v>
      </c>
      <c r="E79" s="601">
        <f>Stored_C!G85+Stored_C!M85</f>
        <v>0</v>
      </c>
      <c r="F79" s="602">
        <f>F78+HWP!C79</f>
        <v>0</v>
      </c>
      <c r="G79" s="600">
        <f>G78+HWP!D79</f>
        <v>0</v>
      </c>
      <c r="H79" s="601">
        <f>H78+HWP!E79</f>
        <v>0</v>
      </c>
      <c r="I79" s="584"/>
      <c r="J79" s="603">
        <f>Garden!J86</f>
        <v>0</v>
      </c>
      <c r="K79" s="604">
        <f>Paper!J86</f>
        <v>0</v>
      </c>
      <c r="L79" s="605">
        <f>Wood!J86</f>
        <v>0</v>
      </c>
      <c r="M79" s="606">
        <f>J79*(1-Recovery_OX!E79)*(1-Recovery_OX!F79)</f>
        <v>0</v>
      </c>
      <c r="N79" s="604">
        <f>K79*(1-Recovery_OX!E79)*(1-Recovery_OX!F79)</f>
        <v>0</v>
      </c>
      <c r="O79" s="605">
        <f>L79*(1-Recovery_OX!E79)*(1-Recovery_OX!F79)</f>
        <v>0</v>
      </c>
    </row>
    <row r="80" spans="2:15">
      <c r="B80" s="598">
        <f t="shared" si="1"/>
        <v>2018</v>
      </c>
      <c r="C80" s="599">
        <f>Stored_C!E86</f>
        <v>0</v>
      </c>
      <c r="D80" s="600">
        <f>Stored_C!F86+Stored_C!L86</f>
        <v>0</v>
      </c>
      <c r="E80" s="601">
        <f>Stored_C!G86+Stored_C!M86</f>
        <v>0</v>
      </c>
      <c r="F80" s="602">
        <f>F79+HWP!C80</f>
        <v>0</v>
      </c>
      <c r="G80" s="600">
        <f>G79+HWP!D80</f>
        <v>0</v>
      </c>
      <c r="H80" s="601">
        <f>H79+HWP!E80</f>
        <v>0</v>
      </c>
      <c r="I80" s="584"/>
      <c r="J80" s="603">
        <f>Garden!J87</f>
        <v>0</v>
      </c>
      <c r="K80" s="604">
        <f>Paper!J87</f>
        <v>0</v>
      </c>
      <c r="L80" s="605">
        <f>Wood!J87</f>
        <v>0</v>
      </c>
      <c r="M80" s="606">
        <f>J80*(1-Recovery_OX!E80)*(1-Recovery_OX!F80)</f>
        <v>0</v>
      </c>
      <c r="N80" s="604">
        <f>K80*(1-Recovery_OX!E80)*(1-Recovery_OX!F80)</f>
        <v>0</v>
      </c>
      <c r="O80" s="605">
        <f>L80*(1-Recovery_OX!E80)*(1-Recovery_OX!F80)</f>
        <v>0</v>
      </c>
    </row>
    <row r="81" spans="2:15">
      <c r="B81" s="598">
        <f t="shared" si="1"/>
        <v>2019</v>
      </c>
      <c r="C81" s="599">
        <f>Stored_C!E87</f>
        <v>0</v>
      </c>
      <c r="D81" s="600">
        <f>Stored_C!F87+Stored_C!L87</f>
        <v>0</v>
      </c>
      <c r="E81" s="601">
        <f>Stored_C!G87+Stored_C!M87</f>
        <v>0</v>
      </c>
      <c r="F81" s="602">
        <f>F80+HWP!C81</f>
        <v>0</v>
      </c>
      <c r="G81" s="600">
        <f>G80+HWP!D81</f>
        <v>0</v>
      </c>
      <c r="H81" s="601">
        <f>H80+HWP!E81</f>
        <v>0</v>
      </c>
      <c r="I81" s="584"/>
      <c r="J81" s="603">
        <f>Garden!J88</f>
        <v>0</v>
      </c>
      <c r="K81" s="604">
        <f>Paper!J88</f>
        <v>0</v>
      </c>
      <c r="L81" s="605">
        <f>Wood!J88</f>
        <v>0</v>
      </c>
      <c r="M81" s="606">
        <f>J81*(1-Recovery_OX!E81)*(1-Recovery_OX!F81)</f>
        <v>0</v>
      </c>
      <c r="N81" s="604">
        <f>K81*(1-Recovery_OX!E81)*(1-Recovery_OX!F81)</f>
        <v>0</v>
      </c>
      <c r="O81" s="605">
        <f>L81*(1-Recovery_OX!E81)*(1-Recovery_OX!F81)</f>
        <v>0</v>
      </c>
    </row>
    <row r="82" spans="2:15">
      <c r="B82" s="598">
        <f t="shared" si="1"/>
        <v>2020</v>
      </c>
      <c r="C82" s="599">
        <f>Stored_C!E88</f>
        <v>0</v>
      </c>
      <c r="D82" s="600">
        <f>Stored_C!F88+Stored_C!L88</f>
        <v>0</v>
      </c>
      <c r="E82" s="601">
        <f>Stored_C!G88+Stored_C!M88</f>
        <v>0</v>
      </c>
      <c r="F82" s="602">
        <f>F81+HWP!C82</f>
        <v>0</v>
      </c>
      <c r="G82" s="600">
        <f>G81+HWP!D82</f>
        <v>0</v>
      </c>
      <c r="H82" s="601">
        <f>H81+HWP!E82</f>
        <v>0</v>
      </c>
      <c r="I82" s="584"/>
      <c r="J82" s="603">
        <f>Garden!J89</f>
        <v>0</v>
      </c>
      <c r="K82" s="604">
        <f>Paper!J89</f>
        <v>0</v>
      </c>
      <c r="L82" s="605">
        <f>Wood!J89</f>
        <v>0</v>
      </c>
      <c r="M82" s="606">
        <f>J82*(1-Recovery_OX!E82)*(1-Recovery_OX!F82)</f>
        <v>0</v>
      </c>
      <c r="N82" s="604">
        <f>K82*(1-Recovery_OX!E82)*(1-Recovery_OX!F82)</f>
        <v>0</v>
      </c>
      <c r="O82" s="605">
        <f>L82*(1-Recovery_OX!E82)*(1-Recovery_OX!F82)</f>
        <v>0</v>
      </c>
    </row>
    <row r="83" spans="2:15">
      <c r="B83" s="598">
        <f t="shared" si="1"/>
        <v>2021</v>
      </c>
      <c r="C83" s="599">
        <f>Stored_C!E89</f>
        <v>0</v>
      </c>
      <c r="D83" s="600">
        <f>Stored_C!F89+Stored_C!L89</f>
        <v>0</v>
      </c>
      <c r="E83" s="601">
        <f>Stored_C!G89+Stored_C!M89</f>
        <v>0</v>
      </c>
      <c r="F83" s="602">
        <f>F82+HWP!C83</f>
        <v>0</v>
      </c>
      <c r="G83" s="600">
        <f>G82+HWP!D83</f>
        <v>0</v>
      </c>
      <c r="H83" s="601">
        <f>H82+HWP!E83</f>
        <v>0</v>
      </c>
      <c r="I83" s="584"/>
      <c r="J83" s="603">
        <f>Garden!J90</f>
        <v>0</v>
      </c>
      <c r="K83" s="604">
        <f>Paper!J90</f>
        <v>0</v>
      </c>
      <c r="L83" s="605">
        <f>Wood!J90</f>
        <v>0</v>
      </c>
      <c r="M83" s="606">
        <f>J83*(1-Recovery_OX!E83)*(1-Recovery_OX!F83)</f>
        <v>0</v>
      </c>
      <c r="N83" s="604">
        <f>K83*(1-Recovery_OX!E83)*(1-Recovery_OX!F83)</f>
        <v>0</v>
      </c>
      <c r="O83" s="605">
        <f>L83*(1-Recovery_OX!E83)*(1-Recovery_OX!F83)</f>
        <v>0</v>
      </c>
    </row>
    <row r="84" spans="2:15">
      <c r="B84" s="598">
        <f t="shared" si="1"/>
        <v>2022</v>
      </c>
      <c r="C84" s="599">
        <f>Stored_C!E90</f>
        <v>0</v>
      </c>
      <c r="D84" s="600">
        <f>Stored_C!F90+Stored_C!L90</f>
        <v>0</v>
      </c>
      <c r="E84" s="601">
        <f>Stored_C!G90+Stored_C!M90</f>
        <v>0</v>
      </c>
      <c r="F84" s="602">
        <f>F83+HWP!C84</f>
        <v>0</v>
      </c>
      <c r="G84" s="600">
        <f>G83+HWP!D84</f>
        <v>0</v>
      </c>
      <c r="H84" s="601">
        <f>H83+HWP!E84</f>
        <v>0</v>
      </c>
      <c r="I84" s="584"/>
      <c r="J84" s="603">
        <f>Garden!J91</f>
        <v>0</v>
      </c>
      <c r="K84" s="604">
        <f>Paper!J91</f>
        <v>0</v>
      </c>
      <c r="L84" s="605">
        <f>Wood!J91</f>
        <v>0</v>
      </c>
      <c r="M84" s="606">
        <f>J84*(1-Recovery_OX!E84)*(1-Recovery_OX!F84)</f>
        <v>0</v>
      </c>
      <c r="N84" s="604">
        <f>K84*(1-Recovery_OX!E84)*(1-Recovery_OX!F84)</f>
        <v>0</v>
      </c>
      <c r="O84" s="605">
        <f>L84*(1-Recovery_OX!E84)*(1-Recovery_OX!F84)</f>
        <v>0</v>
      </c>
    </row>
    <row r="85" spans="2:15">
      <c r="B85" s="598">
        <f t="shared" si="1"/>
        <v>2023</v>
      </c>
      <c r="C85" s="599">
        <f>Stored_C!E91</f>
        <v>0</v>
      </c>
      <c r="D85" s="600">
        <f>Stored_C!F91+Stored_C!L91</f>
        <v>0</v>
      </c>
      <c r="E85" s="601">
        <f>Stored_C!G91+Stored_C!M91</f>
        <v>0</v>
      </c>
      <c r="F85" s="602">
        <f>F84+HWP!C85</f>
        <v>0</v>
      </c>
      <c r="G85" s="600">
        <f>G84+HWP!D85</f>
        <v>0</v>
      </c>
      <c r="H85" s="601">
        <f>H84+HWP!E85</f>
        <v>0</v>
      </c>
      <c r="I85" s="584"/>
      <c r="J85" s="603">
        <f>Garden!J92</f>
        <v>0</v>
      </c>
      <c r="K85" s="604">
        <f>Paper!J92</f>
        <v>0</v>
      </c>
      <c r="L85" s="605">
        <f>Wood!J92</f>
        <v>0</v>
      </c>
      <c r="M85" s="606">
        <f>J85*(1-Recovery_OX!E85)*(1-Recovery_OX!F85)</f>
        <v>0</v>
      </c>
      <c r="N85" s="604">
        <f>K85*(1-Recovery_OX!E85)*(1-Recovery_OX!F85)</f>
        <v>0</v>
      </c>
      <c r="O85" s="605">
        <f>L85*(1-Recovery_OX!E85)*(1-Recovery_OX!F85)</f>
        <v>0</v>
      </c>
    </row>
    <row r="86" spans="2:15">
      <c r="B86" s="598">
        <f t="shared" si="1"/>
        <v>2024</v>
      </c>
      <c r="C86" s="599">
        <f>Stored_C!E92</f>
        <v>0</v>
      </c>
      <c r="D86" s="600">
        <f>Stored_C!F92+Stored_C!L92</f>
        <v>0</v>
      </c>
      <c r="E86" s="601">
        <f>Stored_C!G92+Stored_C!M92</f>
        <v>0</v>
      </c>
      <c r="F86" s="602">
        <f>F85+HWP!C86</f>
        <v>0</v>
      </c>
      <c r="G86" s="600">
        <f>G85+HWP!D86</f>
        <v>0</v>
      </c>
      <c r="H86" s="601">
        <f>H85+HWP!E86</f>
        <v>0</v>
      </c>
      <c r="I86" s="584"/>
      <c r="J86" s="603">
        <f>Garden!J93</f>
        <v>0</v>
      </c>
      <c r="K86" s="604">
        <f>Paper!J93</f>
        <v>0</v>
      </c>
      <c r="L86" s="605">
        <f>Wood!J93</f>
        <v>0</v>
      </c>
      <c r="M86" s="606">
        <f>J86*(1-Recovery_OX!E86)*(1-Recovery_OX!F86)</f>
        <v>0</v>
      </c>
      <c r="N86" s="604">
        <f>K86*(1-Recovery_OX!E86)*(1-Recovery_OX!F86)</f>
        <v>0</v>
      </c>
      <c r="O86" s="605">
        <f>L86*(1-Recovery_OX!E86)*(1-Recovery_OX!F86)</f>
        <v>0</v>
      </c>
    </row>
    <row r="87" spans="2:15">
      <c r="B87" s="598">
        <f t="shared" si="1"/>
        <v>2025</v>
      </c>
      <c r="C87" s="599">
        <f>Stored_C!E93</f>
        <v>0</v>
      </c>
      <c r="D87" s="600">
        <f>Stored_C!F93+Stored_C!L93</f>
        <v>0</v>
      </c>
      <c r="E87" s="601">
        <f>Stored_C!G93+Stored_C!M93</f>
        <v>0</v>
      </c>
      <c r="F87" s="602">
        <f>F86+HWP!C87</f>
        <v>0</v>
      </c>
      <c r="G87" s="600">
        <f>G86+HWP!D87</f>
        <v>0</v>
      </c>
      <c r="H87" s="601">
        <f>H86+HWP!E87</f>
        <v>0</v>
      </c>
      <c r="I87" s="584"/>
      <c r="J87" s="603">
        <f>Garden!J94</f>
        <v>0</v>
      </c>
      <c r="K87" s="604">
        <f>Paper!J94</f>
        <v>0</v>
      </c>
      <c r="L87" s="605">
        <f>Wood!J94</f>
        <v>0</v>
      </c>
      <c r="M87" s="606">
        <f>J87*(1-Recovery_OX!E87)*(1-Recovery_OX!F87)</f>
        <v>0</v>
      </c>
      <c r="N87" s="604">
        <f>K87*(1-Recovery_OX!E87)*(1-Recovery_OX!F87)</f>
        <v>0</v>
      </c>
      <c r="O87" s="605">
        <f>L87*(1-Recovery_OX!E87)*(1-Recovery_OX!F87)</f>
        <v>0</v>
      </c>
    </row>
    <row r="88" spans="2:15">
      <c r="B88" s="598">
        <f t="shared" si="1"/>
        <v>2026</v>
      </c>
      <c r="C88" s="599">
        <f>Stored_C!E94</f>
        <v>0</v>
      </c>
      <c r="D88" s="600">
        <f>Stored_C!F94+Stored_C!L94</f>
        <v>0</v>
      </c>
      <c r="E88" s="601">
        <f>Stored_C!G94+Stored_C!M94</f>
        <v>0</v>
      </c>
      <c r="F88" s="602">
        <f>F87+HWP!C88</f>
        <v>0</v>
      </c>
      <c r="G88" s="600">
        <f>G87+HWP!D88</f>
        <v>0</v>
      </c>
      <c r="H88" s="601">
        <f>H87+HWP!E88</f>
        <v>0</v>
      </c>
      <c r="I88" s="584"/>
      <c r="J88" s="603">
        <f>Garden!J95</f>
        <v>0</v>
      </c>
      <c r="K88" s="604">
        <f>Paper!J95</f>
        <v>0</v>
      </c>
      <c r="L88" s="605">
        <f>Wood!J95</f>
        <v>0</v>
      </c>
      <c r="M88" s="606">
        <f>J88*(1-Recovery_OX!E88)*(1-Recovery_OX!F88)</f>
        <v>0</v>
      </c>
      <c r="N88" s="604">
        <f>K88*(1-Recovery_OX!E88)*(1-Recovery_OX!F88)</f>
        <v>0</v>
      </c>
      <c r="O88" s="605">
        <f>L88*(1-Recovery_OX!E88)*(1-Recovery_OX!F88)</f>
        <v>0</v>
      </c>
    </row>
    <row r="89" spans="2:15">
      <c r="B89" s="598">
        <f t="shared" si="1"/>
        <v>2027</v>
      </c>
      <c r="C89" s="599">
        <f>Stored_C!E95</f>
        <v>0</v>
      </c>
      <c r="D89" s="600">
        <f>Stored_C!F95+Stored_C!L95</f>
        <v>0</v>
      </c>
      <c r="E89" s="601">
        <f>Stored_C!G95+Stored_C!M95</f>
        <v>0</v>
      </c>
      <c r="F89" s="602">
        <f>F88+HWP!C89</f>
        <v>0</v>
      </c>
      <c r="G89" s="600">
        <f>G88+HWP!D89</f>
        <v>0</v>
      </c>
      <c r="H89" s="601">
        <f>H88+HWP!E89</f>
        <v>0</v>
      </c>
      <c r="I89" s="584"/>
      <c r="J89" s="603">
        <f>Garden!J96</f>
        <v>0</v>
      </c>
      <c r="K89" s="604">
        <f>Paper!J96</f>
        <v>0</v>
      </c>
      <c r="L89" s="605">
        <f>Wood!J96</f>
        <v>0</v>
      </c>
      <c r="M89" s="606">
        <f>J89*(1-Recovery_OX!E89)*(1-Recovery_OX!F89)</f>
        <v>0</v>
      </c>
      <c r="N89" s="604">
        <f>K89*(1-Recovery_OX!E89)*(1-Recovery_OX!F89)</f>
        <v>0</v>
      </c>
      <c r="O89" s="605">
        <f>L89*(1-Recovery_OX!E89)*(1-Recovery_OX!F89)</f>
        <v>0</v>
      </c>
    </row>
    <row r="90" spans="2:15">
      <c r="B90" s="598">
        <f t="shared" si="1"/>
        <v>2028</v>
      </c>
      <c r="C90" s="599">
        <f>Stored_C!E96</f>
        <v>0</v>
      </c>
      <c r="D90" s="600">
        <f>Stored_C!F96+Stored_C!L96</f>
        <v>0</v>
      </c>
      <c r="E90" s="601">
        <f>Stored_C!G96+Stored_C!M96</f>
        <v>0</v>
      </c>
      <c r="F90" s="602">
        <f>F89+HWP!C90</f>
        <v>0</v>
      </c>
      <c r="G90" s="600">
        <f>G89+HWP!D90</f>
        <v>0</v>
      </c>
      <c r="H90" s="601">
        <f>H89+HWP!E90</f>
        <v>0</v>
      </c>
      <c r="I90" s="584"/>
      <c r="J90" s="603">
        <f>Garden!J97</f>
        <v>0</v>
      </c>
      <c r="K90" s="604">
        <f>Paper!J97</f>
        <v>0</v>
      </c>
      <c r="L90" s="605">
        <f>Wood!J97</f>
        <v>0</v>
      </c>
      <c r="M90" s="606">
        <f>J90*(1-Recovery_OX!E90)*(1-Recovery_OX!F90)</f>
        <v>0</v>
      </c>
      <c r="N90" s="604">
        <f>K90*(1-Recovery_OX!E90)*(1-Recovery_OX!F90)</f>
        <v>0</v>
      </c>
      <c r="O90" s="605">
        <f>L90*(1-Recovery_OX!E90)*(1-Recovery_OX!F90)</f>
        <v>0</v>
      </c>
    </row>
    <row r="91" spans="2:15">
      <c r="B91" s="598">
        <f t="shared" si="1"/>
        <v>2029</v>
      </c>
      <c r="C91" s="599">
        <f>Stored_C!E97</f>
        <v>0</v>
      </c>
      <c r="D91" s="600">
        <f>Stored_C!F97+Stored_C!L97</f>
        <v>0</v>
      </c>
      <c r="E91" s="601">
        <f>Stored_C!G97+Stored_C!M97</f>
        <v>0</v>
      </c>
      <c r="F91" s="602">
        <f>F90+HWP!C91</f>
        <v>0</v>
      </c>
      <c r="G91" s="600">
        <f>G90+HWP!D91</f>
        <v>0</v>
      </c>
      <c r="H91" s="601">
        <f>H90+HWP!E91</f>
        <v>0</v>
      </c>
      <c r="I91" s="584"/>
      <c r="J91" s="603">
        <f>Garden!J98</f>
        <v>0</v>
      </c>
      <c r="K91" s="604">
        <f>Paper!J98</f>
        <v>0</v>
      </c>
      <c r="L91" s="605">
        <f>Wood!J98</f>
        <v>0</v>
      </c>
      <c r="M91" s="606">
        <f>J91*(1-Recovery_OX!E91)*(1-Recovery_OX!F91)</f>
        <v>0</v>
      </c>
      <c r="N91" s="604">
        <f>K91*(1-Recovery_OX!E91)*(1-Recovery_OX!F91)</f>
        <v>0</v>
      </c>
      <c r="O91" s="605">
        <f>L91*(1-Recovery_OX!E91)*(1-Recovery_OX!F91)</f>
        <v>0</v>
      </c>
    </row>
    <row r="92" spans="2:15" ht="13.5" thickBot="1">
      <c r="B92" s="607">
        <f t="shared" si="1"/>
        <v>2030</v>
      </c>
      <c r="C92" s="608">
        <f>Stored_C!E98</f>
        <v>0</v>
      </c>
      <c r="D92" s="609">
        <f>Stored_C!F98+Stored_C!L98</f>
        <v>0</v>
      </c>
      <c r="E92" s="610">
        <f>Stored_C!G98+Stored_C!M98</f>
        <v>0</v>
      </c>
      <c r="F92" s="611">
        <f>F91+HWP!C92</f>
        <v>0</v>
      </c>
      <c r="G92" s="609">
        <f>G91+HWP!D92</f>
        <v>0</v>
      </c>
      <c r="H92" s="610">
        <f>H91+HWP!E92</f>
        <v>0</v>
      </c>
      <c r="I92" s="584"/>
      <c r="J92" s="612">
        <f>Garden!J99</f>
        <v>0</v>
      </c>
      <c r="K92" s="613">
        <f>Paper!J99</f>
        <v>0</v>
      </c>
      <c r="L92" s="614">
        <f>Wood!J99</f>
        <v>0</v>
      </c>
      <c r="M92" s="615">
        <f>J92*(1-Recovery_OX!E92)*(1-Recovery_OX!F92)</f>
        <v>0</v>
      </c>
      <c r="N92" s="613">
        <f>K92*(1-Recovery_OX!E92)*(1-Recovery_OX!F92)</f>
        <v>0</v>
      </c>
      <c r="O92" s="614">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2017-09-14T06:21:46Z</dcterms:modified>
</cp:coreProperties>
</file>