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Mitigasi_2010-2030_IW\1_Rekap Mitigasi 2011-2030\"/>
    </mc:Choice>
  </mc:AlternateContent>
  <bookViews>
    <workbookView xWindow="0" yWindow="0" windowWidth="19200" windowHeight="6855" tabRatio="738" activeTab="1"/>
  </bookViews>
  <sheets>
    <sheet name="Rekap Penurunan Emisi vs BAU " sheetId="1" r:id="rId1"/>
    <sheet name="Sheet1" sheetId="5" r:id="rId2"/>
    <sheet name="Potensi Listrik" sheetId="2" r:id="rId3"/>
    <sheet name="Potensi Methana" sheetId="3" r:id="rId4"/>
    <sheet name="Potensi Penurunan Emisi" sheetId="4" r:id="rId5"/>
  </sheets>
  <externalReferences>
    <externalReference r:id="rId6"/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5" l="1"/>
  <c r="F13" i="5" s="1"/>
  <c r="J9" i="4" l="1"/>
  <c r="J22" i="2" l="1"/>
  <c r="K4" i="1" l="1"/>
  <c r="J4" i="1"/>
  <c r="J5" i="1"/>
  <c r="J6" i="1"/>
  <c r="H18" i="1"/>
  <c r="G12" i="1"/>
  <c r="F11" i="1"/>
  <c r="J6" i="2"/>
  <c r="F3" i="1" l="1"/>
  <c r="G3" i="1"/>
  <c r="H3" i="1"/>
  <c r="I3" i="1"/>
  <c r="E3" i="1"/>
  <c r="Q3" i="4"/>
  <c r="M3" i="4"/>
  <c r="N3" i="4"/>
  <c r="P3" i="4"/>
  <c r="L3" i="4"/>
  <c r="H3" i="3"/>
  <c r="I3" i="3"/>
  <c r="J3" i="3"/>
  <c r="O3" i="4" s="1"/>
  <c r="K3" i="3"/>
  <c r="L3" i="3"/>
  <c r="G3" i="3"/>
  <c r="C12" i="5"/>
  <c r="C11" i="5"/>
  <c r="C10" i="5"/>
  <c r="C9" i="5"/>
  <c r="C8" i="5"/>
  <c r="C7" i="5"/>
  <c r="C6" i="5"/>
  <c r="C5" i="5"/>
  <c r="C4" i="5"/>
  <c r="C3" i="5"/>
  <c r="C13" i="5" l="1"/>
  <c r="D7" i="5" s="1"/>
  <c r="E7" i="5" s="1"/>
  <c r="Q10" i="4"/>
  <c r="P10" i="4"/>
  <c r="O10" i="4"/>
  <c r="N10" i="4"/>
  <c r="M10" i="4"/>
  <c r="L10" i="4"/>
  <c r="D3" i="5" l="1"/>
  <c r="E3" i="5" s="1"/>
  <c r="D11" i="5"/>
  <c r="E11" i="5" s="1"/>
  <c r="D6" i="5"/>
  <c r="E6" i="5" s="1"/>
  <c r="D8" i="5"/>
  <c r="E8" i="5" s="1"/>
  <c r="D5" i="5"/>
  <c r="E5" i="5" s="1"/>
  <c r="D9" i="5"/>
  <c r="E9" i="5" s="1"/>
  <c r="D10" i="5"/>
  <c r="E10" i="5" s="1"/>
  <c r="D12" i="5"/>
  <c r="E12" i="5" s="1"/>
  <c r="D4" i="5"/>
  <c r="E4" i="5" s="1"/>
  <c r="Q12" i="4"/>
  <c r="I8" i="2"/>
  <c r="I10" i="2" s="1"/>
  <c r="I12" i="2" s="1"/>
  <c r="I14" i="2" s="1"/>
  <c r="I17" i="2" s="1"/>
  <c r="I20" i="2" s="1"/>
  <c r="I22" i="2" s="1"/>
  <c r="I24" i="2" s="1"/>
  <c r="I21" i="2"/>
  <c r="C24" i="1"/>
  <c r="D26" i="1" s="1"/>
  <c r="C23" i="1"/>
  <c r="C22" i="1"/>
  <c r="C21" i="1"/>
  <c r="K21" i="1" s="1"/>
  <c r="C20" i="1"/>
  <c r="K20" i="1" s="1"/>
  <c r="C19" i="1"/>
  <c r="K19" i="1" s="1"/>
  <c r="C18" i="1"/>
  <c r="K18" i="1" s="1"/>
  <c r="C17" i="1"/>
  <c r="K17" i="1" s="1"/>
  <c r="C16" i="1"/>
  <c r="K16" i="1" s="1"/>
  <c r="C15" i="1"/>
  <c r="K15" i="1" s="1"/>
  <c r="C14" i="1"/>
  <c r="K14" i="1" s="1"/>
  <c r="C13" i="1"/>
  <c r="K13" i="1" s="1"/>
  <c r="C12" i="1"/>
  <c r="K12" i="1" s="1"/>
  <c r="C11" i="1"/>
  <c r="K11" i="1" s="1"/>
  <c r="C10" i="1"/>
  <c r="C9" i="1"/>
  <c r="K9" i="1" s="1"/>
  <c r="C8" i="1"/>
  <c r="K8" i="1" s="1"/>
  <c r="C7" i="1"/>
  <c r="K7" i="1" s="1"/>
  <c r="C6" i="1"/>
  <c r="K6" i="1" s="1"/>
  <c r="C5" i="1"/>
  <c r="K10" i="1" l="1"/>
  <c r="C29" i="1"/>
  <c r="K5" i="1"/>
  <c r="L4" i="3"/>
  <c r="Q9" i="4" s="1"/>
  <c r="Q8" i="4" s="1"/>
  <c r="P12" i="4"/>
  <c r="H21" i="2"/>
  <c r="H8" i="2"/>
  <c r="H10" i="2" s="1"/>
  <c r="H12" i="2" s="1"/>
  <c r="H14" i="2" s="1"/>
  <c r="H17" i="2" s="1"/>
  <c r="H20" i="2" s="1"/>
  <c r="H22" i="2" l="1"/>
  <c r="H24" i="2" s="1"/>
  <c r="K4" i="3"/>
  <c r="P9" i="4" s="1"/>
  <c r="P8" i="4" s="1"/>
  <c r="J49" i="4"/>
  <c r="J39" i="4"/>
  <c r="J35" i="4"/>
  <c r="J28" i="4" s="1"/>
  <c r="J27" i="4" s="1"/>
  <c r="J52" i="4"/>
  <c r="G21" i="2"/>
  <c r="F21" i="2"/>
  <c r="E21" i="2"/>
  <c r="D21" i="2"/>
  <c r="B21" i="2"/>
  <c r="G8" i="2"/>
  <c r="G10" i="2" s="1"/>
  <c r="G12" i="2" s="1"/>
  <c r="G14" i="2" s="1"/>
  <c r="G17" i="2" s="1"/>
  <c r="G20" i="2" s="1"/>
  <c r="F8" i="2"/>
  <c r="F10" i="2" s="1"/>
  <c r="F12" i="2" s="1"/>
  <c r="F14" i="2" s="1"/>
  <c r="F17" i="2" s="1"/>
  <c r="F20" i="2" s="1"/>
  <c r="F22" i="2" s="1"/>
  <c r="F24" i="2" s="1"/>
  <c r="E8" i="2"/>
  <c r="E10" i="2" s="1"/>
  <c r="E12" i="2" s="1"/>
  <c r="E14" i="2" s="1"/>
  <c r="E17" i="2" s="1"/>
  <c r="E20" i="2" s="1"/>
  <c r="D8" i="2"/>
  <c r="D10" i="2" s="1"/>
  <c r="D12" i="2" s="1"/>
  <c r="D14" i="2" s="1"/>
  <c r="D17" i="2" s="1"/>
  <c r="D20" i="2" s="1"/>
  <c r="D22" i="2" s="1"/>
  <c r="B8" i="2"/>
  <c r="B10" i="2" s="1"/>
  <c r="B12" i="2" s="1"/>
  <c r="B14" i="2" s="1"/>
  <c r="B17" i="2" s="1"/>
  <c r="B20" i="2" s="1"/>
  <c r="B22" i="2" s="1"/>
  <c r="B24" i="2" s="1"/>
  <c r="I22" i="1" l="1"/>
  <c r="I23" i="1" s="1"/>
  <c r="I24" i="1" s="1"/>
  <c r="D24" i="2"/>
  <c r="E22" i="2"/>
  <c r="E24" i="2" s="1"/>
  <c r="G22" i="2"/>
  <c r="G24" i="2" s="1"/>
  <c r="D4" i="3"/>
  <c r="J4" i="3"/>
  <c r="O9" i="4" s="1"/>
  <c r="I4" i="3"/>
  <c r="N9" i="4" s="1"/>
  <c r="H4" i="3"/>
  <c r="M9" i="4" s="1"/>
  <c r="G4" i="3"/>
  <c r="L9" i="4" s="1"/>
  <c r="J4" i="4"/>
  <c r="J50" i="4"/>
  <c r="J12" i="4"/>
  <c r="L12" i="4"/>
  <c r="M12" i="4"/>
  <c r="N12" i="4"/>
  <c r="O12" i="4"/>
  <c r="L8" i="4" l="1"/>
  <c r="E6" i="1" s="1"/>
  <c r="N8" i="4"/>
  <c r="D5" i="1" s="1"/>
  <c r="O8" i="4"/>
  <c r="M8" i="4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L18" i="4"/>
  <c r="J8" i="4"/>
  <c r="G13" i="1" l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J44" i="4"/>
  <c r="J43" i="4" s="1"/>
  <c r="E7" i="1"/>
  <c r="J7" i="1" l="1"/>
  <c r="H19" i="1"/>
  <c r="E8" i="1"/>
  <c r="J8" i="1" s="1"/>
  <c r="D7" i="1" l="1"/>
  <c r="D6" i="1"/>
  <c r="D8" i="1"/>
  <c r="H20" i="1"/>
  <c r="E9" i="1"/>
  <c r="J9" i="1" s="1"/>
  <c r="D9" i="1" l="1"/>
  <c r="H21" i="1"/>
  <c r="E10" i="1"/>
  <c r="J10" i="1" s="1"/>
  <c r="E11" i="1" l="1"/>
  <c r="J11" i="1" s="1"/>
  <c r="H22" i="1"/>
  <c r="D11" i="1" l="1"/>
  <c r="E12" i="1"/>
  <c r="J12" i="1" s="1"/>
  <c r="D10" i="1"/>
  <c r="H23" i="1"/>
  <c r="D12" i="1" l="1"/>
  <c r="E13" i="1"/>
  <c r="H24" i="1"/>
  <c r="J13" i="1" l="1"/>
  <c r="E14" i="1"/>
  <c r="J14" i="1" s="1"/>
  <c r="D13" i="1" l="1"/>
  <c r="E15" i="1"/>
  <c r="J15" i="1" s="1"/>
  <c r="D14" i="1"/>
  <c r="E16" i="1" l="1"/>
  <c r="J16" i="1" s="1"/>
  <c r="D15" i="1"/>
  <c r="E17" i="1" l="1"/>
  <c r="J17" i="1" s="1"/>
  <c r="D16" i="1"/>
  <c r="E18" i="1" l="1"/>
  <c r="J18" i="1" s="1"/>
  <c r="D17" i="1"/>
  <c r="E19" i="1" l="1"/>
  <c r="J19" i="1" s="1"/>
  <c r="D18" i="1"/>
  <c r="E20" i="1" l="1"/>
  <c r="J20" i="1" s="1"/>
  <c r="D19" i="1"/>
  <c r="E21" i="1" l="1"/>
  <c r="J21" i="1" s="1"/>
  <c r="D20" i="1"/>
  <c r="E22" i="1" l="1"/>
  <c r="J22" i="1" s="1"/>
  <c r="K22" i="1" s="1"/>
  <c r="D21" i="1"/>
  <c r="E23" i="1" l="1"/>
  <c r="J23" i="1" s="1"/>
  <c r="K23" i="1" s="1"/>
  <c r="D22" i="1"/>
  <c r="E24" i="1" l="1"/>
  <c r="J24" i="1" s="1"/>
  <c r="D23" i="1"/>
  <c r="D27" i="1" l="1"/>
  <c r="K24" i="1"/>
  <c r="D24" i="1"/>
  <c r="D29" i="1" s="1"/>
  <c r="J25" i="1"/>
  <c r="E29" i="1" l="1"/>
  <c r="E26" i="1"/>
</calcChain>
</file>

<file path=xl/comments1.xml><?xml version="1.0" encoding="utf-8"?>
<comments xmlns="http://schemas.openxmlformats.org/spreadsheetml/2006/main">
  <authors>
    <author>Iwied</author>
  </authors>
  <commentList>
    <comment ref="J3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Potensi reduksi dari 4 PKS yang menerapkan penangkapan metana dan dijadikan energi listrik</t>
        </r>
      </text>
    </comment>
  </commentList>
</comments>
</file>

<file path=xl/comments2.xml><?xml version="1.0" encoding="utf-8"?>
<comments xmlns="http://schemas.openxmlformats.org/spreadsheetml/2006/main">
  <authors>
    <author>Iwied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based on calculation format of Nicholas report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maksudnya apa dan darimana mas?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maksudnya apa dan darimana mas?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maksudnya apa dan darimana mas?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maksudnya apa dan darimana mas?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maksudnya apa dan darimana mas?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maksudnya apa dan darimana mas?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maksudnya apa dan darimana mas?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Boleh penjelasan perhitungannya?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Boleh penjelasan perhitungannya?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Boleh penjelasan perhitungannya?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Boleh penjelasan perhitungannya?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Boleh penjelasan perhitungannya?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Boleh penjelasan perhitungannya?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Boleh penjelasan perhitungannya?</t>
        </r>
      </text>
    </comment>
  </commentList>
</comments>
</file>

<file path=xl/comments3.xml><?xml version="1.0" encoding="utf-8"?>
<comments xmlns="http://schemas.openxmlformats.org/spreadsheetml/2006/main">
  <authors>
    <author>NICHOLAS SIMANJUNTAK</author>
  </authors>
  <commentList>
    <comment ref="D4" authorId="0" shapeId="0">
      <text>
        <r>
          <rPr>
            <b/>
            <sz val="9"/>
            <color indexed="81"/>
            <rFont val="Tahoma"/>
            <family val="2"/>
          </rPr>
          <t>NICHOLAS SIMANJUNTAK:</t>
        </r>
        <r>
          <rPr>
            <sz val="9"/>
            <color indexed="81"/>
            <rFont val="Tahoma"/>
            <family val="2"/>
          </rPr>
          <t xml:space="preserve">
Default of amount wastewater per Ton FFB = 0.6 m3/tFFB
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NICHOLAS SIMANJUNTAK:</t>
        </r>
        <r>
          <rPr>
            <sz val="9"/>
            <color indexed="81"/>
            <rFont val="Tahoma"/>
            <family val="2"/>
          </rPr>
          <t xml:space="preserve">
Default of amount wastewater per Ton FFB = 0.6 m3/tFFB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NICHOLAS SIMANJUNTAK:</t>
        </r>
        <r>
          <rPr>
            <sz val="9"/>
            <color indexed="81"/>
            <rFont val="Tahoma"/>
            <family val="2"/>
          </rPr>
          <t xml:space="preserve">
Default of amount wastewater per Ton FFB = 0.6 m3/tFFB
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NICHOLAS SIMANJUNTAK:</t>
        </r>
        <r>
          <rPr>
            <sz val="9"/>
            <color indexed="81"/>
            <rFont val="Tahoma"/>
            <family val="2"/>
          </rPr>
          <t xml:space="preserve">
Default of amount wastewater per Ton FFB = 0.6 m3/tFFB
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NICHOLAS SIMANJUNTAK:</t>
        </r>
        <r>
          <rPr>
            <sz val="9"/>
            <color indexed="81"/>
            <rFont val="Tahoma"/>
            <family val="2"/>
          </rPr>
          <t xml:space="preserve">
Default of amount wastewater per Ton FFB = 0.6 m3/tFFB
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NICHOLAS SIMANJUNTAK:</t>
        </r>
        <r>
          <rPr>
            <sz val="9"/>
            <color indexed="81"/>
            <rFont val="Tahoma"/>
            <family val="2"/>
          </rPr>
          <t xml:space="preserve">
Average COD Level for palm oil mill effluent is about 50,000 mg/l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NICHOLAS SIMANJUNTAK:</t>
        </r>
        <r>
          <rPr>
            <sz val="9"/>
            <color indexed="81"/>
            <rFont val="Tahoma"/>
            <family val="2"/>
          </rPr>
          <t xml:space="preserve">
Average COD Level for palm oil mill effluent is about 50,000 mg/l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NICHOLAS SIMANJUNTAK:</t>
        </r>
        <r>
          <rPr>
            <sz val="9"/>
            <color indexed="81"/>
            <rFont val="Tahoma"/>
            <family val="2"/>
          </rPr>
          <t xml:space="preserve">
Average COD Level for palm oil mill effluent is about 50,000 mg/l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NICHOLAS SIMANJUNTAK:</t>
        </r>
        <r>
          <rPr>
            <sz val="9"/>
            <color indexed="81"/>
            <rFont val="Tahoma"/>
            <family val="2"/>
          </rPr>
          <t xml:space="preserve">
Average COD Level for palm oil mill effluent is about 50,000 mg/l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</rPr>
          <t>NICHOLAS SIMANJUNTAK:</t>
        </r>
        <r>
          <rPr>
            <sz val="9"/>
            <color indexed="81"/>
            <rFont val="Tahoma"/>
            <family val="2"/>
          </rPr>
          <t xml:space="preserve">
Average COD Level for palm oil mill effluent is about 50,000 mg/l</t>
        </r>
      </text>
    </comment>
  </commentList>
</comments>
</file>

<file path=xl/comments4.xml><?xml version="1.0" encoding="utf-8"?>
<comments xmlns="http://schemas.openxmlformats.org/spreadsheetml/2006/main">
  <authors>
    <author>NICHOLAS SIMANJUNTAK</author>
  </authors>
  <commentList>
    <comment ref="J8" authorId="0" shapeId="0">
      <text>
        <r>
          <rPr>
            <b/>
            <sz val="9"/>
            <color indexed="81"/>
            <rFont val="Tahoma"/>
            <family val="2"/>
          </rPr>
          <t>NICHOLAS SIMANJUNTAK:</t>
        </r>
        <r>
          <rPr>
            <sz val="9"/>
            <color indexed="81"/>
            <rFont val="Tahoma"/>
            <family val="2"/>
          </rPr>
          <t xml:space="preserve">
Result of CO2 emission
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NICHOLAS SIMANJUNTAK:</t>
        </r>
        <r>
          <rPr>
            <sz val="9"/>
            <color indexed="81"/>
            <rFont val="Tahoma"/>
            <family val="2"/>
          </rPr>
          <t xml:space="preserve">
Result of CO2 emission
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NICHOLAS SIMANJUNTAK:</t>
        </r>
        <r>
          <rPr>
            <sz val="9"/>
            <color indexed="81"/>
            <rFont val="Tahoma"/>
            <family val="2"/>
          </rPr>
          <t xml:space="preserve">
Result of CO2 emission
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NICHOLAS SIMANJUNTAK:</t>
        </r>
        <r>
          <rPr>
            <sz val="9"/>
            <color indexed="81"/>
            <rFont val="Tahoma"/>
            <family val="2"/>
          </rPr>
          <t xml:space="preserve">
Result of CO2 emission
</t>
        </r>
      </text>
    </comment>
    <comment ref="O8" authorId="0" shapeId="0">
      <text>
        <r>
          <rPr>
            <b/>
            <sz val="9"/>
            <color indexed="81"/>
            <rFont val="Tahoma"/>
            <family val="2"/>
          </rPr>
          <t>NICHOLAS SIMANJUNTAK:</t>
        </r>
        <r>
          <rPr>
            <sz val="9"/>
            <color indexed="81"/>
            <rFont val="Tahoma"/>
            <family val="2"/>
          </rPr>
          <t xml:space="preserve">
Result of CO2 emission
</t>
        </r>
      </text>
    </comment>
  </commentList>
</comments>
</file>

<file path=xl/sharedStrings.xml><?xml version="1.0" encoding="utf-8"?>
<sst xmlns="http://schemas.openxmlformats.org/spreadsheetml/2006/main" count="318" uniqueCount="229">
  <si>
    <t>Tahun</t>
  </si>
  <si>
    <t>Baseline</t>
  </si>
  <si>
    <t>Target Mitigasi</t>
  </si>
  <si>
    <t>PKS yang melakukan Aksi PLTBg-POME</t>
  </si>
  <si>
    <t>REA Kaltim 1</t>
  </si>
  <si>
    <t>REA Kaltim 2</t>
  </si>
  <si>
    <t>Prima Mitrajaya Mandiri</t>
  </si>
  <si>
    <t>Indonesia Plantation Synergy</t>
  </si>
  <si>
    <t>Kap. (ton tbs/jam)</t>
  </si>
  <si>
    <t>Nama</t>
  </si>
  <si>
    <t>Produksi TBS (ton)</t>
  </si>
  <si>
    <t>Kapasitas Mills dan Potensi POME menjadi Listrik (MW)</t>
  </si>
  <si>
    <t>Data Input</t>
  </si>
  <si>
    <t>running hours of mill</t>
  </si>
  <si>
    <t>hours/day</t>
  </si>
  <si>
    <t>total capacity of Mill (max)</t>
  </si>
  <si>
    <t>tFFB/hour</t>
  </si>
  <si>
    <t>Operational day</t>
  </si>
  <si>
    <t>day/year</t>
  </si>
  <si>
    <t>Total FBB amount</t>
  </si>
  <si>
    <t>tFFB/year</t>
  </si>
  <si>
    <t>conversion of waste water</t>
  </si>
  <si>
    <t>m3/tFFB</t>
  </si>
  <si>
    <t>Amount of wastewater</t>
  </si>
  <si>
    <t>m3/year</t>
  </si>
  <si>
    <t>biogas production</t>
  </si>
  <si>
    <t>m3 Gas/m3 WW</t>
  </si>
  <si>
    <t>Biogas amount</t>
  </si>
  <si>
    <t>m3</t>
  </si>
  <si>
    <t>Methane content</t>
  </si>
  <si>
    <t>Methane gas amount</t>
  </si>
  <si>
    <t>Capturing efficiency</t>
  </si>
  <si>
    <t>Methane Capturing</t>
  </si>
  <si>
    <t>Methane NCV</t>
  </si>
  <si>
    <t>TJ/Gg = MJ/Kg</t>
  </si>
  <si>
    <t>Methane Density</t>
  </si>
  <si>
    <t>kg/m3</t>
  </si>
  <si>
    <t>Methane Heating value</t>
  </si>
  <si>
    <t>Mega Joule</t>
  </si>
  <si>
    <t>Efficiency of Generation</t>
  </si>
  <si>
    <t>Conversion of Heating value</t>
  </si>
  <si>
    <t>1 MWh/1 MJ : (1 MWH = 1 MJ/3600)</t>
  </si>
  <si>
    <t>Electricity Production</t>
  </si>
  <si>
    <t>MWh/year</t>
  </si>
  <si>
    <t xml:space="preserve">running hours </t>
  </si>
  <si>
    <t>assuming 300 days/year</t>
  </si>
  <si>
    <t xml:space="preserve">Capacity Generation </t>
  </si>
  <si>
    <t>MW</t>
  </si>
  <si>
    <t>Capacity per house</t>
  </si>
  <si>
    <t>Watt</t>
  </si>
  <si>
    <t>Amount of House</t>
  </si>
  <si>
    <t>Houses</t>
  </si>
  <si>
    <t>AMS-III.H./Version 16: Methane Recovery in Wastewater Treatment</t>
    <phoneticPr fontId="0"/>
  </si>
  <si>
    <t>Data Cells</t>
    <phoneticPr fontId="0"/>
  </si>
  <si>
    <t>Data</t>
    <phoneticPr fontId="0"/>
  </si>
  <si>
    <t>Parameter</t>
    <phoneticPr fontId="0"/>
  </si>
  <si>
    <t>Unit</t>
    <phoneticPr fontId="0"/>
  </si>
  <si>
    <t>Data Input</t>
    <phoneticPr fontId="0"/>
  </si>
  <si>
    <t>Description</t>
    <phoneticPr fontId="0"/>
  </si>
  <si>
    <t>Sheet Guidance</t>
    <phoneticPr fontId="0"/>
  </si>
  <si>
    <t>Wastewater</t>
  </si>
  <si>
    <r>
      <t>Q</t>
    </r>
    <r>
      <rPr>
        <vertAlign val="subscript"/>
        <sz val="11"/>
        <rFont val="Calibri"/>
        <family val="2"/>
        <scheme val="minor"/>
      </rPr>
      <t>ww,i(k),y</t>
    </r>
  </si>
  <si>
    <r>
      <t>m</t>
    </r>
    <r>
      <rPr>
        <vertAlign val="super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/month</t>
    </r>
  </si>
  <si>
    <t>Quantity of wastewater or sludge that is treated in the anaerobic digester in the project activity in month m</t>
    <phoneticPr fontId="0"/>
  </si>
  <si>
    <t>BEs &amp; PEs</t>
    <phoneticPr fontId="0"/>
  </si>
  <si>
    <t>COD level</t>
    <phoneticPr fontId="0"/>
  </si>
  <si>
    <r>
      <t>COD</t>
    </r>
    <r>
      <rPr>
        <vertAlign val="subscript"/>
        <sz val="11"/>
        <rFont val="Calibri"/>
        <family val="2"/>
        <scheme val="minor"/>
      </rPr>
      <t>ww,untreated,y</t>
    </r>
  </si>
  <si>
    <r>
      <t>tCOD/m</t>
    </r>
    <r>
      <rPr>
        <vertAlign val="superscript"/>
        <sz val="11"/>
        <rFont val="Calibri"/>
        <family val="2"/>
        <scheme val="minor"/>
      </rPr>
      <t>3</t>
    </r>
  </si>
  <si>
    <t>Average chemical oxygen demand in the wastewater or sludge that  is treated in the current wastewater treatment system</t>
    <phoneticPr fontId="0"/>
  </si>
  <si>
    <t>Treatment efficiency of COD removal</t>
    <phoneticPr fontId="0"/>
  </si>
  <si>
    <t>N.A.</t>
    <phoneticPr fontId="0"/>
  </si>
  <si>
    <t>%</t>
    <phoneticPr fontId="0"/>
  </si>
  <si>
    <t xml:space="preserve">Ratio of COD removed by the treatment system to COD entering the system  </t>
    <phoneticPr fontId="0"/>
  </si>
  <si>
    <t>The electricity use for the biogas plant</t>
    <phoneticPr fontId="0"/>
  </si>
  <si>
    <t>-</t>
    <phoneticPr fontId="0"/>
  </si>
  <si>
    <t>MWh/day</t>
    <phoneticPr fontId="0"/>
  </si>
  <si>
    <t>PEs - (J5)</t>
    <phoneticPr fontId="0"/>
  </si>
  <si>
    <t>Operational days of the installed biogas plant</t>
    <phoneticPr fontId="0"/>
  </si>
  <si>
    <t>days</t>
    <phoneticPr fontId="0"/>
  </si>
  <si>
    <t xml:space="preserve">Operational hours: 24 </t>
    <phoneticPr fontId="0"/>
  </si>
  <si>
    <t>Carbon emission factor</t>
    <phoneticPr fontId="0"/>
  </si>
  <si>
    <r>
      <t>EF</t>
    </r>
    <r>
      <rPr>
        <vertAlign val="subscript"/>
        <sz val="11"/>
        <rFont val="Calibri"/>
        <family val="2"/>
        <scheme val="minor"/>
      </rPr>
      <t>BL,EL,y</t>
    </r>
    <r>
      <rPr>
        <sz val="11"/>
        <rFont val="Calibri"/>
        <family val="2"/>
        <scheme val="minor"/>
      </rPr>
      <t>, EF</t>
    </r>
    <r>
      <rPr>
        <vertAlign val="subscript"/>
        <sz val="11"/>
        <rFont val="Calibri"/>
        <family val="2"/>
        <scheme val="minor"/>
      </rPr>
      <t>EC,y</t>
    </r>
  </si>
  <si>
    <r>
      <t>tCO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e/MWh</t>
    </r>
  </si>
  <si>
    <t>Carbon emission factor in the year y</t>
    <phoneticPr fontId="0"/>
  </si>
  <si>
    <t xml:space="preserve">ER Result </t>
    <phoneticPr fontId="0"/>
  </si>
  <si>
    <r>
      <t>tCO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e/yr</t>
    </r>
  </si>
  <si>
    <t>Assumptions for Calculation</t>
    <phoneticPr fontId="0"/>
  </si>
  <si>
    <t>Assumption</t>
    <phoneticPr fontId="0"/>
  </si>
  <si>
    <t>Electricty consumption in the current wastewater treatment system</t>
    <phoneticPr fontId="0"/>
  </si>
  <si>
    <r>
      <t>EG</t>
    </r>
    <r>
      <rPr>
        <vertAlign val="subscript"/>
        <sz val="11"/>
        <rFont val="Calibri"/>
        <family val="2"/>
        <scheme val="minor"/>
      </rPr>
      <t>y</t>
    </r>
  </si>
  <si>
    <t xml:space="preserve">No electricity used for the treatment of the wastewater or treatment of the sludge </t>
    <phoneticPr fontId="0"/>
  </si>
  <si>
    <t>BEs -  (J5)</t>
    <phoneticPr fontId="0"/>
  </si>
  <si>
    <t xml:space="preserve">COD removal efficiency </t>
    <phoneticPr fontId="0"/>
  </si>
  <si>
    <r>
      <t>η</t>
    </r>
    <r>
      <rPr>
        <vertAlign val="subscript"/>
        <sz val="11"/>
        <rFont val="Calibri"/>
        <family val="2"/>
        <scheme val="minor"/>
      </rPr>
      <t xml:space="preserve">COD,BL,i </t>
    </r>
  </si>
  <si>
    <t>Suggested default value</t>
    <phoneticPr fontId="0"/>
  </si>
  <si>
    <t>BEs -  (J11)</t>
    <phoneticPr fontId="0"/>
  </si>
  <si>
    <t xml:space="preserve">Type of wastewater treatment and discharge pathway or system in the current system </t>
    <phoneticPr fontId="0"/>
  </si>
  <si>
    <t>MCF</t>
    <phoneticPr fontId="0"/>
  </si>
  <si>
    <t>IPCC default valude for the "Anaerobic deep lagoon" is applied (0.8). See the "BEs J16-J25" to change the baseline treatment or discharge.</t>
    <phoneticPr fontId="0"/>
  </si>
  <si>
    <t>BEs (J17 - J26)</t>
    <phoneticPr fontId="0"/>
  </si>
  <si>
    <t>Type of wastewater treatment and discharge pathway or system in the project activity</t>
    <phoneticPr fontId="0"/>
  </si>
  <si>
    <t>IPCC default valude for the "Discharge of wastewater to sea river/lake" is applied (0.1). See the "PEs J17-J26" to change the treatment or discharge.</t>
    <phoneticPr fontId="0"/>
  </si>
  <si>
    <t>PEs - (J15-J24)</t>
    <phoneticPr fontId="0"/>
  </si>
  <si>
    <t>Sludge treatnment</t>
    <phoneticPr fontId="0"/>
  </si>
  <si>
    <r>
      <t>BE</t>
    </r>
    <r>
      <rPr>
        <vertAlign val="subscript"/>
        <sz val="11"/>
        <rFont val="Calibri"/>
        <family val="2"/>
        <scheme val="minor"/>
      </rPr>
      <t>s,treatment,y</t>
    </r>
  </si>
  <si>
    <t>Assumed sludge is not composted. In case sludge is composted, change the value from "BEs - J26" to "BEs - J38"</t>
    <phoneticPr fontId="0"/>
  </si>
  <si>
    <t>BEs - (J27)</t>
    <phoneticPr fontId="0"/>
  </si>
  <si>
    <t>Degradable organic content of the untreated sludge generated in year y</t>
    <phoneticPr fontId="0"/>
  </si>
  <si>
    <r>
      <t>DOC</t>
    </r>
    <r>
      <rPr>
        <vertAlign val="subscript"/>
        <sz val="11"/>
        <rFont val="Calibri"/>
        <family val="2"/>
        <scheme val="minor"/>
      </rPr>
      <t>s</t>
    </r>
  </si>
  <si>
    <t>Default valuese of 0.5 for domestic sludge and 0.257 for industrial sludge shall be used. 0.257 for industrial sludge is applied.</t>
    <phoneticPr fontId="0"/>
  </si>
  <si>
    <t>BEs - (J30)</t>
    <phoneticPr fontId="0"/>
  </si>
  <si>
    <t>Baseline emissions of the sludge treatment systems affected by the project activity</t>
    <phoneticPr fontId="0"/>
  </si>
  <si>
    <r>
      <t>S</t>
    </r>
    <r>
      <rPr>
        <vertAlign val="subscript"/>
        <sz val="11"/>
        <rFont val="Calibri"/>
        <family val="2"/>
        <scheme val="minor"/>
      </rPr>
      <t>l,PJ,y</t>
    </r>
  </si>
  <si>
    <t>tonne</t>
    <phoneticPr fontId="0"/>
  </si>
  <si>
    <t>Neglected</t>
    <phoneticPr fontId="0"/>
  </si>
  <si>
    <t>BEs - (J36)
PEs - (J26)</t>
    <phoneticPr fontId="0"/>
  </si>
  <si>
    <t>Baseline emissions from degradable organic carbon in treated wastewater discharged into sea/river/lake</t>
    <phoneticPr fontId="0"/>
  </si>
  <si>
    <r>
      <t>COD</t>
    </r>
    <r>
      <rPr>
        <vertAlign val="subscript"/>
        <sz val="11"/>
        <rFont val="Calibri"/>
        <family val="2"/>
        <scheme val="minor"/>
      </rPr>
      <t>ww,discharge,BL,y</t>
    </r>
  </si>
  <si>
    <r>
      <t>tonnes/m</t>
    </r>
    <r>
      <rPr>
        <vertAlign val="superscript"/>
        <sz val="11"/>
        <rFont val="Calibri"/>
        <family val="2"/>
        <scheme val="minor"/>
      </rPr>
      <t>3</t>
    </r>
  </si>
  <si>
    <t>The pathway of discharge of the wastewater will not be affcted by the project activity</t>
    <phoneticPr fontId="0"/>
  </si>
  <si>
    <t>BEs - (J47)</t>
    <phoneticPr fontId="0"/>
  </si>
  <si>
    <t>Baseline emissions from anaerobic decay of the final sludge produced in year y</t>
    <phoneticPr fontId="0"/>
  </si>
  <si>
    <r>
      <t>S</t>
    </r>
    <r>
      <rPr>
        <vertAlign val="subscript"/>
        <sz val="11"/>
        <rFont val="Calibri"/>
        <family val="2"/>
        <scheme val="minor"/>
      </rPr>
      <t>final,BL,y</t>
    </r>
  </si>
  <si>
    <t>BEs - (J50)</t>
    <phoneticPr fontId="0"/>
  </si>
  <si>
    <t>Methane emissions from sludge treatment systems affacted by the project activity, and not equipped with biogas recovery</t>
    <phoneticPr fontId="0"/>
  </si>
  <si>
    <r>
      <t>PE</t>
    </r>
    <r>
      <rPr>
        <vertAlign val="subscript"/>
        <sz val="11"/>
        <rFont val="Calibri"/>
        <family val="2"/>
        <scheme val="minor"/>
      </rPr>
      <t>s,treatment,y</t>
    </r>
  </si>
  <si>
    <r>
      <t>Assumed the sludge treatment steps being affacted by the project activity will be equipped with biogas recovery system (No wastewater;  S</t>
    </r>
    <r>
      <rPr>
        <vertAlign val="subscript"/>
        <sz val="11"/>
        <rFont val="Calibri"/>
        <family val="2"/>
        <scheme val="minor"/>
      </rPr>
      <t>l,PJ,y</t>
    </r>
    <r>
      <rPr>
        <sz val="11"/>
        <rFont val="Calibri"/>
        <family val="2"/>
        <scheme val="minor"/>
      </rPr>
      <t xml:space="preserve"> = 0 under PE</t>
    </r>
    <r>
      <rPr>
        <vertAlign val="subscript"/>
        <sz val="11"/>
        <rFont val="Calibri"/>
        <family val="2"/>
        <scheme val="minor"/>
      </rPr>
      <t>s,treatment,y</t>
    </r>
    <r>
      <rPr>
        <sz val="11"/>
        <rFont val="Calibri"/>
        <family val="2"/>
        <scheme val="minor"/>
      </rPr>
      <t>)</t>
    </r>
  </si>
  <si>
    <t>PEs - (J25)</t>
    <phoneticPr fontId="0"/>
  </si>
  <si>
    <t xml:space="preserve">Methane emissions from degradable organic carbon in treated wastewater </t>
    <phoneticPr fontId="0"/>
  </si>
  <si>
    <r>
      <t>PE</t>
    </r>
    <r>
      <rPr>
        <vertAlign val="subscript"/>
        <sz val="11"/>
        <rFont val="Calibri"/>
        <family val="2"/>
        <scheme val="minor"/>
      </rPr>
      <t>ww,discharge,y</t>
    </r>
  </si>
  <si>
    <r>
      <t>Assumed the treated wastewater discharge pathway will not be affected due to the project activity (Q</t>
    </r>
    <r>
      <rPr>
        <vertAlign val="subscript"/>
        <sz val="11"/>
        <rFont val="Calibri"/>
        <family val="2"/>
        <scheme val="minor"/>
      </rPr>
      <t>ww,I,y</t>
    </r>
    <r>
      <rPr>
        <sz val="11"/>
        <rFont val="Calibri"/>
        <family val="2"/>
        <scheme val="minor"/>
      </rPr>
      <t xml:space="preserve"> and COD</t>
    </r>
    <r>
      <rPr>
        <vertAlign val="subscript"/>
        <sz val="11"/>
        <rFont val="Calibri"/>
        <family val="2"/>
        <scheme val="minor"/>
      </rPr>
      <t>ww,discharge,PJ,y</t>
    </r>
    <r>
      <rPr>
        <sz val="11"/>
        <rFont val="Calibri"/>
        <family val="2"/>
        <scheme val="minor"/>
      </rPr>
      <t xml:space="preserve"> are zero). </t>
    </r>
  </si>
  <si>
    <t>PEs - (J37)</t>
    <phoneticPr fontId="0"/>
  </si>
  <si>
    <t>Methane emissions from anaerobic decay of the final sludge</t>
    <phoneticPr fontId="0"/>
  </si>
  <si>
    <r>
      <t>PE</t>
    </r>
    <r>
      <rPr>
        <vertAlign val="subscript"/>
        <sz val="11"/>
        <rFont val="Calibri"/>
        <family val="2"/>
        <scheme val="minor"/>
      </rPr>
      <t>s,final,y</t>
    </r>
  </si>
  <si>
    <r>
      <t>No methane emissions would occur, since it is assumed that  sludge generated by the treatment system is to be controlled and managed (S</t>
    </r>
    <r>
      <rPr>
        <vertAlign val="subscript"/>
        <sz val="11"/>
        <rFont val="Calibri"/>
        <family val="2"/>
        <scheme val="minor"/>
      </rPr>
      <t xml:space="preserve">final,PJ,y </t>
    </r>
    <r>
      <rPr>
        <sz val="11"/>
        <rFont val="Calibri"/>
        <family val="2"/>
        <scheme val="minor"/>
      </rPr>
      <t>and MCF</t>
    </r>
    <r>
      <rPr>
        <vertAlign val="subscript"/>
        <sz val="11"/>
        <rFont val="Calibri"/>
        <family val="2"/>
        <scheme val="minor"/>
      </rPr>
      <t>s,final,PJ,y</t>
    </r>
    <r>
      <rPr>
        <sz val="11"/>
        <rFont val="Calibri"/>
        <family val="2"/>
        <scheme val="minor"/>
      </rPr>
      <t xml:space="preserve"> are zero).</t>
    </r>
  </si>
  <si>
    <t>PEs - (J43)</t>
    <phoneticPr fontId="0"/>
  </si>
  <si>
    <t xml:space="preserve">Methane correction factor for the sludge treatment system l equipped with biogas recovery system </t>
    <phoneticPr fontId="0"/>
  </si>
  <si>
    <r>
      <t>MCF</t>
    </r>
    <r>
      <rPr>
        <vertAlign val="subscript"/>
        <sz val="11"/>
        <rFont val="Calibri"/>
        <family val="2"/>
        <scheme val="minor"/>
      </rPr>
      <t>s,treatment,l</t>
    </r>
  </si>
  <si>
    <t>Due to the neglected amount of the sludge</t>
    <phoneticPr fontId="0"/>
  </si>
  <si>
    <t>PEs - (J70)</t>
    <phoneticPr fontId="0"/>
  </si>
  <si>
    <t xml:space="preserve">Methane emissions from biomass stored under anaerobic conditions </t>
    <phoneticPr fontId="0"/>
  </si>
  <si>
    <r>
      <t>PE</t>
    </r>
    <r>
      <rPr>
        <vertAlign val="subscript"/>
        <sz val="11"/>
        <rFont val="Calibri"/>
        <family val="2"/>
        <scheme val="minor"/>
      </rPr>
      <t>biomass</t>
    </r>
  </si>
  <si>
    <t xml:space="preserve">Not applicable due to no on-site biomass storage </t>
    <phoneticPr fontId="0"/>
  </si>
  <si>
    <t>PEs - (J76)</t>
    <phoneticPr fontId="0"/>
  </si>
  <si>
    <t>Leakage</t>
    <phoneticPr fontId="0"/>
  </si>
  <si>
    <r>
      <t>LE</t>
    </r>
    <r>
      <rPr>
        <vertAlign val="subscript"/>
        <sz val="11"/>
        <rFont val="Calibri"/>
        <family val="2"/>
        <scheme val="minor"/>
      </rPr>
      <t>y</t>
    </r>
  </si>
  <si>
    <t xml:space="preserve">All equipments used in the project activity will "first-hand" or constructed on site </t>
    <phoneticPr fontId="0"/>
  </si>
  <si>
    <t>ERs - (E21)</t>
    <phoneticPr fontId="0"/>
  </si>
  <si>
    <t>Note</t>
    <phoneticPr fontId="0"/>
  </si>
  <si>
    <t>Input Cells</t>
    <phoneticPr fontId="0"/>
  </si>
  <si>
    <t>Baseline Emissions</t>
    <phoneticPr fontId="0"/>
  </si>
  <si>
    <r>
      <t xml:space="preserve">  BE</t>
    </r>
    <r>
      <rPr>
        <b/>
        <i/>
        <vertAlign val="subscript"/>
        <sz val="10"/>
        <rFont val="Arial"/>
        <family val="2"/>
      </rPr>
      <t xml:space="preserve">y </t>
    </r>
    <r>
      <rPr>
        <b/>
        <i/>
        <sz val="10"/>
        <rFont val="Arial"/>
        <family val="2"/>
      </rPr>
      <t>=</t>
    </r>
    <r>
      <rPr>
        <b/>
        <i/>
        <sz val="10"/>
        <color indexed="9"/>
        <rFont val="Arial"/>
        <family val="2"/>
      </rPr>
      <t xml:space="preserve"> BE</t>
    </r>
    <r>
      <rPr>
        <b/>
        <i/>
        <vertAlign val="subscript"/>
        <sz val="10"/>
        <color indexed="9"/>
        <rFont val="Arial"/>
        <family val="2"/>
      </rPr>
      <t xml:space="preserve">power,y </t>
    </r>
    <r>
      <rPr>
        <b/>
        <i/>
        <sz val="10"/>
        <color indexed="9"/>
        <rFont val="Arial"/>
        <family val="2"/>
      </rPr>
      <t xml:space="preserve">+ </t>
    </r>
    <r>
      <rPr>
        <b/>
        <i/>
        <sz val="10"/>
        <rFont val="Arial"/>
        <family val="2"/>
      </rPr>
      <t>BE</t>
    </r>
    <r>
      <rPr>
        <b/>
        <i/>
        <vertAlign val="subscript"/>
        <sz val="10"/>
        <rFont val="Arial"/>
        <family val="2"/>
      </rPr>
      <t>ww,treatment,y</t>
    </r>
    <r>
      <rPr>
        <b/>
        <i/>
        <sz val="10"/>
        <color indexed="9"/>
        <rFont val="Arial"/>
        <family val="2"/>
      </rPr>
      <t xml:space="preserve"> + BE</t>
    </r>
    <r>
      <rPr>
        <b/>
        <i/>
        <vertAlign val="subscript"/>
        <sz val="10"/>
        <color indexed="9"/>
        <rFont val="Arial"/>
        <family val="2"/>
      </rPr>
      <t>s,treatment,y</t>
    </r>
    <r>
      <rPr>
        <b/>
        <i/>
        <sz val="10"/>
        <color indexed="9"/>
        <rFont val="Arial"/>
        <family val="2"/>
      </rPr>
      <t xml:space="preserve"> + BE</t>
    </r>
    <r>
      <rPr>
        <b/>
        <i/>
        <vertAlign val="subscript"/>
        <sz val="10"/>
        <color indexed="9"/>
        <rFont val="Arial"/>
        <family val="2"/>
      </rPr>
      <t>ww,discharge,y</t>
    </r>
    <r>
      <rPr>
        <b/>
        <i/>
        <sz val="10"/>
        <color indexed="9"/>
        <rFont val="Arial"/>
        <family val="2"/>
      </rPr>
      <t xml:space="preserve"> + BE</t>
    </r>
    <r>
      <rPr>
        <b/>
        <i/>
        <vertAlign val="subscript"/>
        <sz val="10"/>
        <color indexed="9"/>
        <rFont val="Arial"/>
        <family val="2"/>
      </rPr>
      <t>s,final,y</t>
    </r>
  </si>
  <si>
    <r>
      <t xml:space="preserve"> BE</t>
    </r>
    <r>
      <rPr>
        <b/>
        <i/>
        <vertAlign val="subscript"/>
        <sz val="10"/>
        <rFont val="Arial"/>
        <family val="2"/>
      </rPr>
      <t xml:space="preserve">power,y </t>
    </r>
    <r>
      <rPr>
        <b/>
        <i/>
        <sz val="10"/>
        <rFont val="Arial"/>
        <family val="2"/>
      </rPr>
      <t>= EG</t>
    </r>
    <r>
      <rPr>
        <b/>
        <i/>
        <vertAlign val="subscript"/>
        <sz val="10"/>
        <rFont val="Arial"/>
        <family val="2"/>
      </rPr>
      <t xml:space="preserve">y </t>
    </r>
    <r>
      <rPr>
        <b/>
        <i/>
        <sz val="10"/>
        <rFont val="Arial"/>
        <family val="2"/>
      </rPr>
      <t>x (Load Factor)</t>
    </r>
    <r>
      <rPr>
        <b/>
        <i/>
        <vertAlign val="subscript"/>
        <sz val="10"/>
        <rFont val="Arial"/>
        <family val="2"/>
      </rPr>
      <t xml:space="preserve"> </t>
    </r>
    <r>
      <rPr>
        <b/>
        <i/>
        <sz val="10"/>
        <rFont val="Arial"/>
        <family val="2"/>
      </rPr>
      <t>x EF</t>
    </r>
    <r>
      <rPr>
        <b/>
        <i/>
        <vertAlign val="subscript"/>
        <sz val="10"/>
        <rFont val="Arial"/>
        <family val="2"/>
      </rPr>
      <t>y</t>
    </r>
    <r>
      <rPr>
        <b/>
        <i/>
        <sz val="10"/>
        <rFont val="Arial"/>
        <family val="2"/>
      </rPr>
      <t xml:space="preserve"> </t>
    </r>
  </si>
  <si>
    <r>
      <t>EG</t>
    </r>
    <r>
      <rPr>
        <vertAlign val="subscript"/>
        <sz val="10"/>
        <rFont val="Arial"/>
        <family val="2"/>
      </rPr>
      <t>y</t>
    </r>
  </si>
  <si>
    <t>MWh/yr</t>
    <phoneticPr fontId="0"/>
  </si>
  <si>
    <t>*Assumption</t>
    <phoneticPr fontId="0"/>
  </si>
  <si>
    <t>Load factor</t>
    <phoneticPr fontId="0"/>
  </si>
  <si>
    <r>
      <t>EF</t>
    </r>
    <r>
      <rPr>
        <vertAlign val="subscript"/>
        <sz val="10"/>
        <rFont val="Arial"/>
        <family val="2"/>
      </rPr>
      <t>y</t>
    </r>
  </si>
  <si>
    <r>
      <t>tCO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/MWh</t>
    </r>
  </si>
  <si>
    <t>Assumed grid emission factor</t>
    <phoneticPr fontId="0"/>
  </si>
  <si>
    <r>
      <t xml:space="preserve"> BE</t>
    </r>
    <r>
      <rPr>
        <b/>
        <i/>
        <vertAlign val="subscript"/>
        <sz val="10"/>
        <rFont val="Arial"/>
        <family val="2"/>
      </rPr>
      <t>ww,treatment,y</t>
    </r>
    <r>
      <rPr>
        <b/>
        <i/>
        <sz val="10"/>
        <rFont val="Arial"/>
        <family val="2"/>
      </rPr>
      <t xml:space="preserve"> = </t>
    </r>
    <r>
      <rPr>
        <b/>
        <i/>
        <sz val="10"/>
        <rFont val="ＭＳ Ｐゴシック"/>
        <family val="3"/>
        <charset val="128"/>
      </rPr>
      <t>Σ</t>
    </r>
    <r>
      <rPr>
        <b/>
        <i/>
        <sz val="10"/>
        <rFont val="Arial"/>
        <family val="2"/>
      </rPr>
      <t>Q</t>
    </r>
    <r>
      <rPr>
        <b/>
        <i/>
        <vertAlign val="subscript"/>
        <sz val="10"/>
        <rFont val="Arial"/>
        <family val="2"/>
      </rPr>
      <t>ww,i,y</t>
    </r>
    <r>
      <rPr>
        <b/>
        <i/>
        <sz val="10"/>
        <rFont val="Arial"/>
        <family val="2"/>
      </rPr>
      <t xml:space="preserve"> x COD</t>
    </r>
    <r>
      <rPr>
        <b/>
        <i/>
        <vertAlign val="subscript"/>
        <sz val="10"/>
        <rFont val="Arial"/>
        <family val="2"/>
      </rPr>
      <t>removed,i,y</t>
    </r>
    <r>
      <rPr>
        <b/>
        <i/>
        <sz val="10"/>
        <rFont val="Arial"/>
        <family val="2"/>
      </rPr>
      <t xml:space="preserve"> x </t>
    </r>
    <r>
      <rPr>
        <b/>
        <sz val="10"/>
        <rFont val="ＭＳ Ｐゴシック"/>
        <family val="3"/>
        <charset val="128"/>
      </rPr>
      <t>η</t>
    </r>
    <r>
      <rPr>
        <b/>
        <vertAlign val="subscript"/>
        <sz val="10"/>
        <rFont val="Arial"/>
        <family val="2"/>
      </rPr>
      <t>COD,BL,i</t>
    </r>
    <r>
      <rPr>
        <b/>
        <sz val="10"/>
        <rFont val="Arial"/>
        <family val="2"/>
      </rPr>
      <t xml:space="preserve"> x</t>
    </r>
    <r>
      <rPr>
        <b/>
        <i/>
        <sz val="10"/>
        <rFont val="Arial"/>
        <family val="2"/>
      </rPr>
      <t xml:space="preserve"> MCF</t>
    </r>
    <r>
      <rPr>
        <b/>
        <i/>
        <vertAlign val="subscript"/>
        <sz val="10"/>
        <rFont val="Arial"/>
        <family val="2"/>
      </rPr>
      <t xml:space="preserve">ww,treatment,BL,i </t>
    </r>
    <r>
      <rPr>
        <b/>
        <i/>
        <sz val="10"/>
        <rFont val="Arial"/>
        <family val="2"/>
      </rPr>
      <t>x B</t>
    </r>
    <r>
      <rPr>
        <b/>
        <i/>
        <vertAlign val="subscript"/>
        <sz val="10"/>
        <rFont val="Arial"/>
        <family val="2"/>
      </rPr>
      <t>o,ww</t>
    </r>
    <r>
      <rPr>
        <b/>
        <i/>
        <sz val="10"/>
        <rFont val="Arial"/>
        <family val="2"/>
      </rPr>
      <t xml:space="preserve"> x UF</t>
    </r>
    <r>
      <rPr>
        <b/>
        <i/>
        <vertAlign val="subscript"/>
        <sz val="10"/>
        <rFont val="Arial"/>
        <family val="2"/>
      </rPr>
      <t xml:space="preserve">BL </t>
    </r>
    <r>
      <rPr>
        <b/>
        <i/>
        <sz val="10"/>
        <rFont val="Arial"/>
        <family val="2"/>
      </rPr>
      <t>x GWP</t>
    </r>
    <r>
      <rPr>
        <b/>
        <i/>
        <vertAlign val="subscript"/>
        <sz val="10"/>
        <rFont val="Arial"/>
        <family val="2"/>
      </rPr>
      <t>CH4</t>
    </r>
  </si>
  <si>
    <t>tCO2/year</t>
  </si>
  <si>
    <r>
      <t>Q</t>
    </r>
    <r>
      <rPr>
        <vertAlign val="subscript"/>
        <sz val="10"/>
        <rFont val="Arial"/>
        <family val="2"/>
      </rPr>
      <t>ww,i,y</t>
    </r>
  </si>
  <si>
    <r>
      <t>m</t>
    </r>
    <r>
      <rPr>
        <vertAlign val="superscript"/>
        <sz val="10"/>
        <rFont val="Arial"/>
        <family val="2"/>
      </rPr>
      <t>3</t>
    </r>
  </si>
  <si>
    <t>Volume of wastewater treated in baseline wastewater treatment system in year y</t>
    <phoneticPr fontId="0"/>
  </si>
  <si>
    <r>
      <t>COD</t>
    </r>
    <r>
      <rPr>
        <vertAlign val="subscript"/>
        <sz val="10"/>
        <rFont val="Arial"/>
        <family val="2"/>
      </rPr>
      <t>removed,i,y</t>
    </r>
  </si>
  <si>
    <r>
      <t>tonnes/m</t>
    </r>
    <r>
      <rPr>
        <vertAlign val="superscript"/>
        <sz val="10"/>
        <rFont val="Arial"/>
        <family val="2"/>
      </rPr>
      <t>3</t>
    </r>
  </si>
  <si>
    <r>
      <t>η</t>
    </r>
    <r>
      <rPr>
        <vertAlign val="subscript"/>
        <sz val="10"/>
        <rFont val="Arial"/>
        <family val="2"/>
      </rPr>
      <t xml:space="preserve">COD,BL,i </t>
    </r>
  </si>
  <si>
    <r>
      <t>MCF</t>
    </r>
    <r>
      <rPr>
        <vertAlign val="subscript"/>
        <sz val="10"/>
        <rFont val="Arial"/>
        <family val="2"/>
      </rPr>
      <t>ww,treatment,BL,i</t>
    </r>
  </si>
  <si>
    <r>
      <t>B</t>
    </r>
    <r>
      <rPr>
        <vertAlign val="subscript"/>
        <sz val="10"/>
        <rFont val="Arial"/>
        <family val="2"/>
      </rPr>
      <t>O,ww</t>
    </r>
  </si>
  <si>
    <r>
      <t>kgCH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/kgCOD</t>
    </r>
  </si>
  <si>
    <t>IPCC default value (2006 IPCC Guideline)</t>
    <phoneticPr fontId="0"/>
  </si>
  <si>
    <r>
      <t>UF</t>
    </r>
    <r>
      <rPr>
        <vertAlign val="subscript"/>
        <sz val="10"/>
        <rFont val="Arial"/>
        <family val="2"/>
      </rPr>
      <t>BL</t>
    </r>
  </si>
  <si>
    <t>FCCC/SBSTA/2003/10/Add.2, page 25</t>
    <phoneticPr fontId="0"/>
  </si>
  <si>
    <r>
      <t>GWP</t>
    </r>
    <r>
      <rPr>
        <vertAlign val="subscript"/>
        <sz val="10"/>
        <rFont val="Arial"/>
        <family val="2"/>
      </rPr>
      <t>CH4</t>
    </r>
  </si>
  <si>
    <r>
      <t>tCO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e/tCH</t>
    </r>
    <r>
      <rPr>
        <vertAlign val="subscript"/>
        <sz val="10"/>
        <rFont val="Arial"/>
        <family val="2"/>
      </rPr>
      <t>4</t>
    </r>
  </si>
  <si>
    <t xml:space="preserve">IPCC default </t>
    <phoneticPr fontId="0"/>
  </si>
  <si>
    <t>m</t>
    <phoneticPr fontId="0"/>
  </si>
  <si>
    <t>12 month</t>
    <phoneticPr fontId="0"/>
  </si>
  <si>
    <r>
      <t>MCF</t>
    </r>
    <r>
      <rPr>
        <b/>
        <i/>
        <vertAlign val="subscript"/>
        <sz val="10"/>
        <rFont val="Arial"/>
        <family val="2"/>
      </rPr>
      <t>ww,treatment,BL,i</t>
    </r>
  </si>
  <si>
    <t>Type of wastewater treatment and discharge pathway or system *IPCC default values</t>
    <phoneticPr fontId="0"/>
  </si>
  <si>
    <t>Discharge of wastewater to sea, river or lake</t>
    <phoneticPr fontId="0"/>
  </si>
  <si>
    <t>Aerobic treatment, well managed</t>
    <phoneticPr fontId="0"/>
  </si>
  <si>
    <t>Aerobic treatment, poorly managed or overloaded</t>
    <phoneticPr fontId="0"/>
  </si>
  <si>
    <t>Anaerobic digester for sludge without methane recovery</t>
    <phoneticPr fontId="0"/>
  </si>
  <si>
    <t>Anaerobic reactor without methane recovery</t>
    <phoneticPr fontId="0"/>
  </si>
  <si>
    <t>Anaerobic shallow lagoon (depth less than 2 meters)</t>
    <phoneticPr fontId="0"/>
  </si>
  <si>
    <t>Anaerobic deep lagoon (depth more than 2 meters)</t>
    <phoneticPr fontId="0"/>
  </si>
  <si>
    <t>Septic system</t>
    <phoneticPr fontId="0"/>
  </si>
  <si>
    <r>
      <t xml:space="preserve"> BE</t>
    </r>
    <r>
      <rPr>
        <b/>
        <i/>
        <vertAlign val="subscript"/>
        <sz val="10"/>
        <rFont val="Arial"/>
        <family val="2"/>
      </rPr>
      <t>s,treatment,y</t>
    </r>
    <r>
      <rPr>
        <b/>
        <i/>
        <sz val="10"/>
        <rFont val="Arial"/>
        <family val="2"/>
      </rPr>
      <t xml:space="preserve"> = </t>
    </r>
    <r>
      <rPr>
        <b/>
        <i/>
        <sz val="10"/>
        <rFont val="ＭＳ Ｐゴシック"/>
        <family val="3"/>
        <charset val="128"/>
      </rPr>
      <t>Σ</t>
    </r>
    <r>
      <rPr>
        <b/>
        <i/>
        <sz val="10"/>
        <rFont val="Arial"/>
        <family val="2"/>
      </rPr>
      <t>S</t>
    </r>
    <r>
      <rPr>
        <b/>
        <i/>
        <vertAlign val="subscript"/>
        <sz val="10"/>
        <rFont val="Arial"/>
        <family val="2"/>
      </rPr>
      <t xml:space="preserve">j,BL,y </t>
    </r>
    <r>
      <rPr>
        <b/>
        <i/>
        <sz val="10"/>
        <rFont val="Arial"/>
        <family val="2"/>
      </rPr>
      <t>x MCF</t>
    </r>
    <r>
      <rPr>
        <b/>
        <i/>
        <vertAlign val="subscript"/>
        <sz val="10"/>
        <rFont val="Arial"/>
        <family val="2"/>
      </rPr>
      <t xml:space="preserve">s,treatment,BL,j </t>
    </r>
    <r>
      <rPr>
        <b/>
        <i/>
        <sz val="10"/>
        <rFont val="Arial"/>
        <family val="2"/>
      </rPr>
      <t>x DOC</t>
    </r>
    <r>
      <rPr>
        <b/>
        <i/>
        <vertAlign val="subscript"/>
        <sz val="10"/>
        <rFont val="Arial"/>
        <family val="2"/>
      </rPr>
      <t>s</t>
    </r>
    <r>
      <rPr>
        <b/>
        <i/>
        <sz val="10"/>
        <rFont val="Arial"/>
        <family val="2"/>
      </rPr>
      <t xml:space="preserve"> x UF</t>
    </r>
    <r>
      <rPr>
        <b/>
        <i/>
        <vertAlign val="subscript"/>
        <sz val="10"/>
        <rFont val="Arial"/>
        <family val="2"/>
      </rPr>
      <t>BL</t>
    </r>
    <r>
      <rPr>
        <b/>
        <i/>
        <sz val="10"/>
        <rFont val="Arial"/>
        <family val="2"/>
      </rPr>
      <t xml:space="preserve"> x DOC</t>
    </r>
    <r>
      <rPr>
        <b/>
        <i/>
        <vertAlign val="subscript"/>
        <sz val="10"/>
        <rFont val="Arial"/>
        <family val="2"/>
      </rPr>
      <t>F</t>
    </r>
    <r>
      <rPr>
        <b/>
        <i/>
        <sz val="10"/>
        <rFont val="Arial"/>
        <family val="2"/>
      </rPr>
      <t xml:space="preserve"> x F x 16/12 x GWP</t>
    </r>
    <r>
      <rPr>
        <b/>
        <i/>
        <vertAlign val="subscript"/>
        <sz val="10"/>
        <rFont val="Arial"/>
        <family val="2"/>
      </rPr>
      <t>CH4</t>
    </r>
  </si>
  <si>
    <r>
      <t>S</t>
    </r>
    <r>
      <rPr>
        <vertAlign val="subscript"/>
        <sz val="10"/>
        <rFont val="Arial"/>
        <family val="2"/>
      </rPr>
      <t>j,BL,y</t>
    </r>
  </si>
  <si>
    <r>
      <t>MCF</t>
    </r>
    <r>
      <rPr>
        <vertAlign val="subscript"/>
        <sz val="10"/>
        <rFont val="Arial"/>
        <family val="2"/>
      </rPr>
      <t>s,treatment,BL,j</t>
    </r>
  </si>
  <si>
    <r>
      <t>DOC</t>
    </r>
    <r>
      <rPr>
        <vertAlign val="subscript"/>
        <sz val="10"/>
        <rFont val="Arial"/>
        <family val="2"/>
      </rPr>
      <t>s</t>
    </r>
  </si>
  <si>
    <t>Default value:  0.5 for domestic sludge, 0.257 for industrial sludge *0.257 is applied.</t>
    <phoneticPr fontId="0"/>
  </si>
  <si>
    <r>
      <t>DOC</t>
    </r>
    <r>
      <rPr>
        <vertAlign val="subscript"/>
        <sz val="10"/>
        <rFont val="Arial"/>
        <family val="2"/>
      </rPr>
      <t>F</t>
    </r>
  </si>
  <si>
    <t>IPCC default</t>
    <phoneticPr fontId="0"/>
  </si>
  <si>
    <t>F</t>
    <phoneticPr fontId="0"/>
  </si>
  <si>
    <r>
      <t>S</t>
    </r>
    <r>
      <rPr>
        <b/>
        <i/>
        <vertAlign val="subscript"/>
        <sz val="10"/>
        <rFont val="Arial"/>
        <family val="2"/>
      </rPr>
      <t xml:space="preserve">j,BL,y </t>
    </r>
    <r>
      <rPr>
        <b/>
        <i/>
        <sz val="10"/>
        <rFont val="Arial"/>
        <family val="2"/>
      </rPr>
      <t>= S</t>
    </r>
    <r>
      <rPr>
        <b/>
        <i/>
        <vertAlign val="subscript"/>
        <sz val="10"/>
        <rFont val="Arial"/>
        <family val="2"/>
      </rPr>
      <t>l,PJ,y</t>
    </r>
    <r>
      <rPr>
        <b/>
        <i/>
        <sz val="10"/>
        <rFont val="Arial"/>
        <family val="2"/>
      </rPr>
      <t xml:space="preserve"> x (SGR</t>
    </r>
    <r>
      <rPr>
        <b/>
        <i/>
        <vertAlign val="subscript"/>
        <sz val="10"/>
        <rFont val="Arial"/>
        <family val="2"/>
      </rPr>
      <t>BL</t>
    </r>
    <r>
      <rPr>
        <b/>
        <i/>
        <sz val="10"/>
        <rFont val="Arial"/>
        <family val="2"/>
      </rPr>
      <t>/SGR</t>
    </r>
    <r>
      <rPr>
        <b/>
        <i/>
        <vertAlign val="subscript"/>
        <sz val="10"/>
        <rFont val="Arial"/>
        <family val="2"/>
      </rPr>
      <t>PJ</t>
    </r>
    <r>
      <rPr>
        <b/>
        <i/>
        <sz val="10"/>
        <rFont val="Arial"/>
        <family val="2"/>
      </rPr>
      <t>)</t>
    </r>
  </si>
  <si>
    <t>*Applied only when the baselinewater treatment system is different from the treatment system in the project scenario</t>
    <phoneticPr fontId="0"/>
  </si>
  <si>
    <r>
      <t>S</t>
    </r>
    <r>
      <rPr>
        <vertAlign val="subscript"/>
        <sz val="10"/>
        <rFont val="Arial"/>
        <family val="2"/>
      </rPr>
      <t>l,PJ,y</t>
    </r>
  </si>
  <si>
    <r>
      <t>SGR</t>
    </r>
    <r>
      <rPr>
        <vertAlign val="subscript"/>
        <sz val="10"/>
        <rFont val="Arial"/>
        <family val="2"/>
      </rPr>
      <t>BL</t>
    </r>
  </si>
  <si>
    <t>tonne of dry matter in sludge / tonne COD removed</t>
    <phoneticPr fontId="0"/>
  </si>
  <si>
    <r>
      <t>SGR</t>
    </r>
    <r>
      <rPr>
        <vertAlign val="subscript"/>
        <sz val="10"/>
        <rFont val="Arial"/>
        <family val="2"/>
      </rPr>
      <t>PJ</t>
    </r>
  </si>
  <si>
    <r>
      <t>Optional: BE</t>
    </r>
    <r>
      <rPr>
        <b/>
        <i/>
        <vertAlign val="subscript"/>
        <sz val="10"/>
        <rFont val="Arial"/>
        <family val="2"/>
      </rPr>
      <t>s,treatment,y</t>
    </r>
    <r>
      <rPr>
        <b/>
        <i/>
        <sz val="10"/>
        <rFont val="Arial"/>
        <family val="2"/>
      </rPr>
      <t xml:space="preserve"> = </t>
    </r>
    <r>
      <rPr>
        <b/>
        <i/>
        <sz val="10"/>
        <rFont val="ＭＳ Ｐゴシック"/>
        <family val="3"/>
        <charset val="128"/>
      </rPr>
      <t>Σ</t>
    </r>
    <r>
      <rPr>
        <b/>
        <i/>
        <sz val="10"/>
        <rFont val="Arial"/>
        <family val="2"/>
      </rPr>
      <t>S</t>
    </r>
    <r>
      <rPr>
        <b/>
        <i/>
        <vertAlign val="subscript"/>
        <sz val="10"/>
        <rFont val="Arial"/>
        <family val="2"/>
      </rPr>
      <t>j,BL,y</t>
    </r>
    <r>
      <rPr>
        <b/>
        <i/>
        <sz val="10"/>
        <rFont val="Arial"/>
        <family val="2"/>
      </rPr>
      <t xml:space="preserve"> x EF</t>
    </r>
    <r>
      <rPr>
        <b/>
        <i/>
        <vertAlign val="subscript"/>
        <sz val="10"/>
        <rFont val="Arial"/>
        <family val="2"/>
      </rPr>
      <t>composting</t>
    </r>
    <r>
      <rPr>
        <b/>
        <i/>
        <sz val="10"/>
        <rFont val="Arial"/>
        <family val="2"/>
      </rPr>
      <t xml:space="preserve"> x GWP</t>
    </r>
    <r>
      <rPr>
        <b/>
        <i/>
        <vertAlign val="subscript"/>
        <sz val="10"/>
        <rFont val="Arial"/>
        <family val="2"/>
      </rPr>
      <t xml:space="preserve">CH4  </t>
    </r>
    <r>
      <rPr>
        <sz val="8"/>
        <rFont val="Arial"/>
        <family val="2"/>
      </rPr>
      <t>*In case sludge is composed</t>
    </r>
  </si>
  <si>
    <r>
      <t>EF</t>
    </r>
    <r>
      <rPr>
        <vertAlign val="subscript"/>
        <sz val="10"/>
        <rFont val="Arial"/>
        <family val="2"/>
      </rPr>
      <t>composting</t>
    </r>
  </si>
  <si>
    <t>t CH4/ton waste treated</t>
    <phoneticPr fontId="0"/>
  </si>
  <si>
    <t>IPCC default (This can be based on facility/site-specific measurements, country specific values, too)</t>
    <phoneticPr fontId="0"/>
  </si>
  <si>
    <r>
      <t xml:space="preserve"> BE</t>
    </r>
    <r>
      <rPr>
        <b/>
        <i/>
        <vertAlign val="subscript"/>
        <sz val="10"/>
        <rFont val="Arial"/>
        <family val="2"/>
      </rPr>
      <t>ww,discharge,y</t>
    </r>
    <r>
      <rPr>
        <b/>
        <i/>
        <sz val="10"/>
        <rFont val="Arial"/>
        <family val="2"/>
      </rPr>
      <t xml:space="preserve"> = Q</t>
    </r>
    <r>
      <rPr>
        <b/>
        <i/>
        <vertAlign val="subscript"/>
        <sz val="10"/>
        <rFont val="Arial"/>
        <family val="2"/>
      </rPr>
      <t>ww,y</t>
    </r>
    <r>
      <rPr>
        <b/>
        <i/>
        <sz val="10"/>
        <rFont val="Arial"/>
        <family val="2"/>
      </rPr>
      <t xml:space="preserve"> x GWP</t>
    </r>
    <r>
      <rPr>
        <b/>
        <i/>
        <vertAlign val="subscript"/>
        <sz val="10"/>
        <rFont val="Arial"/>
        <family val="2"/>
      </rPr>
      <t>CH4</t>
    </r>
    <r>
      <rPr>
        <b/>
        <i/>
        <sz val="10"/>
        <rFont val="Arial"/>
        <family val="2"/>
      </rPr>
      <t xml:space="preserve"> x B</t>
    </r>
    <r>
      <rPr>
        <b/>
        <i/>
        <vertAlign val="subscript"/>
        <sz val="10"/>
        <rFont val="Arial"/>
        <family val="2"/>
      </rPr>
      <t>o,ww</t>
    </r>
    <r>
      <rPr>
        <b/>
        <i/>
        <sz val="10"/>
        <rFont val="Arial"/>
        <family val="2"/>
      </rPr>
      <t xml:space="preserve"> x COD</t>
    </r>
    <r>
      <rPr>
        <b/>
        <i/>
        <vertAlign val="subscript"/>
        <sz val="10"/>
        <rFont val="Arial"/>
        <family val="2"/>
      </rPr>
      <t>ww,discharge,BL,y</t>
    </r>
    <r>
      <rPr>
        <b/>
        <i/>
        <sz val="10"/>
        <rFont val="Arial"/>
        <family val="2"/>
      </rPr>
      <t xml:space="preserve"> x MCF</t>
    </r>
    <r>
      <rPr>
        <b/>
        <i/>
        <vertAlign val="subscript"/>
        <sz val="10"/>
        <rFont val="Arial"/>
        <family val="2"/>
      </rPr>
      <t>ww,BL,discharge</t>
    </r>
  </si>
  <si>
    <r>
      <t>COD</t>
    </r>
    <r>
      <rPr>
        <vertAlign val="subscript"/>
        <sz val="10"/>
        <rFont val="Arial"/>
        <family val="2"/>
      </rPr>
      <t>ww,discharge,BL,y</t>
    </r>
  </si>
  <si>
    <r>
      <t>MCF</t>
    </r>
    <r>
      <rPr>
        <vertAlign val="subscript"/>
        <sz val="10"/>
        <rFont val="Arial"/>
        <family val="2"/>
      </rPr>
      <t>ww,BL,discharge</t>
    </r>
  </si>
  <si>
    <r>
      <t xml:space="preserve"> BE</t>
    </r>
    <r>
      <rPr>
        <b/>
        <i/>
        <vertAlign val="subscript"/>
        <sz val="10"/>
        <rFont val="Arial"/>
        <family val="2"/>
      </rPr>
      <t>s,final,y</t>
    </r>
    <r>
      <rPr>
        <b/>
        <i/>
        <sz val="10"/>
        <rFont val="Arial"/>
        <family val="2"/>
      </rPr>
      <t xml:space="preserve"> = S</t>
    </r>
    <r>
      <rPr>
        <b/>
        <i/>
        <vertAlign val="subscript"/>
        <sz val="10"/>
        <rFont val="Arial"/>
        <family val="2"/>
      </rPr>
      <t>final,BL,y</t>
    </r>
    <r>
      <rPr>
        <b/>
        <i/>
        <sz val="10"/>
        <rFont val="Arial"/>
        <family val="2"/>
      </rPr>
      <t xml:space="preserve"> x DOC</t>
    </r>
    <r>
      <rPr>
        <b/>
        <i/>
        <vertAlign val="subscript"/>
        <sz val="10"/>
        <rFont val="Arial"/>
        <family val="2"/>
      </rPr>
      <t>s</t>
    </r>
    <r>
      <rPr>
        <b/>
        <i/>
        <sz val="10"/>
        <rFont val="Arial"/>
        <family val="2"/>
      </rPr>
      <t xml:space="preserve"> x UF</t>
    </r>
    <r>
      <rPr>
        <b/>
        <i/>
        <vertAlign val="subscript"/>
        <sz val="10"/>
        <rFont val="Arial"/>
        <family val="2"/>
      </rPr>
      <t>BL x</t>
    </r>
    <r>
      <rPr>
        <b/>
        <i/>
        <sz val="10"/>
        <rFont val="Arial"/>
        <family val="2"/>
      </rPr>
      <t xml:space="preserve"> MCF</t>
    </r>
    <r>
      <rPr>
        <b/>
        <i/>
        <vertAlign val="subscript"/>
        <sz val="10"/>
        <rFont val="Arial"/>
        <family val="2"/>
      </rPr>
      <t>s,BL,final x</t>
    </r>
    <r>
      <rPr>
        <b/>
        <i/>
        <sz val="10"/>
        <rFont val="Arial"/>
        <family val="2"/>
      </rPr>
      <t xml:space="preserve"> DOC</t>
    </r>
    <r>
      <rPr>
        <b/>
        <i/>
        <vertAlign val="subscript"/>
        <sz val="10"/>
        <rFont val="Arial"/>
        <family val="2"/>
      </rPr>
      <t>F</t>
    </r>
    <r>
      <rPr>
        <b/>
        <i/>
        <sz val="10"/>
        <rFont val="Arial"/>
        <family val="2"/>
      </rPr>
      <t xml:space="preserve"> x F x 16/12 x GWP</t>
    </r>
    <r>
      <rPr>
        <b/>
        <i/>
        <vertAlign val="subscript"/>
        <sz val="10"/>
        <rFont val="Arial"/>
        <family val="2"/>
      </rPr>
      <t>CH4</t>
    </r>
  </si>
  <si>
    <r>
      <t>S</t>
    </r>
    <r>
      <rPr>
        <vertAlign val="subscript"/>
        <sz val="10"/>
        <rFont val="Arial"/>
        <family val="2"/>
      </rPr>
      <t>final,BL,y</t>
    </r>
  </si>
  <si>
    <r>
      <t>MCF</t>
    </r>
    <r>
      <rPr>
        <vertAlign val="subscript"/>
        <sz val="10"/>
        <rFont val="Arial"/>
        <family val="2"/>
      </rPr>
      <t>s,final,BL,j</t>
    </r>
  </si>
  <si>
    <t>Refer to AMS-III.G.</t>
    <phoneticPr fontId="0"/>
  </si>
  <si>
    <t>Potensi Reduksi</t>
  </si>
  <si>
    <t>Tingkat Emisi (Baseline - Potensi Reduksi)</t>
  </si>
  <si>
    <t>COD</t>
  </si>
  <si>
    <t>Hutan Hijau Mas</t>
  </si>
  <si>
    <t>Berau</t>
  </si>
  <si>
    <t>Kukar</t>
  </si>
  <si>
    <t>Kubar</t>
  </si>
  <si>
    <t>Kutim</t>
  </si>
  <si>
    <t>Paser</t>
  </si>
  <si>
    <t>PPU</t>
  </si>
  <si>
    <t>Samarinda</t>
  </si>
  <si>
    <t>Mahulu</t>
  </si>
  <si>
    <t>Bontang</t>
  </si>
  <si>
    <t>Balikpapan</t>
  </si>
  <si>
    <t xml:space="preserve">Tahun Operasional PLTBg-POME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</si>
</sst>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-* #,##0.00_-;\-* #,##0.00_-;_-* &quot;-&quot;??_-;_-@_-"/>
    <numFmt numFmtId="164" formatCode="_-* #,##0_-;\-* #,##0_-;_-* &quot;-&quot;??_-;_-@_-"/>
    <numFmt numFmtId="165" formatCode="#,##0.0_);[Red]\(#,##0.0\)"/>
    <numFmt numFmtId="166" formatCode="#,##0.000_);[Red]\(#,##0.000\)"/>
    <numFmt numFmtId="167" formatCode="#,##0.00000_);[Red]\(#,##0.00000\)"/>
    <numFmt numFmtId="168" formatCode="#,##0_ "/>
    <numFmt numFmtId="169" formatCode="#,##0.0000_ "/>
    <numFmt numFmtId="170" formatCode="#,##0.00_ "/>
    <numFmt numFmtId="171" formatCode="#,##0.000_ "/>
    <numFmt numFmtId="172" formatCode="#,##0.0_ "/>
    <numFmt numFmtId="173" formatCode="0.0%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ＭＳ Ｐゴシック"/>
      <family val="3"/>
      <charset val="128"/>
    </font>
    <font>
      <b/>
      <i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i/>
      <vertAlign val="subscript"/>
      <sz val="10"/>
      <name val="Arial"/>
      <family val="2"/>
    </font>
    <font>
      <b/>
      <i/>
      <sz val="10"/>
      <color indexed="9"/>
      <name val="Arial"/>
      <family val="2"/>
    </font>
    <font>
      <b/>
      <i/>
      <vertAlign val="subscript"/>
      <sz val="10"/>
      <color indexed="9"/>
      <name val="Arial"/>
      <family val="2"/>
    </font>
    <font>
      <b/>
      <sz val="11"/>
      <name val="Arial"/>
      <family val="2"/>
    </font>
    <font>
      <vertAlign val="subscript"/>
      <sz val="10"/>
      <name val="Arial"/>
      <family val="2"/>
    </font>
    <font>
      <sz val="9"/>
      <name val="Arial"/>
      <family val="2"/>
    </font>
    <font>
      <b/>
      <i/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vertAlign val="subscript"/>
      <sz val="10"/>
      <name val="Arial"/>
      <family val="2"/>
    </font>
    <font>
      <vertAlign val="superscript"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>
      <alignment vertical="center"/>
    </xf>
    <xf numFmtId="38" fontId="7" fillId="0" borderId="0" applyFont="0" applyFill="0" applyBorder="0" applyAlignment="0" applyProtection="0">
      <alignment vertical="center"/>
    </xf>
  </cellStyleXfs>
  <cellXfs count="266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64" fontId="0" fillId="0" borderId="0" xfId="0" applyNumberFormat="1"/>
    <xf numFmtId="0" fontId="3" fillId="0" borderId="0" xfId="0" applyFont="1" applyAlignment="1">
      <alignment vertical="center"/>
    </xf>
    <xf numFmtId="38" fontId="3" fillId="0" borderId="0" xfId="1" applyNumberFormat="1" applyFont="1" applyAlignment="1">
      <alignment horizontal="center" vertical="center"/>
    </xf>
    <xf numFmtId="38" fontId="3" fillId="2" borderId="0" xfId="1" applyNumberFormat="1" applyFont="1" applyFill="1" applyAlignment="1">
      <alignment vertical="center"/>
    </xf>
    <xf numFmtId="38" fontId="3" fillId="0" borderId="0" xfId="1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38" fontId="3" fillId="3" borderId="0" xfId="1" applyNumberFormat="1" applyFont="1" applyFill="1" applyAlignment="1">
      <alignment vertical="center"/>
    </xf>
    <xf numFmtId="9" fontId="3" fillId="0" borderId="0" xfId="1" applyNumberFormat="1" applyFont="1" applyAlignment="1">
      <alignment vertical="center"/>
    </xf>
    <xf numFmtId="166" fontId="3" fillId="0" borderId="0" xfId="1" applyNumberFormat="1" applyFont="1" applyAlignment="1">
      <alignment vertical="center"/>
    </xf>
    <xf numFmtId="167" fontId="3" fillId="0" borderId="0" xfId="1" applyNumberFormat="1" applyFont="1" applyAlignment="1">
      <alignment vertical="center"/>
    </xf>
    <xf numFmtId="40" fontId="4" fillId="4" borderId="0" xfId="1" applyNumberFormat="1" applyFont="1" applyFill="1" applyAlignment="1">
      <alignment vertical="center"/>
    </xf>
    <xf numFmtId="0" fontId="4" fillId="4" borderId="0" xfId="0" applyFont="1" applyFill="1" applyAlignment="1">
      <alignment vertical="center"/>
    </xf>
    <xf numFmtId="38" fontId="4" fillId="4" borderId="0" xfId="1" applyNumberFormat="1" applyFont="1" applyFill="1" applyAlignment="1">
      <alignment vertical="center"/>
    </xf>
    <xf numFmtId="0" fontId="4" fillId="0" borderId="0" xfId="3" applyFont="1" applyAlignment="1">
      <alignment vertical="center" wrapText="1"/>
    </xf>
    <xf numFmtId="0" fontId="3" fillId="0" borderId="0" xfId="3" applyFont="1" applyAlignment="1">
      <alignment vertical="center" wrapText="1"/>
    </xf>
    <xf numFmtId="0" fontId="8" fillId="0" borderId="0" xfId="3" applyNumberFormat="1" applyFont="1" applyAlignment="1">
      <alignment horizontal="left" vertical="center"/>
    </xf>
    <xf numFmtId="0" fontId="8" fillId="0" borderId="0" xfId="3" applyNumberFormat="1" applyFont="1" applyAlignment="1">
      <alignment horizontal="right" vertical="center"/>
    </xf>
    <xf numFmtId="0" fontId="3" fillId="0" borderId="0" xfId="3" applyNumberFormat="1" applyFont="1" applyAlignment="1">
      <alignment vertical="center" wrapText="1"/>
    </xf>
    <xf numFmtId="0" fontId="4" fillId="5" borderId="1" xfId="3" applyFont="1" applyFill="1" applyBorder="1" applyAlignment="1">
      <alignment horizontal="center" vertical="center" wrapText="1"/>
    </xf>
    <xf numFmtId="0" fontId="4" fillId="5" borderId="2" xfId="3" applyFont="1" applyFill="1" applyBorder="1" applyAlignment="1">
      <alignment horizontal="center" vertical="center" wrapText="1"/>
    </xf>
    <xf numFmtId="0" fontId="4" fillId="5" borderId="3" xfId="3" applyNumberFormat="1" applyFont="1" applyFill="1" applyBorder="1" applyAlignment="1">
      <alignment horizontal="center" vertical="center" wrapText="1"/>
    </xf>
    <xf numFmtId="0" fontId="4" fillId="5" borderId="4" xfId="3" applyFont="1" applyFill="1" applyBorder="1" applyAlignment="1">
      <alignment horizontal="center" vertical="center" wrapText="1"/>
    </xf>
    <xf numFmtId="0" fontId="4" fillId="5" borderId="5" xfId="3" applyFont="1" applyFill="1" applyBorder="1" applyAlignment="1">
      <alignment horizontal="center" vertical="center" wrapText="1"/>
    </xf>
    <xf numFmtId="0" fontId="4" fillId="0" borderId="6" xfId="3" applyFont="1" applyFill="1" applyBorder="1" applyAlignment="1">
      <alignment vertical="center" wrapText="1"/>
    </xf>
    <xf numFmtId="0" fontId="3" fillId="0" borderId="7" xfId="3" applyFont="1" applyFill="1" applyBorder="1" applyAlignment="1">
      <alignment vertical="center" wrapText="1"/>
    </xf>
    <xf numFmtId="168" fontId="4" fillId="2" borderId="8" xfId="3" applyNumberFormat="1" applyFont="1" applyFill="1" applyBorder="1" applyAlignment="1">
      <alignment horizontal="center" vertical="center" wrapText="1"/>
    </xf>
    <xf numFmtId="0" fontId="3" fillId="0" borderId="9" xfId="3" applyFont="1" applyFill="1" applyBorder="1" applyAlignment="1">
      <alignment vertical="center" wrapText="1"/>
    </xf>
    <xf numFmtId="0" fontId="3" fillId="0" borderId="10" xfId="3" applyFont="1" applyFill="1" applyBorder="1" applyAlignment="1">
      <alignment vertical="center" wrapText="1"/>
    </xf>
    <xf numFmtId="169" fontId="4" fillId="2" borderId="8" xfId="3" applyNumberFormat="1" applyFont="1" applyFill="1" applyBorder="1" applyAlignment="1">
      <alignment horizontal="center" vertical="center" wrapText="1"/>
    </xf>
    <xf numFmtId="43" fontId="4" fillId="2" borderId="8" xfId="1" applyFont="1" applyFill="1" applyBorder="1" applyAlignment="1">
      <alignment horizontal="center" vertical="center" wrapText="1"/>
    </xf>
    <xf numFmtId="0" fontId="3" fillId="0" borderId="0" xfId="3" applyFont="1" applyFill="1" applyAlignment="1">
      <alignment vertical="center" wrapText="1"/>
    </xf>
    <xf numFmtId="9" fontId="4" fillId="0" borderId="8" xfId="3" applyNumberFormat="1" applyFont="1" applyFill="1" applyBorder="1" applyAlignment="1">
      <alignment horizontal="center" vertical="center" wrapText="1"/>
    </xf>
    <xf numFmtId="0" fontId="3" fillId="0" borderId="7" xfId="3" applyFont="1" applyFill="1" applyBorder="1" applyAlignment="1">
      <alignment horizontal="center" vertical="center" wrapText="1"/>
    </xf>
    <xf numFmtId="0" fontId="4" fillId="0" borderId="8" xfId="3" applyNumberFormat="1" applyFont="1" applyFill="1" applyBorder="1" applyAlignment="1">
      <alignment horizontal="center" vertical="center" wrapText="1"/>
    </xf>
    <xf numFmtId="0" fontId="3" fillId="0" borderId="11" xfId="3" applyFont="1" applyFill="1" applyBorder="1" applyAlignment="1">
      <alignment vertical="center" wrapText="1"/>
    </xf>
    <xf numFmtId="0" fontId="4" fillId="0" borderId="12" xfId="3" applyFont="1" applyFill="1" applyBorder="1" applyAlignment="1">
      <alignment vertical="center" wrapText="1"/>
    </xf>
    <xf numFmtId="0" fontId="3" fillId="0" borderId="13" xfId="3" applyFont="1" applyFill="1" applyBorder="1" applyAlignment="1">
      <alignment horizontal="center" vertical="center" wrapText="1"/>
    </xf>
    <xf numFmtId="0" fontId="3" fillId="0" borderId="14" xfId="3" applyFont="1" applyFill="1" applyBorder="1" applyAlignment="1">
      <alignment vertical="center" wrapText="1"/>
    </xf>
    <xf numFmtId="0" fontId="3" fillId="0" borderId="15" xfId="3" applyFont="1" applyFill="1" applyBorder="1" applyAlignment="1">
      <alignment vertical="center" wrapText="1"/>
    </xf>
    <xf numFmtId="0" fontId="4" fillId="0" borderId="16" xfId="3" applyFont="1" applyFill="1" applyBorder="1" applyAlignment="1">
      <alignment vertical="center" wrapText="1"/>
    </xf>
    <xf numFmtId="0" fontId="3" fillId="0" borderId="17" xfId="3" applyFont="1" applyFill="1" applyBorder="1" applyAlignment="1">
      <alignment vertical="center" wrapText="1"/>
    </xf>
    <xf numFmtId="0" fontId="3" fillId="0" borderId="18" xfId="3" applyFont="1" applyFill="1" applyBorder="1" applyAlignment="1">
      <alignment vertical="center" wrapText="1"/>
    </xf>
    <xf numFmtId="0" fontId="3" fillId="0" borderId="19" xfId="3" applyFont="1" applyFill="1" applyBorder="1" applyAlignment="1">
      <alignment vertical="center" wrapText="1"/>
    </xf>
    <xf numFmtId="0" fontId="4" fillId="0" borderId="0" xfId="3" applyNumberFormat="1" applyFont="1" applyAlignment="1">
      <alignment vertical="center" wrapText="1"/>
    </xf>
    <xf numFmtId="0" fontId="4" fillId="6" borderId="20" xfId="3" applyFont="1" applyFill="1" applyBorder="1" applyAlignment="1">
      <alignment vertical="center" wrapText="1"/>
    </xf>
    <xf numFmtId="0" fontId="3" fillId="6" borderId="21" xfId="3" applyFont="1" applyFill="1" applyBorder="1" applyAlignment="1">
      <alignment vertical="center" wrapText="1"/>
    </xf>
    <xf numFmtId="0" fontId="3" fillId="6" borderId="22" xfId="3" applyFont="1" applyFill="1" applyBorder="1" applyAlignment="1">
      <alignment vertical="center" wrapText="1"/>
    </xf>
    <xf numFmtId="168" fontId="11" fillId="7" borderId="23" xfId="3" applyNumberFormat="1" applyFont="1" applyFill="1" applyBorder="1" applyAlignment="1">
      <alignment horizontal="center" vertical="center" wrapText="1"/>
    </xf>
    <xf numFmtId="0" fontId="4" fillId="8" borderId="1" xfId="3" applyFont="1" applyFill="1" applyBorder="1" applyAlignment="1">
      <alignment horizontal="center" vertical="center" wrapText="1"/>
    </xf>
    <xf numFmtId="0" fontId="4" fillId="8" borderId="2" xfId="3" applyFont="1" applyFill="1" applyBorder="1" applyAlignment="1">
      <alignment horizontal="center" vertical="center" wrapText="1"/>
    </xf>
    <xf numFmtId="0" fontId="4" fillId="8" borderId="24" xfId="3" applyNumberFormat="1" applyFont="1" applyFill="1" applyBorder="1" applyAlignment="1">
      <alignment horizontal="center" vertical="center" wrapText="1"/>
    </xf>
    <xf numFmtId="0" fontId="4" fillId="8" borderId="4" xfId="3" applyFont="1" applyFill="1" applyBorder="1" applyAlignment="1">
      <alignment horizontal="center" vertical="center" wrapText="1"/>
    </xf>
    <xf numFmtId="0" fontId="4" fillId="8" borderId="24" xfId="3" applyFont="1" applyFill="1" applyBorder="1" applyAlignment="1">
      <alignment horizontal="center" vertical="center" wrapText="1"/>
    </xf>
    <xf numFmtId="0" fontId="3" fillId="0" borderId="6" xfId="3" applyFont="1" applyFill="1" applyBorder="1" applyAlignment="1">
      <alignment vertical="center" wrapText="1"/>
    </xf>
    <xf numFmtId="0" fontId="4" fillId="0" borderId="25" xfId="3" applyNumberFormat="1" applyFont="1" applyFill="1" applyBorder="1" applyAlignment="1">
      <alignment horizontal="center" vertical="center" wrapText="1"/>
    </xf>
    <xf numFmtId="0" fontId="3" fillId="0" borderId="26" xfId="3" applyFont="1" applyFill="1" applyBorder="1" applyAlignment="1">
      <alignment vertical="center" wrapText="1"/>
    </xf>
    <xf numFmtId="0" fontId="3" fillId="0" borderId="27" xfId="3" applyFont="1" applyFill="1" applyBorder="1" applyAlignment="1">
      <alignment vertical="center" wrapText="1"/>
    </xf>
    <xf numFmtId="0" fontId="3" fillId="0" borderId="13" xfId="3" applyFont="1" applyBorder="1">
      <alignment vertical="center"/>
    </xf>
    <xf numFmtId="169" fontId="4" fillId="0" borderId="25" xfId="3" applyNumberFormat="1" applyFont="1" applyFill="1" applyBorder="1" applyAlignment="1">
      <alignment horizontal="center" vertical="center" wrapText="1"/>
    </xf>
    <xf numFmtId="0" fontId="3" fillId="0" borderId="7" xfId="3" applyFont="1" applyFill="1" applyBorder="1">
      <alignment vertical="center"/>
    </xf>
    <xf numFmtId="0" fontId="3" fillId="0" borderId="28" xfId="3" applyFont="1" applyFill="1" applyBorder="1" applyAlignment="1">
      <alignment vertical="center" wrapText="1"/>
    </xf>
    <xf numFmtId="0" fontId="3" fillId="0" borderId="13" xfId="3" applyFont="1" applyFill="1" applyBorder="1">
      <alignment vertical="center"/>
    </xf>
    <xf numFmtId="0" fontId="3" fillId="0" borderId="13" xfId="3" applyFont="1" applyFill="1" applyBorder="1" applyAlignment="1">
      <alignment vertical="center" wrapText="1"/>
    </xf>
    <xf numFmtId="0" fontId="4" fillId="0" borderId="29" xfId="3" applyNumberFormat="1" applyFont="1" applyFill="1" applyBorder="1" applyAlignment="1">
      <alignment horizontal="center" vertical="center" wrapText="1"/>
    </xf>
    <xf numFmtId="0" fontId="3" fillId="0" borderId="29" xfId="3" applyFont="1" applyFill="1" applyBorder="1" applyAlignment="1">
      <alignment vertical="center" wrapText="1"/>
    </xf>
    <xf numFmtId="0" fontId="4" fillId="0" borderId="26" xfId="3" applyNumberFormat="1" applyFont="1" applyFill="1" applyBorder="1" applyAlignment="1">
      <alignment horizontal="center" vertical="center" wrapText="1"/>
    </xf>
    <xf numFmtId="0" fontId="3" fillId="0" borderId="30" xfId="3" applyFont="1" applyFill="1" applyBorder="1" applyAlignment="1">
      <alignment vertical="center" wrapText="1"/>
    </xf>
    <xf numFmtId="0" fontId="3" fillId="0" borderId="17" xfId="3" applyFont="1" applyFill="1" applyBorder="1">
      <alignment vertical="center"/>
    </xf>
    <xf numFmtId="0" fontId="4" fillId="0" borderId="31" xfId="3" applyNumberFormat="1" applyFont="1" applyFill="1" applyBorder="1" applyAlignment="1">
      <alignment horizontal="center" vertical="center" wrapText="1"/>
    </xf>
    <xf numFmtId="0" fontId="3" fillId="0" borderId="31" xfId="3" applyFont="1" applyFill="1" applyBorder="1" applyAlignment="1">
      <alignment vertical="center" wrapText="1"/>
    </xf>
    <xf numFmtId="0" fontId="12" fillId="5" borderId="20" xfId="3" applyFont="1" applyFill="1" applyBorder="1" applyAlignment="1">
      <alignment horizontal="center" vertical="center"/>
    </xf>
    <xf numFmtId="0" fontId="12" fillId="5" borderId="21" xfId="3" applyFont="1" applyFill="1" applyBorder="1" applyAlignment="1">
      <alignment horizontal="center" vertical="center"/>
    </xf>
    <xf numFmtId="170" fontId="12" fillId="5" borderId="4" xfId="3" applyNumberFormat="1" applyFont="1" applyFill="1" applyBorder="1" applyAlignment="1">
      <alignment horizontal="center" vertical="center"/>
    </xf>
    <xf numFmtId="0" fontId="13" fillId="0" borderId="0" xfId="3" applyFont="1">
      <alignment vertical="center"/>
    </xf>
    <xf numFmtId="0" fontId="12" fillId="8" borderId="32" xfId="3" applyFont="1" applyFill="1" applyBorder="1">
      <alignment vertical="center"/>
    </xf>
    <xf numFmtId="0" fontId="13" fillId="8" borderId="0" xfId="3" applyFont="1" applyFill="1">
      <alignment vertical="center"/>
    </xf>
    <xf numFmtId="0" fontId="13" fillId="8" borderId="0" xfId="3" applyFont="1" applyFill="1" applyBorder="1">
      <alignment vertical="center"/>
    </xf>
    <xf numFmtId="0" fontId="13" fillId="8" borderId="33" xfId="3" applyFont="1" applyFill="1" applyBorder="1">
      <alignment vertical="center"/>
    </xf>
    <xf numFmtId="170" fontId="13" fillId="8" borderId="34" xfId="3" applyNumberFormat="1" applyFont="1" applyFill="1" applyBorder="1">
      <alignment vertical="center"/>
    </xf>
    <xf numFmtId="0" fontId="14" fillId="8" borderId="35" xfId="3" applyFont="1" applyFill="1" applyBorder="1">
      <alignment vertical="center"/>
    </xf>
    <xf numFmtId="0" fontId="13" fillId="8" borderId="36" xfId="3" applyFont="1" applyFill="1" applyBorder="1">
      <alignment vertical="center"/>
    </xf>
    <xf numFmtId="170" fontId="18" fillId="8" borderId="37" xfId="3" applyNumberFormat="1" applyFont="1" applyFill="1" applyBorder="1">
      <alignment vertical="center"/>
    </xf>
    <xf numFmtId="0" fontId="13" fillId="9" borderId="35" xfId="3" applyFont="1" applyFill="1" applyBorder="1">
      <alignment vertical="center"/>
    </xf>
    <xf numFmtId="0" fontId="14" fillId="9" borderId="32" xfId="3" applyFont="1" applyFill="1" applyBorder="1">
      <alignment vertical="center"/>
    </xf>
    <xf numFmtId="0" fontId="13" fillId="9" borderId="0" xfId="3" applyFont="1" applyFill="1">
      <alignment vertical="center"/>
    </xf>
    <xf numFmtId="0" fontId="12" fillId="9" borderId="16" xfId="3" applyFont="1" applyFill="1" applyBorder="1">
      <alignment vertical="center"/>
    </xf>
    <xf numFmtId="0" fontId="12" fillId="9" borderId="17" xfId="3" applyFont="1" applyFill="1" applyBorder="1">
      <alignment vertical="center"/>
    </xf>
    <xf numFmtId="0" fontId="12" fillId="9" borderId="19" xfId="3" applyFont="1" applyFill="1" applyBorder="1">
      <alignment vertical="center"/>
    </xf>
    <xf numFmtId="170" fontId="18" fillId="9" borderId="24" xfId="3" applyNumberFormat="1" applyFont="1" applyFill="1" applyBorder="1">
      <alignment vertical="center"/>
    </xf>
    <xf numFmtId="0" fontId="13" fillId="9" borderId="38" xfId="3" applyFont="1" applyFill="1" applyBorder="1">
      <alignment vertical="center"/>
    </xf>
    <xf numFmtId="0" fontId="13" fillId="9" borderId="39" xfId="3" applyFont="1" applyFill="1" applyBorder="1">
      <alignment vertical="center"/>
    </xf>
    <xf numFmtId="0" fontId="13" fillId="9" borderId="40" xfId="3" applyFont="1" applyFill="1" applyBorder="1">
      <alignment vertical="center"/>
    </xf>
    <xf numFmtId="0" fontId="13" fillId="9" borderId="41" xfId="3" applyFont="1" applyFill="1" applyBorder="1">
      <alignment vertical="center"/>
    </xf>
    <xf numFmtId="0" fontId="13" fillId="9" borderId="42" xfId="3" applyFont="1" applyFill="1" applyBorder="1">
      <alignment vertical="center"/>
    </xf>
    <xf numFmtId="0" fontId="20" fillId="9" borderId="43" xfId="3" applyFont="1" applyFill="1" applyBorder="1">
      <alignment vertical="center"/>
    </xf>
    <xf numFmtId="170" fontId="13" fillId="9" borderId="34" xfId="3" applyNumberFormat="1" applyFont="1" applyFill="1" applyBorder="1">
      <alignment vertical="center"/>
    </xf>
    <xf numFmtId="0" fontId="13" fillId="9" borderId="44" xfId="3" applyFont="1" applyFill="1" applyBorder="1">
      <alignment vertical="center"/>
    </xf>
    <xf numFmtId="0" fontId="13" fillId="9" borderId="11" xfId="3" applyFont="1" applyFill="1" applyBorder="1">
      <alignment vertical="center"/>
    </xf>
    <xf numFmtId="0" fontId="13" fillId="9" borderId="45" xfId="3" applyFont="1" applyFill="1" applyBorder="1">
      <alignment vertical="center"/>
    </xf>
    <xf numFmtId="0" fontId="13" fillId="9" borderId="43" xfId="3" applyFont="1" applyFill="1" applyBorder="1">
      <alignment vertical="center"/>
    </xf>
    <xf numFmtId="9" fontId="13" fillId="9" borderId="29" xfId="3" applyNumberFormat="1" applyFont="1" applyFill="1" applyBorder="1">
      <alignment vertical="center"/>
    </xf>
    <xf numFmtId="0" fontId="13" fillId="9" borderId="16" xfId="3" applyFont="1" applyFill="1" applyBorder="1">
      <alignment vertical="center"/>
    </xf>
    <xf numFmtId="0" fontId="13" fillId="9" borderId="46" xfId="3" applyFont="1" applyFill="1" applyBorder="1">
      <alignment vertical="center"/>
    </xf>
    <xf numFmtId="0" fontId="13" fillId="9" borderId="47" xfId="3" applyFont="1" applyFill="1" applyBorder="1">
      <alignment vertical="center"/>
    </xf>
    <xf numFmtId="0" fontId="13" fillId="9" borderId="17" xfId="3" applyFont="1" applyFill="1" applyBorder="1">
      <alignment vertical="center"/>
    </xf>
    <xf numFmtId="0" fontId="20" fillId="9" borderId="18" xfId="3" applyFont="1" applyFill="1" applyBorder="1">
      <alignment vertical="center"/>
    </xf>
    <xf numFmtId="170" fontId="13" fillId="9" borderId="29" xfId="3" applyNumberFormat="1" applyFont="1" applyFill="1" applyBorder="1">
      <alignment vertical="center"/>
    </xf>
    <xf numFmtId="0" fontId="12" fillId="8" borderId="35" xfId="3" applyFont="1" applyFill="1" applyBorder="1">
      <alignment vertical="center"/>
    </xf>
    <xf numFmtId="0" fontId="14" fillId="10" borderId="32" xfId="3" applyFont="1" applyFill="1" applyBorder="1">
      <alignment vertical="center"/>
    </xf>
    <xf numFmtId="0" fontId="12" fillId="10" borderId="0" xfId="3" applyFont="1" applyFill="1" applyBorder="1">
      <alignment vertical="center"/>
    </xf>
    <xf numFmtId="0" fontId="14" fillId="10" borderId="35" xfId="3" applyFont="1" applyFill="1" applyBorder="1">
      <alignment vertical="center"/>
    </xf>
    <xf numFmtId="0" fontId="12" fillId="10" borderId="48" xfId="3" applyFont="1" applyFill="1" applyBorder="1">
      <alignment vertical="center"/>
    </xf>
    <xf numFmtId="0" fontId="12" fillId="10" borderId="49" xfId="3" applyFont="1" applyFill="1" applyBorder="1">
      <alignment vertical="center"/>
    </xf>
    <xf numFmtId="0" fontId="12" fillId="10" borderId="50" xfId="3" applyFont="1" applyFill="1" applyBorder="1">
      <alignment vertical="center"/>
    </xf>
    <xf numFmtId="38" fontId="18" fillId="2" borderId="34" xfId="4" applyFont="1" applyFill="1" applyBorder="1">
      <alignment vertical="center"/>
    </xf>
    <xf numFmtId="0" fontId="12" fillId="0" borderId="0" xfId="3" quotePrefix="1" applyFont="1">
      <alignment vertical="center"/>
    </xf>
    <xf numFmtId="43" fontId="18" fillId="2" borderId="34" xfId="1" applyFont="1" applyFill="1" applyBorder="1" applyAlignment="1">
      <alignment vertical="center"/>
    </xf>
    <xf numFmtId="0" fontId="12" fillId="0" borderId="0" xfId="3" applyFont="1">
      <alignment vertical="center"/>
    </xf>
    <xf numFmtId="0" fontId="13" fillId="0" borderId="32" xfId="3" applyFont="1" applyFill="1" applyBorder="1">
      <alignment vertical="center"/>
    </xf>
    <xf numFmtId="0" fontId="12" fillId="0" borderId="33" xfId="3" applyFont="1" applyFill="1" applyBorder="1">
      <alignment vertical="center"/>
    </xf>
    <xf numFmtId="0" fontId="14" fillId="0" borderId="33" xfId="3" applyFont="1" applyFill="1" applyBorder="1">
      <alignment vertical="center"/>
    </xf>
    <xf numFmtId="0" fontId="12" fillId="0" borderId="51" xfId="3" applyFont="1" applyFill="1" applyBorder="1">
      <alignment vertical="center"/>
    </xf>
    <xf numFmtId="0" fontId="13" fillId="0" borderId="52" xfId="3" applyFont="1" applyFill="1" applyBorder="1">
      <alignment vertical="center"/>
    </xf>
    <xf numFmtId="0" fontId="20" fillId="0" borderId="53" xfId="3" applyFont="1" applyFill="1" applyBorder="1" applyAlignment="1">
      <alignment vertical="center" wrapText="1"/>
    </xf>
    <xf numFmtId="38" fontId="13" fillId="0" borderId="34" xfId="4" applyFont="1" applyFill="1" applyBorder="1">
      <alignment vertical="center"/>
    </xf>
    <xf numFmtId="38" fontId="13" fillId="0" borderId="31" xfId="4" applyFont="1" applyBorder="1">
      <alignment vertical="center"/>
    </xf>
    <xf numFmtId="0" fontId="13" fillId="8" borderId="35" xfId="3" applyFont="1" applyFill="1" applyBorder="1">
      <alignment vertical="center"/>
    </xf>
    <xf numFmtId="0" fontId="13" fillId="10" borderId="35" xfId="3" applyFont="1" applyFill="1" applyBorder="1">
      <alignment vertical="center"/>
    </xf>
    <xf numFmtId="0" fontId="13" fillId="0" borderId="6" xfId="3" applyFont="1" applyBorder="1">
      <alignment vertical="center"/>
    </xf>
    <xf numFmtId="0" fontId="13" fillId="0" borderId="9" xfId="3" applyFont="1" applyBorder="1">
      <alignment vertical="center"/>
    </xf>
    <xf numFmtId="0" fontId="13" fillId="0" borderId="11" xfId="3" applyFont="1" applyBorder="1">
      <alignment vertical="center"/>
    </xf>
    <xf numFmtId="0" fontId="13" fillId="0" borderId="54" xfId="3" applyFont="1" applyBorder="1">
      <alignment vertical="center"/>
    </xf>
    <xf numFmtId="0" fontId="13" fillId="0" borderId="7" xfId="3" applyFont="1" applyBorder="1">
      <alignment vertical="center"/>
    </xf>
    <xf numFmtId="0" fontId="20" fillId="0" borderId="9" xfId="3" applyFont="1" applyBorder="1">
      <alignment vertical="center"/>
    </xf>
    <xf numFmtId="170" fontId="13" fillId="0" borderId="26" xfId="3" applyNumberFormat="1" applyFont="1" applyFill="1" applyBorder="1">
      <alignment vertical="center"/>
    </xf>
    <xf numFmtId="2" fontId="13" fillId="0" borderId="26" xfId="3" applyNumberFormat="1" applyFont="1" applyFill="1" applyBorder="1">
      <alignment vertical="center"/>
    </xf>
    <xf numFmtId="0" fontId="13" fillId="0" borderId="55" xfId="3" applyFont="1" applyBorder="1">
      <alignment vertical="center"/>
    </xf>
    <xf numFmtId="0" fontId="13" fillId="0" borderId="40" xfId="3" applyFont="1" applyBorder="1">
      <alignment vertical="center"/>
    </xf>
    <xf numFmtId="0" fontId="13" fillId="0" borderId="45" xfId="3" applyFont="1" applyBorder="1">
      <alignment vertical="center"/>
    </xf>
    <xf numFmtId="0" fontId="13" fillId="0" borderId="42" xfId="3" applyFont="1" applyBorder="1">
      <alignment vertical="center"/>
    </xf>
    <xf numFmtId="170" fontId="13" fillId="0" borderId="25" xfId="3" applyNumberFormat="1" applyFont="1" applyBorder="1">
      <alignment vertical="center"/>
    </xf>
    <xf numFmtId="2" fontId="13" fillId="0" borderId="25" xfId="3" applyNumberFormat="1" applyFont="1" applyBorder="1">
      <alignment vertical="center"/>
    </xf>
    <xf numFmtId="0" fontId="13" fillId="0" borderId="35" xfId="3" applyFont="1" applyBorder="1">
      <alignment vertical="center"/>
    </xf>
    <xf numFmtId="0" fontId="13" fillId="0" borderId="0" xfId="3" applyFont="1" applyBorder="1">
      <alignment vertical="center"/>
    </xf>
    <xf numFmtId="0" fontId="13" fillId="0" borderId="56" xfId="3" applyFont="1" applyBorder="1">
      <alignment vertical="center"/>
    </xf>
    <xf numFmtId="0" fontId="13" fillId="0" borderId="48" xfId="3" applyFont="1" applyBorder="1">
      <alignment vertical="center"/>
    </xf>
    <xf numFmtId="0" fontId="20" fillId="0" borderId="49" xfId="3" applyFont="1" applyBorder="1">
      <alignment vertical="center"/>
    </xf>
    <xf numFmtId="171" fontId="13" fillId="0" borderId="57" xfId="3" applyNumberFormat="1" applyFont="1" applyBorder="1">
      <alignment vertical="center"/>
    </xf>
    <xf numFmtId="2" fontId="13" fillId="0" borderId="57" xfId="3" applyNumberFormat="1" applyFont="1" applyBorder="1">
      <alignment vertical="center"/>
    </xf>
    <xf numFmtId="0" fontId="13" fillId="0" borderId="12" xfId="3" applyFont="1" applyBorder="1">
      <alignment vertical="center"/>
    </xf>
    <xf numFmtId="0" fontId="13" fillId="0" borderId="13" xfId="3" applyFont="1" applyBorder="1">
      <alignment vertical="center"/>
    </xf>
    <xf numFmtId="0" fontId="13" fillId="0" borderId="14" xfId="3" applyFont="1" applyBorder="1">
      <alignment vertical="center"/>
    </xf>
    <xf numFmtId="0" fontId="13" fillId="0" borderId="15" xfId="3" applyFont="1" applyBorder="1">
      <alignment vertical="center"/>
    </xf>
    <xf numFmtId="0" fontId="13" fillId="0" borderId="58" xfId="3" applyFont="1" applyBorder="1">
      <alignment vertical="center"/>
    </xf>
    <xf numFmtId="0" fontId="20" fillId="0" borderId="14" xfId="3" applyFont="1" applyBorder="1">
      <alignment vertical="center"/>
    </xf>
    <xf numFmtId="170" fontId="13" fillId="0" borderId="29" xfId="3" applyNumberFormat="1" applyFont="1" applyBorder="1">
      <alignment vertical="center"/>
    </xf>
    <xf numFmtId="2" fontId="13" fillId="0" borderId="29" xfId="3" applyNumberFormat="1" applyFont="1" applyBorder="1">
      <alignment vertical="center"/>
    </xf>
    <xf numFmtId="0" fontId="13" fillId="0" borderId="30" xfId="3" applyFont="1" applyBorder="1">
      <alignment vertical="center"/>
    </xf>
    <xf numFmtId="0" fontId="13" fillId="0" borderId="46" xfId="3" applyFont="1" applyBorder="1">
      <alignment vertical="center"/>
    </xf>
    <xf numFmtId="0" fontId="13" fillId="0" borderId="17" xfId="3" applyFont="1" applyBorder="1">
      <alignment vertical="center"/>
    </xf>
    <xf numFmtId="0" fontId="20" fillId="0" borderId="46" xfId="3" applyFont="1" applyBorder="1">
      <alignment vertical="center"/>
    </xf>
    <xf numFmtId="2" fontId="13" fillId="0" borderId="31" xfId="4" applyNumberFormat="1" applyFont="1" applyBorder="1">
      <alignment vertical="center"/>
    </xf>
    <xf numFmtId="0" fontId="13" fillId="10" borderId="57" xfId="3" applyFont="1" applyFill="1" applyBorder="1">
      <alignment vertical="center"/>
    </xf>
    <xf numFmtId="0" fontId="14" fillId="7" borderId="32" xfId="3" applyFont="1" applyFill="1" applyBorder="1">
      <alignment vertical="center"/>
    </xf>
    <xf numFmtId="0" fontId="13" fillId="7" borderId="33" xfId="3" applyFont="1" applyFill="1" applyBorder="1">
      <alignment vertical="center"/>
    </xf>
    <xf numFmtId="0" fontId="13" fillId="7" borderId="21" xfId="3" applyFont="1" applyFill="1" applyBorder="1">
      <alignment vertical="center"/>
    </xf>
    <xf numFmtId="0" fontId="12" fillId="7" borderId="21" xfId="3" applyFont="1" applyFill="1" applyBorder="1">
      <alignment vertical="center"/>
    </xf>
    <xf numFmtId="172" fontId="12" fillId="7" borderId="34" xfId="3" applyNumberFormat="1" applyFont="1" applyFill="1" applyBorder="1">
      <alignment vertical="center"/>
    </xf>
    <xf numFmtId="0" fontId="13" fillId="7" borderId="57" xfId="3" applyFont="1" applyFill="1" applyBorder="1">
      <alignment vertical="center"/>
    </xf>
    <xf numFmtId="0" fontId="25" fillId="0" borderId="39" xfId="3" applyFont="1" applyBorder="1">
      <alignment vertical="center"/>
    </xf>
    <xf numFmtId="0" fontId="13" fillId="0" borderId="39" xfId="3" applyFont="1" applyBorder="1">
      <alignment vertical="center"/>
    </xf>
    <xf numFmtId="0" fontId="13" fillId="0" borderId="41" xfId="3" applyFont="1" applyBorder="1">
      <alignment vertical="center"/>
    </xf>
    <xf numFmtId="0" fontId="13" fillId="0" borderId="53" xfId="3" applyFont="1" applyBorder="1">
      <alignment vertical="center"/>
    </xf>
    <xf numFmtId="172" fontId="13" fillId="0" borderId="59" xfId="3" applyNumberFormat="1" applyFont="1" applyFill="1" applyBorder="1">
      <alignment vertical="center"/>
    </xf>
    <xf numFmtId="0" fontId="13" fillId="0" borderId="60" xfId="3" applyFont="1" applyBorder="1">
      <alignment vertical="center"/>
    </xf>
    <xf numFmtId="172" fontId="13" fillId="0" borderId="25" xfId="3" applyNumberFormat="1" applyFont="1" applyFill="1" applyBorder="1">
      <alignment vertical="center"/>
    </xf>
    <xf numFmtId="0" fontId="13" fillId="0" borderId="27" xfId="3" applyFont="1" applyBorder="1">
      <alignment vertical="center"/>
    </xf>
    <xf numFmtId="0" fontId="13" fillId="0" borderId="10" xfId="3" applyFont="1" applyBorder="1">
      <alignment vertical="center"/>
    </xf>
    <xf numFmtId="172" fontId="13" fillId="0" borderId="26" xfId="3" applyNumberFormat="1" applyFont="1" applyFill="1" applyBorder="1">
      <alignment vertical="center"/>
    </xf>
    <xf numFmtId="0" fontId="13" fillId="10" borderId="55" xfId="3" applyFont="1" applyFill="1" applyBorder="1">
      <alignment vertical="center"/>
    </xf>
    <xf numFmtId="0" fontId="13" fillId="7" borderId="25" xfId="3" applyFont="1" applyFill="1" applyBorder="1">
      <alignment vertical="center"/>
    </xf>
    <xf numFmtId="0" fontId="13" fillId="0" borderId="43" xfId="3" applyFont="1" applyBorder="1">
      <alignment vertical="center"/>
    </xf>
    <xf numFmtId="0" fontId="13" fillId="10" borderId="0" xfId="3" applyFont="1" applyFill="1" applyBorder="1">
      <alignment vertical="center"/>
    </xf>
    <xf numFmtId="0" fontId="12" fillId="10" borderId="61" xfId="3" applyFont="1" applyFill="1" applyBorder="1">
      <alignment vertical="center"/>
    </xf>
    <xf numFmtId="0" fontId="13" fillId="10" borderId="48" xfId="3" applyFont="1" applyFill="1" applyBorder="1">
      <alignment vertical="center"/>
    </xf>
    <xf numFmtId="0" fontId="13" fillId="10" borderId="62" xfId="3" applyFont="1" applyFill="1" applyBorder="1">
      <alignment vertical="center"/>
    </xf>
    <xf numFmtId="170" fontId="18" fillId="10" borderId="37" xfId="3" applyNumberFormat="1" applyFont="1" applyFill="1" applyBorder="1">
      <alignment vertical="center"/>
    </xf>
    <xf numFmtId="0" fontId="13" fillId="0" borderId="63" xfId="3" applyFont="1" applyFill="1" applyBorder="1">
      <alignment vertical="center"/>
    </xf>
    <xf numFmtId="0" fontId="13" fillId="0" borderId="39" xfId="3" applyFont="1" applyFill="1" applyBorder="1">
      <alignment vertical="center"/>
    </xf>
    <xf numFmtId="0" fontId="12" fillId="0" borderId="39" xfId="3" applyFont="1" applyFill="1" applyBorder="1">
      <alignment vertical="center"/>
    </xf>
    <xf numFmtId="0" fontId="13" fillId="0" borderId="41" xfId="3" applyFont="1" applyFill="1" applyBorder="1">
      <alignment vertical="center"/>
    </xf>
    <xf numFmtId="0" fontId="13" fillId="0" borderId="64" xfId="3" applyFont="1" applyFill="1" applyBorder="1">
      <alignment vertical="center"/>
    </xf>
    <xf numFmtId="0" fontId="13" fillId="0" borderId="53" xfId="3" applyFont="1" applyFill="1" applyBorder="1">
      <alignment vertical="center"/>
    </xf>
    <xf numFmtId="170" fontId="13" fillId="0" borderId="59" xfId="3" applyNumberFormat="1" applyFont="1" applyFill="1" applyBorder="1">
      <alignment vertical="center"/>
    </xf>
    <xf numFmtId="0" fontId="13" fillId="0" borderId="27" xfId="3" applyFont="1" applyFill="1" applyBorder="1">
      <alignment vertical="center"/>
    </xf>
    <xf numFmtId="0" fontId="13" fillId="0" borderId="11" xfId="3" applyFont="1" applyFill="1" applyBorder="1">
      <alignment vertical="center"/>
    </xf>
    <xf numFmtId="0" fontId="12" fillId="0" borderId="11" xfId="3" applyFont="1" applyFill="1" applyBorder="1">
      <alignment vertical="center"/>
    </xf>
    <xf numFmtId="0" fontId="13" fillId="0" borderId="54" xfId="3" applyFont="1" applyFill="1" applyBorder="1">
      <alignment vertical="center"/>
    </xf>
    <xf numFmtId="0" fontId="13" fillId="0" borderId="7" xfId="3" applyFont="1" applyFill="1" applyBorder="1">
      <alignment vertical="center"/>
    </xf>
    <xf numFmtId="0" fontId="20" fillId="0" borderId="10" xfId="3" applyFont="1" applyFill="1" applyBorder="1" applyAlignment="1">
      <alignment vertical="center" wrapText="1"/>
    </xf>
    <xf numFmtId="0" fontId="13" fillId="0" borderId="35" xfId="3" applyFont="1" applyFill="1" applyBorder="1">
      <alignment vertical="center"/>
    </xf>
    <xf numFmtId="0" fontId="13" fillId="0" borderId="0" xfId="3" applyFont="1" applyFill="1" applyBorder="1">
      <alignment vertical="center"/>
    </xf>
    <xf numFmtId="0" fontId="12" fillId="0" borderId="0" xfId="3" applyFont="1" applyFill="1" applyBorder="1">
      <alignment vertical="center"/>
    </xf>
    <xf numFmtId="0" fontId="13" fillId="0" borderId="56" xfId="3" applyFont="1" applyFill="1" applyBorder="1">
      <alignment vertical="center"/>
    </xf>
    <xf numFmtId="0" fontId="13" fillId="0" borderId="48" xfId="3" applyFont="1" applyFill="1" applyBorder="1">
      <alignment vertical="center"/>
    </xf>
    <xf numFmtId="0" fontId="20" fillId="0" borderId="62" xfId="3" applyFont="1" applyFill="1" applyBorder="1" applyAlignment="1">
      <alignment vertical="center" wrapText="1"/>
    </xf>
    <xf numFmtId="170" fontId="13" fillId="0" borderId="29" xfId="3" applyNumberFormat="1" applyFont="1" applyFill="1" applyBorder="1">
      <alignment vertical="center"/>
    </xf>
    <xf numFmtId="0" fontId="20" fillId="0" borderId="10" xfId="3" applyFont="1" applyBorder="1">
      <alignment vertical="center"/>
    </xf>
    <xf numFmtId="171" fontId="13" fillId="0" borderId="26" xfId="3" applyNumberFormat="1" applyFont="1" applyBorder="1">
      <alignment vertical="center"/>
    </xf>
    <xf numFmtId="170" fontId="13" fillId="0" borderId="26" xfId="3" applyNumberFormat="1" applyFont="1" applyBorder="1">
      <alignment vertical="center"/>
    </xf>
    <xf numFmtId="0" fontId="20" fillId="0" borderId="65" xfId="3" applyFont="1" applyBorder="1">
      <alignment vertical="center"/>
    </xf>
    <xf numFmtId="0" fontId="12" fillId="10" borderId="35" xfId="3" applyFont="1" applyFill="1" applyBorder="1">
      <alignment vertical="center"/>
    </xf>
    <xf numFmtId="0" fontId="12" fillId="7" borderId="33" xfId="3" applyFont="1" applyFill="1" applyBorder="1">
      <alignment vertical="center"/>
    </xf>
    <xf numFmtId="0" fontId="12" fillId="7" borderId="32" xfId="3" applyFont="1" applyFill="1" applyBorder="1">
      <alignment vertical="center"/>
    </xf>
    <xf numFmtId="0" fontId="26" fillId="7" borderId="21" xfId="3" applyFont="1" applyFill="1" applyBorder="1" applyAlignment="1">
      <alignment vertical="center" wrapText="1"/>
    </xf>
    <xf numFmtId="170" fontId="12" fillId="7" borderId="24" xfId="3" applyNumberFormat="1" applyFont="1" applyFill="1" applyBorder="1">
      <alignment vertical="center"/>
    </xf>
    <xf numFmtId="0" fontId="13" fillId="0" borderId="51" xfId="3" applyFont="1" applyBorder="1">
      <alignment vertical="center"/>
    </xf>
    <xf numFmtId="0" fontId="13" fillId="0" borderId="33" xfId="3" applyFont="1" applyBorder="1">
      <alignment vertical="center"/>
    </xf>
    <xf numFmtId="0" fontId="13" fillId="0" borderId="32" xfId="3" applyFont="1" applyBorder="1">
      <alignment vertical="center"/>
    </xf>
    <xf numFmtId="170" fontId="13" fillId="0" borderId="57" xfId="3" applyNumberFormat="1" applyFont="1" applyFill="1" applyBorder="1">
      <alignment vertical="center"/>
    </xf>
    <xf numFmtId="0" fontId="26" fillId="0" borderId="13" xfId="3" applyFont="1" applyBorder="1">
      <alignment vertical="center"/>
    </xf>
    <xf numFmtId="0" fontId="13" fillId="0" borderId="65" xfId="3" applyFont="1" applyBorder="1">
      <alignment vertical="center"/>
    </xf>
    <xf numFmtId="0" fontId="13" fillId="0" borderId="66" xfId="3" applyFont="1" applyBorder="1">
      <alignment vertical="center"/>
    </xf>
    <xf numFmtId="170" fontId="13" fillId="0" borderId="31" xfId="3" applyNumberFormat="1" applyFont="1" applyFill="1" applyBorder="1">
      <alignment vertical="center"/>
    </xf>
    <xf numFmtId="0" fontId="14" fillId="10" borderId="21" xfId="3" applyFont="1" applyFill="1" applyBorder="1">
      <alignment vertical="center"/>
    </xf>
    <xf numFmtId="0" fontId="12" fillId="10" borderId="33" xfId="3" applyFont="1" applyFill="1" applyBorder="1">
      <alignment vertical="center"/>
    </xf>
    <xf numFmtId="0" fontId="12" fillId="10" borderId="21" xfId="3" applyFont="1" applyFill="1" applyBorder="1">
      <alignment vertical="center"/>
    </xf>
    <xf numFmtId="170" fontId="12" fillId="10" borderId="34" xfId="3" applyNumberFormat="1" applyFont="1" applyFill="1" applyBorder="1">
      <alignment vertical="center"/>
    </xf>
    <xf numFmtId="0" fontId="13" fillId="0" borderId="28" xfId="3" applyFont="1" applyFill="1" applyBorder="1">
      <alignment vertical="center"/>
    </xf>
    <xf numFmtId="0" fontId="26" fillId="0" borderId="14" xfId="3" applyFont="1" applyBorder="1" applyAlignment="1">
      <alignment vertical="center" wrapText="1"/>
    </xf>
    <xf numFmtId="0" fontId="13" fillId="0" borderId="16" xfId="3" applyFont="1" applyBorder="1">
      <alignment vertical="center"/>
    </xf>
    <xf numFmtId="0" fontId="13" fillId="10" borderId="33" xfId="3" applyFont="1" applyFill="1" applyBorder="1">
      <alignment vertical="center"/>
    </xf>
    <xf numFmtId="0" fontId="12" fillId="10" borderId="1" xfId="3" applyFont="1" applyFill="1" applyBorder="1">
      <alignment vertical="center"/>
    </xf>
    <xf numFmtId="0" fontId="12" fillId="10" borderId="2" xfId="3" applyFont="1" applyFill="1" applyBorder="1">
      <alignment vertical="center"/>
    </xf>
    <xf numFmtId="0" fontId="12" fillId="10" borderId="5" xfId="3" applyFont="1" applyFill="1" applyBorder="1">
      <alignment vertical="center"/>
    </xf>
    <xf numFmtId="170" fontId="18" fillId="10" borderId="24" xfId="3" applyNumberFormat="1" applyFont="1" applyFill="1" applyBorder="1">
      <alignment vertical="center"/>
    </xf>
    <xf numFmtId="0" fontId="20" fillId="0" borderId="67" xfId="3" applyFont="1" applyFill="1" applyBorder="1" applyAlignment="1">
      <alignment vertical="center" wrapText="1"/>
    </xf>
    <xf numFmtId="0" fontId="13" fillId="0" borderId="55" xfId="3" applyFont="1" applyFill="1" applyBorder="1">
      <alignment vertical="center"/>
    </xf>
    <xf numFmtId="0" fontId="13" fillId="0" borderId="28" xfId="3" applyFont="1" applyBorder="1">
      <alignment vertical="center"/>
    </xf>
    <xf numFmtId="169" fontId="13" fillId="0" borderId="29" xfId="3" applyNumberFormat="1" applyFont="1" applyFill="1" applyBorder="1">
      <alignment vertical="center"/>
    </xf>
    <xf numFmtId="0" fontId="20" fillId="0" borderId="53" xfId="3" applyFont="1" applyFill="1" applyBorder="1">
      <alignment vertical="center"/>
    </xf>
    <xf numFmtId="0" fontId="13" fillId="8" borderId="68" xfId="3" applyFont="1" applyFill="1" applyBorder="1">
      <alignment vertical="center"/>
    </xf>
    <xf numFmtId="0" fontId="13" fillId="10" borderId="68" xfId="3" applyFont="1" applyFill="1" applyBorder="1">
      <alignment vertical="center"/>
    </xf>
    <xf numFmtId="0" fontId="13" fillId="0" borderId="47" xfId="3" applyFont="1" applyBorder="1">
      <alignment vertical="center"/>
    </xf>
    <xf numFmtId="0" fontId="20" fillId="0" borderId="19" xfId="3" applyFont="1" applyBorder="1">
      <alignment vertical="center"/>
    </xf>
    <xf numFmtId="170" fontId="13" fillId="0" borderId="31" xfId="3" applyNumberFormat="1" applyFont="1" applyBorder="1">
      <alignment vertical="center"/>
    </xf>
    <xf numFmtId="0" fontId="7" fillId="0" borderId="0" xfId="3">
      <alignment vertical="center"/>
    </xf>
    <xf numFmtId="170" fontId="7" fillId="0" borderId="0" xfId="3" applyNumberFormat="1">
      <alignment vertical="center"/>
    </xf>
    <xf numFmtId="0" fontId="0" fillId="0" borderId="0" xfId="0" applyAlignment="1">
      <alignment horizontal="center" vertical="center" wrapText="1"/>
    </xf>
    <xf numFmtId="9" fontId="0" fillId="0" borderId="0" xfId="2" applyFont="1"/>
    <xf numFmtId="10" fontId="0" fillId="0" borderId="0" xfId="2" applyNumberFormat="1" applyFont="1"/>
    <xf numFmtId="0" fontId="0" fillId="12" borderId="0" xfId="0" applyFill="1" applyAlignment="1">
      <alignment horizontal="center" vertical="center" wrapText="1"/>
    </xf>
    <xf numFmtId="164" fontId="0" fillId="12" borderId="0" xfId="1" applyNumberFormat="1" applyFont="1" applyFill="1"/>
    <xf numFmtId="0" fontId="3" fillId="0" borderId="0" xfId="0" applyFont="1" applyAlignment="1">
      <alignment horizontal="center" vertical="center"/>
    </xf>
    <xf numFmtId="38" fontId="3" fillId="11" borderId="0" xfId="1" applyNumberFormat="1" applyFont="1" applyFill="1" applyAlignment="1">
      <alignment vertical="center"/>
    </xf>
    <xf numFmtId="173" fontId="0" fillId="0" borderId="0" xfId="2" applyNumberFormat="1" applyFont="1"/>
    <xf numFmtId="40" fontId="0" fillId="0" borderId="0" xfId="0" applyNumberFormat="1"/>
    <xf numFmtId="38" fontId="0" fillId="0" borderId="0" xfId="0" applyNumberFormat="1"/>
    <xf numFmtId="0" fontId="0" fillId="12" borderId="0" xfId="0" applyFill="1" applyAlignment="1">
      <alignment horizontal="center"/>
    </xf>
    <xf numFmtId="0" fontId="2" fillId="0" borderId="0" xfId="0" applyFont="1" applyAlignment="1">
      <alignment horizontal="left" vertical="center"/>
    </xf>
  </cellXfs>
  <cellStyles count="5">
    <cellStyle name="Comma" xfId="1" builtinId="3"/>
    <cellStyle name="Comma [0] 2" xfId="4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'Rekap Penurunan Emisi vs BAU '!$C$3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'Rekap Penurunan Emisi vs BAU '!$B$4:$B$24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'Rekap Penurunan Emisi vs BAU '!$C$4:$C$24</c:f>
              <c:numCache>
                <c:formatCode>_-* #,##0_-;\-* #,##0_-;_-* "-"??_-;_-@_-</c:formatCode>
                <c:ptCount val="21"/>
                <c:pt idx="0">
                  <c:v>373094.69400000002</c:v>
                </c:pt>
                <c:pt idx="1">
                  <c:v>514304.53200000001</c:v>
                </c:pt>
                <c:pt idx="2">
                  <c:v>657848.01599999995</c:v>
                </c:pt>
                <c:pt idx="3">
                  <c:v>869593.66199999989</c:v>
                </c:pt>
                <c:pt idx="4">
                  <c:v>1213128.6300000001</c:v>
                </c:pt>
                <c:pt idx="5">
                  <c:v>1362415.0679999997</c:v>
                </c:pt>
                <c:pt idx="6">
                  <c:v>1438665.2279999999</c:v>
                </c:pt>
                <c:pt idx="7">
                  <c:v>2026989.8467106398</c:v>
                </c:pt>
                <c:pt idx="8">
                  <c:v>2300236.0061750091</c:v>
                </c:pt>
                <c:pt idx="9">
                  <c:v>2583150.8042045515</c:v>
                </c:pt>
                <c:pt idx="10">
                  <c:v>2875833.1506527644</c:v>
                </c:pt>
                <c:pt idx="11">
                  <c:v>3107848.6937635099</c:v>
                </c:pt>
                <c:pt idx="12">
                  <c:v>3347228.395501269</c:v>
                </c:pt>
                <c:pt idx="13">
                  <c:v>3594180.4926139303</c:v>
                </c:pt>
                <c:pt idx="14">
                  <c:v>3848971.7630677079</c:v>
                </c:pt>
                <c:pt idx="15">
                  <c:v>4111943.916278183</c:v>
                </c:pt>
                <c:pt idx="16">
                  <c:v>4383534.5557630667</c:v>
                </c:pt>
                <c:pt idx="17">
                  <c:v>4664303.9857380334</c:v>
                </c:pt>
                <c:pt idx="18">
                  <c:v>4954969.48576272</c:v>
                </c:pt>
                <c:pt idx="19">
                  <c:v>5256449.1276492123</c:v>
                </c:pt>
                <c:pt idx="20">
                  <c:v>5366549.299377677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'Rekap Penurunan Emisi vs BAU '!$D$3</c:f>
              <c:strCache>
                <c:ptCount val="1"/>
                <c:pt idx="0">
                  <c:v>Target Mitigasi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'Rekap Penurunan Emisi vs BAU '!$B$4:$B$24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'Rekap Penurunan Emisi vs BAU '!$D$4:$D$24</c:f>
              <c:numCache>
                <c:formatCode>_-* #,##0_-;\-* #,##0_-;_-* "-"??_-;_-@_-</c:formatCode>
                <c:ptCount val="21"/>
                <c:pt idx="0">
                  <c:v>373094.69400000002</c:v>
                </c:pt>
                <c:pt idx="1">
                  <c:v>514304.53200000001</c:v>
                </c:pt>
                <c:pt idx="2">
                  <c:v>511121.79719999991</c:v>
                </c:pt>
                <c:pt idx="3">
                  <c:v>722867.44319999986</c:v>
                </c:pt>
                <c:pt idx="4">
                  <c:v>1066402.4112000002</c:v>
                </c:pt>
                <c:pt idx="5">
                  <c:v>1215688.8491999998</c:v>
                </c:pt>
                <c:pt idx="6">
                  <c:v>1291939.0092</c:v>
                </c:pt>
                <c:pt idx="7">
                  <c:v>1866638.6179106398</c:v>
                </c:pt>
                <c:pt idx="8">
                  <c:v>2099070.3029750092</c:v>
                </c:pt>
                <c:pt idx="9">
                  <c:v>2381985.1010045516</c:v>
                </c:pt>
                <c:pt idx="10">
                  <c:v>2674667.4474527645</c:v>
                </c:pt>
                <c:pt idx="11">
                  <c:v>2906682.99056351</c:v>
                </c:pt>
                <c:pt idx="12">
                  <c:v>3146062.6923012692</c:v>
                </c:pt>
                <c:pt idx="13">
                  <c:v>3393014.7894139304</c:v>
                </c:pt>
                <c:pt idx="14">
                  <c:v>3376032.5270677079</c:v>
                </c:pt>
                <c:pt idx="15">
                  <c:v>3639004.680278183</c:v>
                </c:pt>
                <c:pt idx="16">
                  <c:v>3910595.3197630667</c:v>
                </c:pt>
                <c:pt idx="17">
                  <c:v>4191364.7497380334</c:v>
                </c:pt>
                <c:pt idx="18">
                  <c:v>3992741.0017627198</c:v>
                </c:pt>
                <c:pt idx="19">
                  <c:v>4294220.6436492121</c:v>
                </c:pt>
                <c:pt idx="20">
                  <c:v>4404320.8153776769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851632"/>
        <c:axId val="484852024"/>
      </c:lineChart>
      <c:catAx>
        <c:axId val="4848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52024"/>
        <c:crosses val="autoZero"/>
        <c:auto val="1"/>
        <c:lblAlgn val="ctr"/>
        <c:lblOffset val="100"/>
        <c:noMultiLvlLbl val="0"/>
      </c:catAx>
      <c:valAx>
        <c:axId val="48485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100852</xdr:colOff>
      <xdr:row>8</xdr:row>
      <xdr:rowOff>124385</xdr:rowOff>
    </xdr:from>
    <xdr:to>
      <xdr:col>18</xdr:col>
      <xdr:colOff>246530</xdr:colOff>
      <xdr:row>24</xdr:row>
      <xdr:rowOff>11207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1_Rekap%20BAU%202011-2030/Rekap%20all%20Kab-Kota%202011-203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Data%20Luas%20dan%20Produksi%20Kelapa%20Sawit%20per%20Kabupaten_Jan%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mbah Padat - Cair Domestik"/>
      <sheetName val="Limbah Cair Industri Sawit"/>
      <sheetName val="Rekap"/>
    </sheetNames>
    <sheetDataSet>
      <sheetData sheetId="0"/>
      <sheetData sheetId="1">
        <row r="14">
          <cell r="C14">
            <v>514304.53200000001</v>
          </cell>
          <cell r="D14">
            <v>657848.01599999995</v>
          </cell>
          <cell r="E14">
            <v>869593.66199999989</v>
          </cell>
          <cell r="F14">
            <v>1213128.6300000001</v>
          </cell>
          <cell r="G14">
            <v>1362415.0679999997</v>
          </cell>
          <cell r="H14">
            <v>1438665.2279999999</v>
          </cell>
          <cell r="I14">
            <v>2026989.8467106398</v>
          </cell>
          <cell r="J14">
            <v>2300236.0061750091</v>
          </cell>
          <cell r="K14">
            <v>2583150.8042045515</v>
          </cell>
          <cell r="L14">
            <v>2875833.1506527644</v>
          </cell>
          <cell r="M14">
            <v>3107848.6937635099</v>
          </cell>
          <cell r="N14">
            <v>3347228.395501269</v>
          </cell>
          <cell r="O14">
            <v>3594180.4926139303</v>
          </cell>
          <cell r="P14">
            <v>3848971.7630677079</v>
          </cell>
          <cell r="Q14">
            <v>4111943.916278183</v>
          </cell>
          <cell r="R14">
            <v>4383534.5557630667</v>
          </cell>
          <cell r="S14">
            <v>4664303.9857380334</v>
          </cell>
          <cell r="T14">
            <v>4954969.48576272</v>
          </cell>
          <cell r="U14">
            <v>5256449.1276492123</v>
          </cell>
          <cell r="V14">
            <v>5366549.299377677</v>
          </cell>
        </row>
      </sheetData>
      <sheetData sheetId="2">
        <row r="3">
          <cell r="B3">
            <v>349136.44181989873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KALTIM"/>
      <sheetName val="Estimasi Kebutuhan Pabrik"/>
      <sheetName val="KALTIM"/>
      <sheetName val="BERAU"/>
      <sheetName val="KUKAR"/>
      <sheetName val="KUBAR"/>
      <sheetName val="KUTIM"/>
      <sheetName val="PASER"/>
      <sheetName val="PPU"/>
      <sheetName val="SAMARINDA"/>
      <sheetName val="BONTANG"/>
      <sheetName val="BALIKPAPAN"/>
      <sheetName val="MAHULU"/>
    </sheetNames>
    <sheetDataSet>
      <sheetData sheetId="0">
        <row r="36">
          <cell r="G36">
            <v>42612512.211291924</v>
          </cell>
        </row>
      </sheetData>
      <sheetData sheetId="1"/>
      <sheetData sheetId="2"/>
      <sheetData sheetId="3">
        <row r="22">
          <cell r="G22">
            <v>1221143</v>
          </cell>
        </row>
      </sheetData>
      <sheetData sheetId="4">
        <row r="22">
          <cell r="G22">
            <v>1941639</v>
          </cell>
        </row>
      </sheetData>
      <sheetData sheetId="5">
        <row r="22">
          <cell r="G22">
            <v>585642</v>
          </cell>
        </row>
      </sheetData>
      <sheetData sheetId="6">
        <row r="22">
          <cell r="G22">
            <v>5082354</v>
          </cell>
        </row>
      </sheetData>
      <sheetData sheetId="7">
        <row r="22">
          <cell r="G22">
            <v>2127991</v>
          </cell>
        </row>
      </sheetData>
      <sheetData sheetId="8">
        <row r="22">
          <cell r="G22">
            <v>453259</v>
          </cell>
        </row>
      </sheetData>
      <sheetData sheetId="9">
        <row r="22">
          <cell r="G22">
            <v>5950</v>
          </cell>
        </row>
      </sheetData>
      <sheetData sheetId="10">
        <row r="22">
          <cell r="G22">
            <v>0</v>
          </cell>
        </row>
      </sheetData>
      <sheetData sheetId="11">
        <row r="22">
          <cell r="G22">
            <v>132</v>
          </cell>
        </row>
      </sheetData>
      <sheetData sheetId="12">
        <row r="22">
          <cell r="G2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Q29"/>
  <sheetViews>
    <sheetView topLeftCell="B1" zoomScale="85" zoomScaleNormal="85" workbookViewId="0">
      <pane xSplit="1" ySplit="3" topLeftCell="C11" activePane="bottomRight" state="frozen"/>
      <selection activeCell="B1" sqref="B1"/>
      <selection pane="topRight" activeCell="C1" sqref="C1"/>
      <selection pane="bottomLeft" activeCell="B4" sqref="B4"/>
      <selection pane="bottomRight" activeCell="J25" sqref="J25"/>
    </sheetView>
  </sheetViews>
  <sheetFormatPr defaultRowHeight="15"/>
  <cols>
    <col min="3" max="3" width="13.28515625" bestFit="1" customWidth="1"/>
    <col min="4" max="4" width="14.140625" bestFit="1" customWidth="1"/>
    <col min="5" max="9" width="10.7109375" customWidth="1"/>
    <col min="10" max="10" width="11.28515625" customWidth="1"/>
    <col min="11" max="11" width="24.42578125" customWidth="1"/>
    <col min="12" max="12" width="6.140625" customWidth="1"/>
    <col min="14" max="14" width="27.85546875" customWidth="1"/>
    <col min="15" max="15" width="10.5703125" customWidth="1"/>
    <col min="16" max="16" width="13.5703125" customWidth="1"/>
  </cols>
  <sheetData>
    <row r="2" spans="2:17">
      <c r="E2" s="264" t="s">
        <v>228</v>
      </c>
      <c r="F2" s="264"/>
      <c r="G2" s="264"/>
      <c r="H2" s="264"/>
      <c r="I2" s="264"/>
      <c r="M2" s="5" t="s">
        <v>3</v>
      </c>
    </row>
    <row r="3" spans="2:17" s="4" customFormat="1" ht="30">
      <c r="B3" s="3" t="s">
        <v>0</v>
      </c>
      <c r="C3" s="254" t="s">
        <v>1</v>
      </c>
      <c r="D3" s="254" t="s">
        <v>2</v>
      </c>
      <c r="E3" s="257">
        <f>'Potensi Listrik'!D2</f>
        <v>2015</v>
      </c>
      <c r="F3" s="257">
        <f>'Potensi Listrik'!E2</f>
        <v>2017</v>
      </c>
      <c r="G3" s="257">
        <f>'Potensi Listrik'!F2</f>
        <v>2018</v>
      </c>
      <c r="H3" s="257">
        <f>'Potensi Listrik'!G2</f>
        <v>2025</v>
      </c>
      <c r="I3" s="257">
        <f>'Potensi Listrik'!H2</f>
        <v>2028</v>
      </c>
      <c r="J3" s="254" t="s">
        <v>214</v>
      </c>
      <c r="K3" s="254" t="s">
        <v>215</v>
      </c>
      <c r="L3" s="254"/>
      <c r="N3" s="3" t="s">
        <v>9</v>
      </c>
      <c r="O3" s="254" t="s">
        <v>8</v>
      </c>
      <c r="P3" s="254" t="s">
        <v>10</v>
      </c>
      <c r="Q3" s="4" t="s">
        <v>216</v>
      </c>
    </row>
    <row r="4" spans="2:17">
      <c r="B4" s="2">
        <v>2010</v>
      </c>
      <c r="C4" s="1">
        <v>373094.69400000002</v>
      </c>
      <c r="D4" s="1">
        <v>373094.69400000002</v>
      </c>
      <c r="E4" s="258"/>
      <c r="F4" s="258"/>
      <c r="G4" s="258"/>
      <c r="H4" s="258"/>
      <c r="I4" s="258"/>
      <c r="J4" s="1">
        <f t="shared" ref="J4:J24" si="0">SUM(E4:I4)</f>
        <v>0</v>
      </c>
      <c r="K4" s="6">
        <f>C4-J4</f>
        <v>373094.69400000002</v>
      </c>
      <c r="L4" s="6"/>
      <c r="M4" s="2">
        <v>1</v>
      </c>
      <c r="N4" t="s">
        <v>4</v>
      </c>
      <c r="O4" s="2">
        <v>80</v>
      </c>
      <c r="P4" s="1">
        <v>213863</v>
      </c>
      <c r="Q4" s="2">
        <v>2012</v>
      </c>
    </row>
    <row r="5" spans="2:17">
      <c r="B5" s="2">
        <v>2011</v>
      </c>
      <c r="C5" s="1">
        <f>'[1]Limbah Cair Industri Sawit'!$C$14</f>
        <v>514304.53200000001</v>
      </c>
      <c r="D5" s="1">
        <f t="shared" ref="D5:D24" si="1">C5-J5</f>
        <v>514304.53200000001</v>
      </c>
      <c r="E5" s="258"/>
      <c r="F5" s="258"/>
      <c r="G5" s="258"/>
      <c r="H5" s="258"/>
      <c r="I5" s="258"/>
      <c r="J5" s="1">
        <f t="shared" si="0"/>
        <v>0</v>
      </c>
      <c r="K5" s="6">
        <f t="shared" ref="K5:K24" si="2">C5-J5</f>
        <v>514304.53200000001</v>
      </c>
      <c r="L5" s="6"/>
      <c r="M5" s="2">
        <v>2</v>
      </c>
      <c r="N5" t="s">
        <v>5</v>
      </c>
      <c r="O5" s="2">
        <v>80</v>
      </c>
      <c r="P5" s="1">
        <v>234831</v>
      </c>
      <c r="Q5" s="2">
        <v>2015</v>
      </c>
    </row>
    <row r="6" spans="2:17">
      <c r="B6" s="2">
        <v>2012</v>
      </c>
      <c r="C6" s="1">
        <f>'[1]Limbah Cair Industri Sawit'!$D$14</f>
        <v>657848.01599999995</v>
      </c>
      <c r="D6" s="1">
        <f t="shared" si="1"/>
        <v>511121.79719999991</v>
      </c>
      <c r="E6" s="258">
        <f>'Potensi Penurunan Emisi'!L8</f>
        <v>146726.2188</v>
      </c>
      <c r="F6" s="258"/>
      <c r="G6" s="258"/>
      <c r="H6" s="258"/>
      <c r="I6" s="258"/>
      <c r="J6" s="1">
        <f t="shared" si="0"/>
        <v>146726.2188</v>
      </c>
      <c r="K6" s="6">
        <f t="shared" si="2"/>
        <v>511121.79719999991</v>
      </c>
      <c r="L6" s="6"/>
      <c r="M6" s="2">
        <v>3</v>
      </c>
      <c r="N6" t="s">
        <v>6</v>
      </c>
      <c r="O6" s="2">
        <v>60</v>
      </c>
      <c r="P6" s="1"/>
      <c r="Q6" s="2">
        <v>2011</v>
      </c>
    </row>
    <row r="7" spans="2:17">
      <c r="B7" s="2">
        <v>2013</v>
      </c>
      <c r="C7" s="1">
        <f>'[1]Limbah Cair Industri Sawit'!$E$14</f>
        <v>869593.66199999989</v>
      </c>
      <c r="D7" s="1">
        <f t="shared" si="1"/>
        <v>722867.44319999986</v>
      </c>
      <c r="E7" s="258">
        <f>E6</f>
        <v>146726.2188</v>
      </c>
      <c r="F7" s="258"/>
      <c r="G7" s="258"/>
      <c r="H7" s="258"/>
      <c r="I7" s="258"/>
      <c r="J7" s="1">
        <f t="shared" si="0"/>
        <v>146726.2188</v>
      </c>
      <c r="K7" s="6">
        <f t="shared" si="2"/>
        <v>722867.44319999986</v>
      </c>
      <c r="L7" s="6"/>
      <c r="M7" s="2">
        <v>4</v>
      </c>
      <c r="N7" t="s">
        <v>7</v>
      </c>
      <c r="O7" s="2">
        <v>60</v>
      </c>
      <c r="Q7" s="2">
        <v>2015</v>
      </c>
    </row>
    <row r="8" spans="2:17">
      <c r="B8" s="2">
        <v>2014</v>
      </c>
      <c r="C8" s="1">
        <f>'[1]Limbah Cair Industri Sawit'!$F$14</f>
        <v>1213128.6300000001</v>
      </c>
      <c r="D8" s="1">
        <f t="shared" si="1"/>
        <v>1066402.4112000002</v>
      </c>
      <c r="E8" s="258">
        <f t="shared" ref="E8:F24" si="3">E7</f>
        <v>146726.2188</v>
      </c>
      <c r="F8" s="258"/>
      <c r="G8" s="258"/>
      <c r="H8" s="258"/>
      <c r="I8" s="258"/>
      <c r="J8" s="1">
        <f t="shared" si="0"/>
        <v>146726.2188</v>
      </c>
      <c r="K8" s="6">
        <f t="shared" si="2"/>
        <v>1066402.4112000002</v>
      </c>
      <c r="L8" s="6"/>
      <c r="M8" s="2">
        <v>5</v>
      </c>
      <c r="N8" t="s">
        <v>217</v>
      </c>
      <c r="O8" s="2">
        <v>80</v>
      </c>
      <c r="Q8" s="2">
        <v>2016</v>
      </c>
    </row>
    <row r="9" spans="2:17">
      <c r="B9" s="2">
        <v>2015</v>
      </c>
      <c r="C9" s="1">
        <f>'[1]Limbah Cair Industri Sawit'!$G$14</f>
        <v>1362415.0679999997</v>
      </c>
      <c r="D9" s="1">
        <f t="shared" si="1"/>
        <v>1215688.8491999998</v>
      </c>
      <c r="E9" s="258">
        <f t="shared" si="3"/>
        <v>146726.2188</v>
      </c>
      <c r="F9" s="258"/>
      <c r="G9" s="258"/>
      <c r="H9" s="258"/>
      <c r="I9" s="258"/>
      <c r="J9" s="1">
        <f t="shared" si="0"/>
        <v>146726.2188</v>
      </c>
      <c r="K9" s="6">
        <f t="shared" si="2"/>
        <v>1215688.8491999998</v>
      </c>
      <c r="L9" s="6"/>
    </row>
    <row r="10" spans="2:17">
      <c r="B10" s="2">
        <v>2016</v>
      </c>
      <c r="C10" s="1">
        <f>'[1]Limbah Cair Industri Sawit'!$H$14</f>
        <v>1438665.2279999999</v>
      </c>
      <c r="D10" s="1">
        <f t="shared" si="1"/>
        <v>1291939.0092</v>
      </c>
      <c r="E10" s="258">
        <f t="shared" si="3"/>
        <v>146726.2188</v>
      </c>
      <c r="F10" s="258"/>
      <c r="G10" s="258"/>
      <c r="H10" s="258"/>
      <c r="I10" s="258"/>
      <c r="J10" s="1">
        <f t="shared" si="0"/>
        <v>146726.2188</v>
      </c>
      <c r="K10" s="6">
        <f t="shared" si="2"/>
        <v>1291939.0092</v>
      </c>
      <c r="L10" s="255"/>
    </row>
    <row r="11" spans="2:17">
      <c r="B11" s="2">
        <v>2017</v>
      </c>
      <c r="C11" s="1">
        <f>'[1]Limbah Cair Industri Sawit'!$I$14</f>
        <v>2026989.8467106398</v>
      </c>
      <c r="D11" s="1">
        <f t="shared" si="1"/>
        <v>1866638.6179106398</v>
      </c>
      <c r="E11" s="258">
        <f t="shared" si="3"/>
        <v>146726.2188</v>
      </c>
      <c r="F11" s="258">
        <f>'Potensi Penurunan Emisi'!M8</f>
        <v>13625.010000000002</v>
      </c>
      <c r="G11" s="258"/>
      <c r="H11" s="258"/>
      <c r="I11" s="258"/>
      <c r="J11" s="1">
        <f t="shared" si="0"/>
        <v>160351.22880000001</v>
      </c>
      <c r="K11" s="6">
        <f t="shared" si="2"/>
        <v>1866638.6179106398</v>
      </c>
    </row>
    <row r="12" spans="2:17">
      <c r="B12" s="2">
        <v>2018</v>
      </c>
      <c r="C12" s="1">
        <f>'[1]Limbah Cair Industri Sawit'!$J$14</f>
        <v>2300236.0061750091</v>
      </c>
      <c r="D12" s="1">
        <f t="shared" si="1"/>
        <v>2099070.3029750092</v>
      </c>
      <c r="E12" s="258">
        <f t="shared" si="3"/>
        <v>146726.2188</v>
      </c>
      <c r="F12" s="258">
        <f t="shared" si="3"/>
        <v>13625.010000000002</v>
      </c>
      <c r="G12" s="258">
        <f>'Potensi Penurunan Emisi'!N8</f>
        <v>40814.474400000006</v>
      </c>
      <c r="H12" s="258"/>
      <c r="I12" s="258"/>
      <c r="J12" s="1">
        <f t="shared" si="0"/>
        <v>201165.70320000002</v>
      </c>
      <c r="K12" s="6">
        <f t="shared" si="2"/>
        <v>2099070.3029750092</v>
      </c>
    </row>
    <row r="13" spans="2:17">
      <c r="B13" s="2">
        <v>2019</v>
      </c>
      <c r="C13" s="1">
        <f>'[1]Limbah Cair Industri Sawit'!$K$14</f>
        <v>2583150.8042045515</v>
      </c>
      <c r="D13" s="1">
        <f t="shared" si="1"/>
        <v>2381985.1010045516</v>
      </c>
      <c r="E13" s="258">
        <f t="shared" si="3"/>
        <v>146726.2188</v>
      </c>
      <c r="F13" s="258">
        <f t="shared" si="3"/>
        <v>13625.010000000002</v>
      </c>
      <c r="G13" s="258">
        <f t="shared" ref="G13:I24" si="4">G12</f>
        <v>40814.474400000006</v>
      </c>
      <c r="H13" s="258"/>
      <c r="I13" s="258"/>
      <c r="J13" s="1">
        <f t="shared" si="0"/>
        <v>201165.70320000002</v>
      </c>
      <c r="K13" s="6">
        <f t="shared" si="2"/>
        <v>2381985.1010045516</v>
      </c>
    </row>
    <row r="14" spans="2:17">
      <c r="B14" s="2">
        <v>2020</v>
      </c>
      <c r="C14" s="1">
        <f>'[1]Limbah Cair Industri Sawit'!$L$14</f>
        <v>2875833.1506527644</v>
      </c>
      <c r="D14" s="1">
        <f t="shared" si="1"/>
        <v>2674667.4474527645</v>
      </c>
      <c r="E14" s="258">
        <f t="shared" si="3"/>
        <v>146726.2188</v>
      </c>
      <c r="F14" s="258">
        <f t="shared" si="3"/>
        <v>13625.010000000002</v>
      </c>
      <c r="G14" s="258">
        <f t="shared" si="4"/>
        <v>40814.474400000006</v>
      </c>
      <c r="H14" s="258"/>
      <c r="I14" s="258"/>
      <c r="J14" s="1">
        <f t="shared" si="0"/>
        <v>201165.70320000002</v>
      </c>
      <c r="K14" s="6">
        <f t="shared" si="2"/>
        <v>2674667.4474527645</v>
      </c>
    </row>
    <row r="15" spans="2:17">
      <c r="B15" s="2">
        <v>2021</v>
      </c>
      <c r="C15" s="1">
        <f>'[1]Limbah Cair Industri Sawit'!$M$14</f>
        <v>3107848.6937635099</v>
      </c>
      <c r="D15" s="1">
        <f t="shared" si="1"/>
        <v>2906682.99056351</v>
      </c>
      <c r="E15" s="258">
        <f t="shared" si="3"/>
        <v>146726.2188</v>
      </c>
      <c r="F15" s="258">
        <f t="shared" si="3"/>
        <v>13625.010000000002</v>
      </c>
      <c r="G15" s="258">
        <f t="shared" si="4"/>
        <v>40814.474400000006</v>
      </c>
      <c r="H15" s="258"/>
      <c r="I15" s="258"/>
      <c r="J15" s="1">
        <f t="shared" si="0"/>
        <v>201165.70320000002</v>
      </c>
      <c r="K15" s="6">
        <f t="shared" si="2"/>
        <v>2906682.99056351</v>
      </c>
    </row>
    <row r="16" spans="2:17">
      <c r="B16" s="2">
        <v>2022</v>
      </c>
      <c r="C16" s="1">
        <f>'[1]Limbah Cair Industri Sawit'!$N$14</f>
        <v>3347228.395501269</v>
      </c>
      <c r="D16" s="1">
        <f t="shared" si="1"/>
        <v>3146062.6923012692</v>
      </c>
      <c r="E16" s="258">
        <f t="shared" si="3"/>
        <v>146726.2188</v>
      </c>
      <c r="F16" s="258">
        <f t="shared" si="3"/>
        <v>13625.010000000002</v>
      </c>
      <c r="G16" s="258">
        <f t="shared" si="4"/>
        <v>40814.474400000006</v>
      </c>
      <c r="H16" s="258"/>
      <c r="I16" s="258"/>
      <c r="J16" s="1">
        <f t="shared" si="0"/>
        <v>201165.70320000002</v>
      </c>
      <c r="K16" s="6">
        <f t="shared" si="2"/>
        <v>3146062.6923012692</v>
      </c>
    </row>
    <row r="17" spans="2:11">
      <c r="B17" s="2">
        <v>2023</v>
      </c>
      <c r="C17" s="1">
        <f>'[1]Limbah Cair Industri Sawit'!$O$14</f>
        <v>3594180.4926139303</v>
      </c>
      <c r="D17" s="1">
        <f t="shared" si="1"/>
        <v>3393014.7894139304</v>
      </c>
      <c r="E17" s="258">
        <f t="shared" si="3"/>
        <v>146726.2188</v>
      </c>
      <c r="F17" s="258">
        <f t="shared" si="3"/>
        <v>13625.010000000002</v>
      </c>
      <c r="G17" s="258">
        <f t="shared" si="4"/>
        <v>40814.474400000006</v>
      </c>
      <c r="H17" s="258"/>
      <c r="I17" s="258"/>
      <c r="J17" s="1">
        <f t="shared" si="0"/>
        <v>201165.70320000002</v>
      </c>
      <c r="K17" s="6">
        <f t="shared" si="2"/>
        <v>3393014.7894139304</v>
      </c>
    </row>
    <row r="18" spans="2:11">
      <c r="B18" s="2">
        <v>2024</v>
      </c>
      <c r="C18" s="1">
        <f>'[1]Limbah Cair Industri Sawit'!$P$14</f>
        <v>3848971.7630677079</v>
      </c>
      <c r="D18" s="1">
        <f t="shared" si="1"/>
        <v>3376032.5270677079</v>
      </c>
      <c r="E18" s="258">
        <f t="shared" si="3"/>
        <v>146726.2188</v>
      </c>
      <c r="F18" s="258">
        <f t="shared" si="3"/>
        <v>13625.010000000002</v>
      </c>
      <c r="G18" s="258">
        <f t="shared" si="4"/>
        <v>40814.474400000006</v>
      </c>
      <c r="H18" s="258">
        <f>'Potensi Penurunan Emisi'!O8</f>
        <v>271773.53280000004</v>
      </c>
      <c r="I18" s="258"/>
      <c r="J18" s="1">
        <f t="shared" si="0"/>
        <v>472939.23600000003</v>
      </c>
      <c r="K18" s="6">
        <f t="shared" si="2"/>
        <v>3376032.5270677079</v>
      </c>
    </row>
    <row r="19" spans="2:11">
      <c r="B19" s="2">
        <v>2025</v>
      </c>
      <c r="C19" s="1">
        <f>'[1]Limbah Cair Industri Sawit'!$Q$14</f>
        <v>4111943.916278183</v>
      </c>
      <c r="D19" s="1">
        <f t="shared" si="1"/>
        <v>3639004.680278183</v>
      </c>
      <c r="E19" s="258">
        <f t="shared" si="3"/>
        <v>146726.2188</v>
      </c>
      <c r="F19" s="258">
        <f t="shared" si="3"/>
        <v>13625.010000000002</v>
      </c>
      <c r="G19" s="258">
        <f t="shared" si="4"/>
        <v>40814.474400000006</v>
      </c>
      <c r="H19" s="258">
        <f t="shared" si="4"/>
        <v>271773.53280000004</v>
      </c>
      <c r="I19" s="258"/>
      <c r="J19" s="1">
        <f t="shared" si="0"/>
        <v>472939.23600000003</v>
      </c>
      <c r="K19" s="6">
        <f t="shared" si="2"/>
        <v>3639004.680278183</v>
      </c>
    </row>
    <row r="20" spans="2:11">
      <c r="B20" s="2">
        <v>2026</v>
      </c>
      <c r="C20" s="1">
        <f>'[1]Limbah Cair Industri Sawit'!$R$14</f>
        <v>4383534.5557630667</v>
      </c>
      <c r="D20" s="1">
        <f t="shared" si="1"/>
        <v>3910595.3197630667</v>
      </c>
      <c r="E20" s="258">
        <f t="shared" si="3"/>
        <v>146726.2188</v>
      </c>
      <c r="F20" s="258">
        <f t="shared" si="3"/>
        <v>13625.010000000002</v>
      </c>
      <c r="G20" s="258">
        <f t="shared" si="4"/>
        <v>40814.474400000006</v>
      </c>
      <c r="H20" s="258">
        <f t="shared" si="4"/>
        <v>271773.53280000004</v>
      </c>
      <c r="I20" s="258"/>
      <c r="J20" s="1">
        <f t="shared" si="0"/>
        <v>472939.23600000003</v>
      </c>
      <c r="K20" s="6">
        <f t="shared" si="2"/>
        <v>3910595.3197630667</v>
      </c>
    </row>
    <row r="21" spans="2:11">
      <c r="B21" s="2">
        <v>2027</v>
      </c>
      <c r="C21" s="1">
        <f>'[1]Limbah Cair Industri Sawit'!$S$14</f>
        <v>4664303.9857380334</v>
      </c>
      <c r="D21" s="1">
        <f t="shared" si="1"/>
        <v>4191364.7497380334</v>
      </c>
      <c r="E21" s="258">
        <f t="shared" si="3"/>
        <v>146726.2188</v>
      </c>
      <c r="F21" s="258">
        <f t="shared" si="3"/>
        <v>13625.010000000002</v>
      </c>
      <c r="G21" s="258">
        <f t="shared" si="4"/>
        <v>40814.474400000006</v>
      </c>
      <c r="H21" s="258">
        <f t="shared" si="4"/>
        <v>271773.53280000004</v>
      </c>
      <c r="I21" s="258"/>
      <c r="J21" s="1">
        <f t="shared" si="0"/>
        <v>472939.23600000003</v>
      </c>
      <c r="K21" s="6">
        <f t="shared" si="2"/>
        <v>4191364.7497380334</v>
      </c>
    </row>
    <row r="22" spans="2:11">
      <c r="B22" s="2">
        <v>2028</v>
      </c>
      <c r="C22" s="1">
        <f>'[1]Limbah Cair Industri Sawit'!$T$14</f>
        <v>4954969.48576272</v>
      </c>
      <c r="D22" s="1">
        <f t="shared" si="1"/>
        <v>3992741.0017627198</v>
      </c>
      <c r="E22" s="258">
        <f t="shared" si="3"/>
        <v>146726.2188</v>
      </c>
      <c r="F22" s="258">
        <f t="shared" si="3"/>
        <v>13625.010000000002</v>
      </c>
      <c r="G22" s="258">
        <f t="shared" si="4"/>
        <v>40814.474400000006</v>
      </c>
      <c r="H22" s="258">
        <f t="shared" si="4"/>
        <v>271773.53280000004</v>
      </c>
      <c r="I22" s="258">
        <f>'Potensi Penurunan Emisi'!P8</f>
        <v>489289.24800000002</v>
      </c>
      <c r="J22" s="1">
        <f t="shared" si="0"/>
        <v>962228.48400000005</v>
      </c>
      <c r="K22" s="6">
        <f t="shared" si="2"/>
        <v>3992741.0017627198</v>
      </c>
    </row>
    <row r="23" spans="2:11">
      <c r="B23" s="2">
        <v>2029</v>
      </c>
      <c r="C23" s="1">
        <f>'[1]Limbah Cair Industri Sawit'!$U$14</f>
        <v>5256449.1276492123</v>
      </c>
      <c r="D23" s="1">
        <f t="shared" si="1"/>
        <v>4294220.6436492121</v>
      </c>
      <c r="E23" s="258">
        <f t="shared" si="3"/>
        <v>146726.2188</v>
      </c>
      <c r="F23" s="258">
        <f t="shared" si="3"/>
        <v>13625.010000000002</v>
      </c>
      <c r="G23" s="258">
        <f t="shared" si="4"/>
        <v>40814.474400000006</v>
      </c>
      <c r="H23" s="258">
        <f t="shared" si="4"/>
        <v>271773.53280000004</v>
      </c>
      <c r="I23" s="258">
        <f t="shared" si="4"/>
        <v>489289.24800000002</v>
      </c>
      <c r="J23" s="1">
        <f t="shared" si="0"/>
        <v>962228.48400000005</v>
      </c>
      <c r="K23" s="6">
        <f t="shared" si="2"/>
        <v>4294220.6436492121</v>
      </c>
    </row>
    <row r="24" spans="2:11">
      <c r="B24" s="2">
        <v>2030</v>
      </c>
      <c r="C24" s="1">
        <f>'[1]Limbah Cair Industri Sawit'!$V$14</f>
        <v>5366549.299377677</v>
      </c>
      <c r="D24" s="1">
        <f t="shared" si="1"/>
        <v>4404320.8153776769</v>
      </c>
      <c r="E24" s="258">
        <f t="shared" si="3"/>
        <v>146726.2188</v>
      </c>
      <c r="F24" s="258">
        <f t="shared" si="3"/>
        <v>13625.010000000002</v>
      </c>
      <c r="G24" s="258">
        <f t="shared" si="4"/>
        <v>40814.474400000006</v>
      </c>
      <c r="H24" s="258">
        <f t="shared" si="4"/>
        <v>271773.53280000004</v>
      </c>
      <c r="I24" s="258">
        <f t="shared" si="4"/>
        <v>489289.24800000002</v>
      </c>
      <c r="J24" s="1">
        <f t="shared" si="0"/>
        <v>962228.48400000005</v>
      </c>
      <c r="K24" s="6">
        <f t="shared" si="2"/>
        <v>4404320.8153776769</v>
      </c>
    </row>
    <row r="25" spans="2:11">
      <c r="J25" s="6">
        <f>SUM(J5:J24)</f>
        <v>6879418.938000001</v>
      </c>
    </row>
    <row r="26" spans="2:11">
      <c r="D26" s="256">
        <f>J24/C24</f>
        <v>0.17930115430255775</v>
      </c>
      <c r="E26" s="256">
        <f>(C24-D24)/C24</f>
        <v>0.17930115430255777</v>
      </c>
    </row>
    <row r="27" spans="2:11">
      <c r="D27" s="6">
        <f>C24*D26</f>
        <v>962228.48400000005</v>
      </c>
    </row>
    <row r="29" spans="2:11">
      <c r="C29" s="6">
        <f>SUM(C10:C24)</f>
        <v>53860854.751258276</v>
      </c>
      <c r="D29" s="6">
        <f>SUM(D10:D24)</f>
        <v>47568340.688458271</v>
      </c>
      <c r="E29" s="261">
        <f>(C29-D29)/C29</f>
        <v>0.11682907914960265</v>
      </c>
    </row>
  </sheetData>
  <mergeCells count="1">
    <mergeCell ref="E2:I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4"/>
  <sheetViews>
    <sheetView tabSelected="1" workbookViewId="0">
      <selection activeCell="F13" sqref="F13"/>
    </sheetView>
  </sheetViews>
  <sheetFormatPr defaultRowHeight="15"/>
  <cols>
    <col min="2" max="2" width="10.28515625" bestFit="1" customWidth="1"/>
    <col min="3" max="3" width="14.28515625" bestFit="1" customWidth="1"/>
    <col min="5" max="5" width="14.28515625" bestFit="1" customWidth="1"/>
  </cols>
  <sheetData>
    <row r="3" spans="2:6">
      <c r="B3" t="s">
        <v>218</v>
      </c>
      <c r="C3" s="1">
        <f>[2]BERAU!$G$22</f>
        <v>1221143</v>
      </c>
      <c r="D3" s="261">
        <f>C3/$C$13</f>
        <v>0.10694790994306413</v>
      </c>
      <c r="E3" s="6">
        <f>D3*$E$13</f>
        <v>1699402.288995289</v>
      </c>
    </row>
    <row r="4" spans="2:6">
      <c r="B4" t="s">
        <v>219</v>
      </c>
      <c r="C4" s="1">
        <f>[2]KUKAR!$G$22</f>
        <v>1941639</v>
      </c>
      <c r="D4" s="261">
        <f t="shared" ref="D4:D12" si="0">C4/$C$13</f>
        <v>0.17004907116852089</v>
      </c>
      <c r="E4" s="6">
        <f t="shared" ref="E4:E12" si="1">D4*$E$13</f>
        <v>2702079.7408677968</v>
      </c>
    </row>
    <row r="5" spans="2:6">
      <c r="B5" t="s">
        <v>220</v>
      </c>
      <c r="C5" s="1">
        <f>[2]KUBAR!$G$22</f>
        <v>585642</v>
      </c>
      <c r="D5" s="261">
        <f t="shared" si="0"/>
        <v>5.1290625156002176E-2</v>
      </c>
      <c r="E5" s="6">
        <f t="shared" si="1"/>
        <v>815008.03372887452</v>
      </c>
    </row>
    <row r="6" spans="2:6">
      <c r="B6" t="s">
        <v>221</v>
      </c>
      <c r="C6" s="1">
        <f>[2]KUTIM!$G$22</f>
        <v>5082354</v>
      </c>
      <c r="D6" s="261">
        <f t="shared" si="0"/>
        <v>0.44511342069747095</v>
      </c>
      <c r="E6" s="6">
        <f t="shared" si="1"/>
        <v>7072852.2548828134</v>
      </c>
    </row>
    <row r="7" spans="2:6">
      <c r="B7" t="s">
        <v>222</v>
      </c>
      <c r="C7" s="1">
        <f>[2]PASER!$G$22</f>
        <v>2127991</v>
      </c>
      <c r="D7" s="261">
        <f t="shared" si="0"/>
        <v>0.1863698107655295</v>
      </c>
      <c r="E7" s="6">
        <f t="shared" si="1"/>
        <v>2961416.2930642636</v>
      </c>
    </row>
    <row r="8" spans="2:6">
      <c r="B8" t="s">
        <v>223</v>
      </c>
      <c r="C8" s="1">
        <f>[2]PPU!$G$22</f>
        <v>453259</v>
      </c>
      <c r="D8" s="261">
        <f t="shared" si="0"/>
        <v>3.9696499683397689E-2</v>
      </c>
      <c r="E8" s="6">
        <f t="shared" si="1"/>
        <v>630777.37996918929</v>
      </c>
    </row>
    <row r="9" spans="2:6">
      <c r="B9" t="s">
        <v>225</v>
      </c>
      <c r="C9" s="1">
        <f>[2]MAHULU!$G$22</f>
        <v>0</v>
      </c>
      <c r="D9" s="261">
        <f t="shared" si="0"/>
        <v>0</v>
      </c>
      <c r="E9" s="6">
        <f t="shared" si="1"/>
        <v>0</v>
      </c>
    </row>
    <row r="10" spans="2:6">
      <c r="B10" t="s">
        <v>224</v>
      </c>
      <c r="C10" s="1">
        <f>[2]SAMARINDA!$G$22</f>
        <v>5950</v>
      </c>
      <c r="D10" s="261">
        <f t="shared" si="0"/>
        <v>5.2110200374667957E-4</v>
      </c>
      <c r="E10" s="6">
        <f t="shared" si="1"/>
        <v>8280.310839534739</v>
      </c>
    </row>
    <row r="11" spans="2:6">
      <c r="B11" t="s">
        <v>226</v>
      </c>
      <c r="C11" s="1">
        <f>[2]BONTANG!$G$22</f>
        <v>0</v>
      </c>
      <c r="D11" s="261">
        <f t="shared" si="0"/>
        <v>0</v>
      </c>
      <c r="E11" s="6">
        <f t="shared" si="1"/>
        <v>0</v>
      </c>
    </row>
    <row r="12" spans="2:6">
      <c r="B12" t="s">
        <v>227</v>
      </c>
      <c r="C12" s="1">
        <f>[2]BALIKPAPAN!$G$22</f>
        <v>132</v>
      </c>
      <c r="D12" s="261">
        <f t="shared" si="0"/>
        <v>1.1560582267993564E-5</v>
      </c>
      <c r="E12" s="6">
        <f t="shared" si="1"/>
        <v>183.69765223841773</v>
      </c>
    </row>
    <row r="13" spans="2:6">
      <c r="C13" s="1">
        <f>SUM(C3:C12)</f>
        <v>11418110</v>
      </c>
      <c r="E13" s="1">
        <v>15890000</v>
      </c>
      <c r="F13" s="255">
        <f>E13/E14</f>
        <v>0.37289517034833014</v>
      </c>
    </row>
    <row r="14" spans="2:6">
      <c r="E14" s="1">
        <f>'[2]TOTAL KALTIM'!$G$36</f>
        <v>42612512.211291924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4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8" sqref="D8"/>
    </sheetView>
  </sheetViews>
  <sheetFormatPr defaultRowHeight="15"/>
  <cols>
    <col min="1" max="1" width="32" customWidth="1"/>
    <col min="2" max="2" width="14.85546875" customWidth="1"/>
    <col min="3" max="3" width="32.42578125" customWidth="1"/>
    <col min="4" max="4" width="14.42578125" customWidth="1"/>
    <col min="5" max="5" width="11.28515625" bestFit="1" customWidth="1"/>
    <col min="6" max="6" width="11.28515625" customWidth="1"/>
    <col min="7" max="9" width="12.7109375" bestFit="1" customWidth="1"/>
    <col min="10" max="10" width="11.85546875" customWidth="1"/>
  </cols>
  <sheetData>
    <row r="1" spans="1:10" ht="18.75">
      <c r="A1" s="265" t="s">
        <v>11</v>
      </c>
      <c r="B1" s="265"/>
      <c r="C1" s="265"/>
    </row>
    <row r="2" spans="1:10" s="3" customFormat="1">
      <c r="A2" s="259"/>
      <c r="B2" s="8" t="s">
        <v>12</v>
      </c>
      <c r="C2" s="259"/>
      <c r="D2" s="3">
        <v>2015</v>
      </c>
      <c r="E2" s="3">
        <v>2017</v>
      </c>
      <c r="F2" s="3">
        <v>2018</v>
      </c>
      <c r="G2" s="3">
        <v>2025</v>
      </c>
      <c r="H2" s="3">
        <v>2028</v>
      </c>
      <c r="I2" s="254" t="s">
        <v>223</v>
      </c>
    </row>
    <row r="3" spans="1:10">
      <c r="A3" s="7" t="s">
        <v>13</v>
      </c>
      <c r="B3" s="9">
        <v>18</v>
      </c>
      <c r="C3" s="7" t="s">
        <v>14</v>
      </c>
      <c r="D3" s="9">
        <v>18</v>
      </c>
      <c r="E3" s="9">
        <v>18</v>
      </c>
      <c r="F3" s="9">
        <v>18</v>
      </c>
      <c r="G3" s="9">
        <v>18</v>
      </c>
      <c r="H3" s="9">
        <v>18</v>
      </c>
      <c r="I3" s="9">
        <v>18</v>
      </c>
    </row>
    <row r="4" spans="1:10">
      <c r="A4" s="7" t="s">
        <v>15</v>
      </c>
      <c r="B4" s="9">
        <v>280</v>
      </c>
      <c r="C4" s="7" t="s">
        <v>16</v>
      </c>
      <c r="D4" s="260">
        <v>80</v>
      </c>
      <c r="E4" s="260">
        <v>80</v>
      </c>
      <c r="F4" s="260">
        <v>60</v>
      </c>
      <c r="G4" s="260">
        <v>60</v>
      </c>
      <c r="H4" s="260">
        <v>80</v>
      </c>
      <c r="I4" s="260">
        <v>60</v>
      </c>
    </row>
    <row r="5" spans="1:10">
      <c r="A5" s="7" t="s">
        <v>17</v>
      </c>
      <c r="B5" s="9">
        <v>300</v>
      </c>
      <c r="C5" s="7" t="s">
        <v>18</v>
      </c>
      <c r="D5" s="9">
        <v>300</v>
      </c>
      <c r="E5" s="9">
        <v>300</v>
      </c>
      <c r="F5" s="9">
        <v>300</v>
      </c>
      <c r="G5" s="9">
        <v>300</v>
      </c>
      <c r="H5" s="9">
        <v>300</v>
      </c>
      <c r="I5" s="9">
        <v>300</v>
      </c>
    </row>
    <row r="6" spans="1:10">
      <c r="A6" s="7" t="s">
        <v>19</v>
      </c>
      <c r="B6" s="10">
        <v>15890000</v>
      </c>
      <c r="C6" s="7" t="s">
        <v>20</v>
      </c>
      <c r="D6" s="10">
        <v>2423000</v>
      </c>
      <c r="E6" s="10">
        <v>225000</v>
      </c>
      <c r="F6" s="10">
        <v>674000</v>
      </c>
      <c r="G6" s="10">
        <v>4488000</v>
      </c>
      <c r="H6" s="10">
        <v>8080000</v>
      </c>
      <c r="I6" s="10"/>
      <c r="J6" s="263">
        <f>SUM(D6:H6)</f>
        <v>15890000</v>
      </c>
    </row>
    <row r="7" spans="1:10">
      <c r="A7" s="7" t="s">
        <v>21</v>
      </c>
      <c r="B7" s="11">
        <v>0.6</v>
      </c>
      <c r="C7" s="7" t="s">
        <v>22</v>
      </c>
      <c r="D7" s="11">
        <v>0.6</v>
      </c>
      <c r="E7" s="11">
        <v>0.6</v>
      </c>
      <c r="F7" s="11">
        <v>0.6</v>
      </c>
      <c r="G7" s="11">
        <v>0.6</v>
      </c>
      <c r="H7" s="11">
        <v>0.6</v>
      </c>
      <c r="I7" s="11">
        <v>0.6</v>
      </c>
    </row>
    <row r="8" spans="1:10">
      <c r="A8" s="7" t="s">
        <v>23</v>
      </c>
      <c r="B8" s="12">
        <f>B6*B7</f>
        <v>9534000</v>
      </c>
      <c r="C8" s="7" t="s">
        <v>24</v>
      </c>
      <c r="D8" s="12">
        <f>D6*D7</f>
        <v>1453800</v>
      </c>
      <c r="E8" s="12">
        <f>E6*E7</f>
        <v>135000</v>
      </c>
      <c r="F8" s="12">
        <f t="shared" ref="F8:G8" si="0">F6*F7</f>
        <v>404400</v>
      </c>
      <c r="G8" s="12">
        <f t="shared" si="0"/>
        <v>2692800</v>
      </c>
      <c r="H8" s="12">
        <f t="shared" ref="H8:I8" si="1">H6*H7</f>
        <v>4848000</v>
      </c>
      <c r="I8" s="12">
        <f t="shared" si="1"/>
        <v>0</v>
      </c>
    </row>
    <row r="9" spans="1:10">
      <c r="A9" s="7" t="s">
        <v>25</v>
      </c>
      <c r="B9" s="10">
        <v>28</v>
      </c>
      <c r="C9" s="7" t="s">
        <v>26</v>
      </c>
      <c r="D9" s="10">
        <v>28</v>
      </c>
      <c r="E9" s="10">
        <v>28</v>
      </c>
      <c r="F9" s="10">
        <v>28</v>
      </c>
      <c r="G9" s="10">
        <v>28</v>
      </c>
      <c r="H9" s="10">
        <v>28</v>
      </c>
      <c r="I9" s="10">
        <v>28</v>
      </c>
    </row>
    <row r="10" spans="1:10">
      <c r="A10" s="7" t="s">
        <v>27</v>
      </c>
      <c r="B10" s="10">
        <f>B8*B9</f>
        <v>266952000</v>
      </c>
      <c r="C10" s="7" t="s">
        <v>28</v>
      </c>
      <c r="D10" s="10">
        <f>D8*D9</f>
        <v>40706400</v>
      </c>
      <c r="E10" s="10">
        <f>E8*E9</f>
        <v>3780000</v>
      </c>
      <c r="F10" s="10">
        <f t="shared" ref="F10:G10" si="2">F8*F9</f>
        <v>11323200</v>
      </c>
      <c r="G10" s="10">
        <f t="shared" si="2"/>
        <v>75398400</v>
      </c>
      <c r="H10" s="10">
        <f t="shared" ref="H10:I10" si="3">H8*H9</f>
        <v>135744000</v>
      </c>
      <c r="I10" s="10">
        <f t="shared" si="3"/>
        <v>0</v>
      </c>
    </row>
    <row r="11" spans="1:10">
      <c r="A11" s="7" t="s">
        <v>29</v>
      </c>
      <c r="B11" s="13">
        <v>0.6</v>
      </c>
      <c r="C11" s="7"/>
      <c r="D11" s="13">
        <v>0.6</v>
      </c>
      <c r="E11" s="13">
        <v>0.6</v>
      </c>
      <c r="F11" s="13">
        <v>0.6</v>
      </c>
      <c r="G11" s="13">
        <v>0.6</v>
      </c>
      <c r="H11" s="13">
        <v>0.6</v>
      </c>
      <c r="I11" s="13">
        <v>0.6</v>
      </c>
    </row>
    <row r="12" spans="1:10">
      <c r="A12" s="7" t="s">
        <v>30</v>
      </c>
      <c r="B12" s="10">
        <f>B10*B11</f>
        <v>160171200</v>
      </c>
      <c r="C12" s="7" t="s">
        <v>28</v>
      </c>
      <c r="D12" s="10">
        <f>D10*D11</f>
        <v>24423840</v>
      </c>
      <c r="E12" s="10">
        <f>E10*E11</f>
        <v>2268000</v>
      </c>
      <c r="F12" s="10">
        <f t="shared" ref="F12:G12" si="4">F10*F11</f>
        <v>6793920</v>
      </c>
      <c r="G12" s="10">
        <f t="shared" si="4"/>
        <v>45239040</v>
      </c>
      <c r="H12" s="10">
        <f t="shared" ref="H12:I12" si="5">H10*H11</f>
        <v>81446400</v>
      </c>
      <c r="I12" s="10">
        <f t="shared" si="5"/>
        <v>0</v>
      </c>
    </row>
    <row r="13" spans="1:10">
      <c r="A13" s="7" t="s">
        <v>31</v>
      </c>
      <c r="B13" s="13">
        <v>0.9</v>
      </c>
      <c r="C13" s="7"/>
      <c r="D13" s="13">
        <v>0.9</v>
      </c>
      <c r="E13" s="13">
        <v>0.9</v>
      </c>
      <c r="F13" s="13">
        <v>0.9</v>
      </c>
      <c r="G13" s="13">
        <v>0.9</v>
      </c>
      <c r="H13" s="13">
        <v>0.9</v>
      </c>
      <c r="I13" s="13">
        <v>0.9</v>
      </c>
    </row>
    <row r="14" spans="1:10">
      <c r="A14" s="7" t="s">
        <v>32</v>
      </c>
      <c r="B14" s="10">
        <f>B12*B13</f>
        <v>144154080</v>
      </c>
      <c r="C14" s="7" t="s">
        <v>28</v>
      </c>
      <c r="D14" s="10">
        <f>D12*D13</f>
        <v>21981456</v>
      </c>
      <c r="E14" s="10">
        <f>E12*E13</f>
        <v>2041200</v>
      </c>
      <c r="F14" s="10">
        <f t="shared" ref="F14:G14" si="6">F12*F13</f>
        <v>6114528</v>
      </c>
      <c r="G14" s="10">
        <f t="shared" si="6"/>
        <v>40715136</v>
      </c>
      <c r="H14" s="10">
        <f t="shared" ref="H14:I14" si="7">H12*H13</f>
        <v>73301760</v>
      </c>
      <c r="I14" s="10">
        <f t="shared" si="7"/>
        <v>0</v>
      </c>
    </row>
    <row r="15" spans="1:10">
      <c r="A15" s="7" t="s">
        <v>33</v>
      </c>
      <c r="B15" s="11">
        <v>50.4</v>
      </c>
      <c r="C15" s="7" t="s">
        <v>34</v>
      </c>
      <c r="D15" s="11">
        <v>50.4</v>
      </c>
      <c r="E15" s="11">
        <v>50.4</v>
      </c>
      <c r="F15" s="11">
        <v>50.4</v>
      </c>
      <c r="G15" s="11">
        <v>50.4</v>
      </c>
      <c r="H15" s="11">
        <v>50.4</v>
      </c>
      <c r="I15" s="11">
        <v>50.4</v>
      </c>
    </row>
    <row r="16" spans="1:10">
      <c r="A16" s="7" t="s">
        <v>35</v>
      </c>
      <c r="B16" s="14">
        <v>0.71599999999999997</v>
      </c>
      <c r="C16" s="7" t="s">
        <v>36</v>
      </c>
      <c r="D16" s="14">
        <v>0.71599999999999997</v>
      </c>
      <c r="E16" s="14">
        <v>0.71599999999999997</v>
      </c>
      <c r="F16" s="14">
        <v>0.71599999999999997</v>
      </c>
      <c r="G16" s="14">
        <v>0.71599999999999997</v>
      </c>
      <c r="H16" s="14">
        <v>0.71599999999999997</v>
      </c>
      <c r="I16" s="14">
        <v>0.71599999999999997</v>
      </c>
    </row>
    <row r="17" spans="1:10">
      <c r="A17" s="7" t="s">
        <v>37</v>
      </c>
      <c r="B17" s="10">
        <f>B14*B15*B16</f>
        <v>5202001792.5120001</v>
      </c>
      <c r="C17" s="7" t="s">
        <v>38</v>
      </c>
      <c r="D17" s="10">
        <f>D14*D15*D16</f>
        <v>793231613.79839981</v>
      </c>
      <c r="E17" s="10">
        <f>E14*E15*E16</f>
        <v>73659559.679999992</v>
      </c>
      <c r="F17" s="10">
        <f t="shared" ref="F17:G17" si="8">F14*F15*F16</f>
        <v>220651303.21919999</v>
      </c>
      <c r="G17" s="10">
        <f t="shared" si="8"/>
        <v>1469262683.7503998</v>
      </c>
      <c r="H17" s="10">
        <f t="shared" ref="H17:I17" si="9">H14*H15*H16</f>
        <v>2645196632.0639997</v>
      </c>
      <c r="I17" s="10">
        <f t="shared" si="9"/>
        <v>0</v>
      </c>
    </row>
    <row r="18" spans="1:10">
      <c r="A18" s="7" t="s">
        <v>39</v>
      </c>
      <c r="B18" s="13">
        <v>0.35</v>
      </c>
      <c r="C18" s="7"/>
      <c r="D18" s="13">
        <v>0.35</v>
      </c>
      <c r="E18" s="13">
        <v>0.35</v>
      </c>
      <c r="F18" s="13">
        <v>0.35</v>
      </c>
      <c r="G18" s="13">
        <v>0.35</v>
      </c>
      <c r="H18" s="13">
        <v>0.35</v>
      </c>
      <c r="I18" s="13">
        <v>0.35</v>
      </c>
    </row>
    <row r="19" spans="1:10">
      <c r="A19" s="7" t="s">
        <v>40</v>
      </c>
      <c r="B19" s="15">
        <v>2.7999999999999998E-4</v>
      </c>
      <c r="C19" s="7" t="s">
        <v>41</v>
      </c>
      <c r="D19" s="15">
        <v>2.7999999999999998E-4</v>
      </c>
      <c r="E19" s="15">
        <v>2.7999999999999998E-4</v>
      </c>
      <c r="F19" s="15">
        <v>2.7999999999999998E-4</v>
      </c>
      <c r="G19" s="15">
        <v>2.7999999999999998E-4</v>
      </c>
      <c r="H19" s="15">
        <v>2.7999999999999998E-4</v>
      </c>
      <c r="I19" s="15">
        <v>2.7999999999999998E-4</v>
      </c>
    </row>
    <row r="20" spans="1:10">
      <c r="A20" s="7" t="s">
        <v>42</v>
      </c>
      <c r="B20" s="10">
        <f>B17*B18*B19</f>
        <v>509796.17566617596</v>
      </c>
      <c r="C20" s="7" t="s">
        <v>43</v>
      </c>
      <c r="D20" s="10">
        <f>D17*D18*D19</f>
        <v>77736.698152243174</v>
      </c>
      <c r="E20" s="10">
        <f>E17*E18*E19</f>
        <v>7218.6368486399988</v>
      </c>
      <c r="F20" s="10">
        <f t="shared" ref="F20:G20" si="10">F17*F18*F19</f>
        <v>21623.827715481599</v>
      </c>
      <c r="G20" s="10">
        <f t="shared" si="10"/>
        <v>143987.74300753916</v>
      </c>
      <c r="H20" s="10">
        <f t="shared" ref="H20:I20" si="11">H17*H18*H19</f>
        <v>259229.26994227193</v>
      </c>
      <c r="I20" s="10">
        <f t="shared" si="11"/>
        <v>0</v>
      </c>
    </row>
    <row r="21" spans="1:10">
      <c r="A21" s="7" t="s">
        <v>44</v>
      </c>
      <c r="B21" s="10">
        <f>24*B5</f>
        <v>7200</v>
      </c>
      <c r="C21" s="7" t="s">
        <v>45</v>
      </c>
      <c r="D21" s="10">
        <f>24*D5</f>
        <v>7200</v>
      </c>
      <c r="E21" s="10">
        <f>24*E5</f>
        <v>7200</v>
      </c>
      <c r="F21" s="10">
        <f t="shared" ref="F21:G21" si="12">24*F5</f>
        <v>7200</v>
      </c>
      <c r="G21" s="10">
        <f t="shared" si="12"/>
        <v>7200</v>
      </c>
      <c r="H21" s="10">
        <f t="shared" ref="H21:I21" si="13">24*H5</f>
        <v>7200</v>
      </c>
      <c r="I21" s="10">
        <f t="shared" si="13"/>
        <v>7200</v>
      </c>
    </row>
    <row r="22" spans="1:10">
      <c r="A22" s="7" t="s">
        <v>46</v>
      </c>
      <c r="B22" s="16">
        <f>B20/B21</f>
        <v>70.805024398079993</v>
      </c>
      <c r="C22" s="17" t="s">
        <v>47</v>
      </c>
      <c r="D22" s="16">
        <f>D20/D21</f>
        <v>10.796763632255997</v>
      </c>
      <c r="E22" s="16">
        <f>E20/E21</f>
        <v>1.0025884511999998</v>
      </c>
      <c r="F22" s="16">
        <f t="shared" ref="F22:G22" si="14">F20/F21</f>
        <v>3.0033094049279998</v>
      </c>
      <c r="G22" s="16">
        <f t="shared" si="14"/>
        <v>19.998297639935995</v>
      </c>
      <c r="H22" s="16">
        <f t="shared" ref="H22:I22" si="15">H20/H21</f>
        <v>36.004065269759991</v>
      </c>
      <c r="I22" s="16">
        <f t="shared" si="15"/>
        <v>0</v>
      </c>
      <c r="J22" s="262">
        <f>SUM(D22:I22)</f>
        <v>70.805024398079979</v>
      </c>
    </row>
    <row r="23" spans="1:10">
      <c r="A23" s="7" t="s">
        <v>48</v>
      </c>
      <c r="B23" s="10">
        <v>450</v>
      </c>
      <c r="C23" s="7" t="s">
        <v>49</v>
      </c>
      <c r="D23" s="10">
        <v>450</v>
      </c>
      <c r="E23" s="10">
        <v>450</v>
      </c>
      <c r="F23" s="10">
        <v>450</v>
      </c>
      <c r="G23" s="10">
        <v>450</v>
      </c>
      <c r="H23" s="10">
        <v>450</v>
      </c>
      <c r="I23" s="10">
        <v>450</v>
      </c>
    </row>
    <row r="24" spans="1:10">
      <c r="A24" s="7" t="s">
        <v>50</v>
      </c>
      <c r="B24" s="18">
        <f>B22*1000000/B23</f>
        <v>157344.49866239997</v>
      </c>
      <c r="C24" s="17" t="s">
        <v>51</v>
      </c>
      <c r="D24" s="18">
        <f>D22*1000000/D23</f>
        <v>23992.808071679996</v>
      </c>
      <c r="E24" s="18">
        <f>E22*1000000/E23</f>
        <v>2227.9743359999998</v>
      </c>
      <c r="F24" s="18">
        <f t="shared" ref="F24:G24" si="16">F22*1000000/F23</f>
        <v>6674.0208998399994</v>
      </c>
      <c r="G24" s="18">
        <f t="shared" si="16"/>
        <v>44440.661422079989</v>
      </c>
      <c r="H24" s="18">
        <f t="shared" ref="H24:I24" si="17">H22*1000000/H23</f>
        <v>80009.033932799983</v>
      </c>
      <c r="I24" s="18">
        <f t="shared" si="17"/>
        <v>0</v>
      </c>
    </row>
  </sheetData>
  <mergeCells count="1">
    <mergeCell ref="A1:C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0"/>
  <sheetViews>
    <sheetView topLeftCell="B1" zoomScale="85" zoomScaleNormal="85" workbookViewId="0">
      <selection activeCell="G4" sqref="G4"/>
    </sheetView>
  </sheetViews>
  <sheetFormatPr defaultRowHeight="15"/>
  <cols>
    <col min="1" max="1" width="33.7109375" style="19" customWidth="1"/>
    <col min="2" max="2" width="13.42578125" style="20" customWidth="1"/>
    <col min="3" max="3" width="12.5703125" style="20" customWidth="1"/>
    <col min="4" max="4" width="16.5703125" style="23" customWidth="1"/>
    <col min="5" max="5" width="62.85546875" style="20" bestFit="1" customWidth="1"/>
    <col min="6" max="6" width="16.7109375" style="20" customWidth="1"/>
    <col min="7" max="7" width="10.5703125" style="20" customWidth="1"/>
    <col min="8" max="10" width="12.140625" style="20" bestFit="1" customWidth="1"/>
    <col min="11" max="236" width="9.140625" style="20"/>
    <col min="237" max="237" width="44" style="20" customWidth="1"/>
    <col min="238" max="238" width="17" style="20" customWidth="1"/>
    <col min="239" max="239" width="14.85546875" style="20" customWidth="1"/>
    <col min="240" max="240" width="30" style="20" customWidth="1"/>
    <col min="241" max="241" width="53.42578125" style="20" customWidth="1"/>
    <col min="242" max="242" width="0" style="20" hidden="1" customWidth="1"/>
    <col min="243" max="492" width="9.140625" style="20"/>
    <col min="493" max="493" width="44" style="20" customWidth="1"/>
    <col min="494" max="494" width="17" style="20" customWidth="1"/>
    <col min="495" max="495" width="14.85546875" style="20" customWidth="1"/>
    <col min="496" max="496" width="30" style="20" customWidth="1"/>
    <col min="497" max="497" width="53.42578125" style="20" customWidth="1"/>
    <col min="498" max="498" width="0" style="20" hidden="1" customWidth="1"/>
    <col min="499" max="748" width="9.140625" style="20"/>
    <col min="749" max="749" width="44" style="20" customWidth="1"/>
    <col min="750" max="750" width="17" style="20" customWidth="1"/>
    <col min="751" max="751" width="14.85546875" style="20" customWidth="1"/>
    <col min="752" max="752" width="30" style="20" customWidth="1"/>
    <col min="753" max="753" width="53.42578125" style="20" customWidth="1"/>
    <col min="754" max="754" width="0" style="20" hidden="1" customWidth="1"/>
    <col min="755" max="1004" width="9.140625" style="20"/>
    <col min="1005" max="1005" width="44" style="20" customWidth="1"/>
    <col min="1006" max="1006" width="17" style="20" customWidth="1"/>
    <col min="1007" max="1007" width="14.85546875" style="20" customWidth="1"/>
    <col min="1008" max="1008" width="30" style="20" customWidth="1"/>
    <col min="1009" max="1009" width="53.42578125" style="20" customWidth="1"/>
    <col min="1010" max="1010" width="0" style="20" hidden="1" customWidth="1"/>
    <col min="1011" max="1260" width="9.140625" style="20"/>
    <col min="1261" max="1261" width="44" style="20" customWidth="1"/>
    <col min="1262" max="1262" width="17" style="20" customWidth="1"/>
    <col min="1263" max="1263" width="14.85546875" style="20" customWidth="1"/>
    <col min="1264" max="1264" width="30" style="20" customWidth="1"/>
    <col min="1265" max="1265" width="53.42578125" style="20" customWidth="1"/>
    <col min="1266" max="1266" width="0" style="20" hidden="1" customWidth="1"/>
    <col min="1267" max="1516" width="9.140625" style="20"/>
    <col min="1517" max="1517" width="44" style="20" customWidth="1"/>
    <col min="1518" max="1518" width="17" style="20" customWidth="1"/>
    <col min="1519" max="1519" width="14.85546875" style="20" customWidth="1"/>
    <col min="1520" max="1520" width="30" style="20" customWidth="1"/>
    <col min="1521" max="1521" width="53.42578125" style="20" customWidth="1"/>
    <col min="1522" max="1522" width="0" style="20" hidden="1" customWidth="1"/>
    <col min="1523" max="1772" width="9.140625" style="20"/>
    <col min="1773" max="1773" width="44" style="20" customWidth="1"/>
    <col min="1774" max="1774" width="17" style="20" customWidth="1"/>
    <col min="1775" max="1775" width="14.85546875" style="20" customWidth="1"/>
    <col min="1776" max="1776" width="30" style="20" customWidth="1"/>
    <col min="1777" max="1777" width="53.42578125" style="20" customWidth="1"/>
    <col min="1778" max="1778" width="0" style="20" hidden="1" customWidth="1"/>
    <col min="1779" max="2028" width="9.140625" style="20"/>
    <col min="2029" max="2029" width="44" style="20" customWidth="1"/>
    <col min="2030" max="2030" width="17" style="20" customWidth="1"/>
    <col min="2031" max="2031" width="14.85546875" style="20" customWidth="1"/>
    <col min="2032" max="2032" width="30" style="20" customWidth="1"/>
    <col min="2033" max="2033" width="53.42578125" style="20" customWidth="1"/>
    <col min="2034" max="2034" width="0" style="20" hidden="1" customWidth="1"/>
    <col min="2035" max="2284" width="9.140625" style="20"/>
    <col min="2285" max="2285" width="44" style="20" customWidth="1"/>
    <col min="2286" max="2286" width="17" style="20" customWidth="1"/>
    <col min="2287" max="2287" width="14.85546875" style="20" customWidth="1"/>
    <col min="2288" max="2288" width="30" style="20" customWidth="1"/>
    <col min="2289" max="2289" width="53.42578125" style="20" customWidth="1"/>
    <col min="2290" max="2290" width="0" style="20" hidden="1" customWidth="1"/>
    <col min="2291" max="2540" width="9.140625" style="20"/>
    <col min="2541" max="2541" width="44" style="20" customWidth="1"/>
    <col min="2542" max="2542" width="17" style="20" customWidth="1"/>
    <col min="2543" max="2543" width="14.85546875" style="20" customWidth="1"/>
    <col min="2544" max="2544" width="30" style="20" customWidth="1"/>
    <col min="2545" max="2545" width="53.42578125" style="20" customWidth="1"/>
    <col min="2546" max="2546" width="0" style="20" hidden="1" customWidth="1"/>
    <col min="2547" max="2796" width="9.140625" style="20"/>
    <col min="2797" max="2797" width="44" style="20" customWidth="1"/>
    <col min="2798" max="2798" width="17" style="20" customWidth="1"/>
    <col min="2799" max="2799" width="14.85546875" style="20" customWidth="1"/>
    <col min="2800" max="2800" width="30" style="20" customWidth="1"/>
    <col min="2801" max="2801" width="53.42578125" style="20" customWidth="1"/>
    <col min="2802" max="2802" width="0" style="20" hidden="1" customWidth="1"/>
    <col min="2803" max="3052" width="9.140625" style="20"/>
    <col min="3053" max="3053" width="44" style="20" customWidth="1"/>
    <col min="3054" max="3054" width="17" style="20" customWidth="1"/>
    <col min="3055" max="3055" width="14.85546875" style="20" customWidth="1"/>
    <col min="3056" max="3056" width="30" style="20" customWidth="1"/>
    <col min="3057" max="3057" width="53.42578125" style="20" customWidth="1"/>
    <col min="3058" max="3058" width="0" style="20" hidden="1" customWidth="1"/>
    <col min="3059" max="3308" width="9.140625" style="20"/>
    <col min="3309" max="3309" width="44" style="20" customWidth="1"/>
    <col min="3310" max="3310" width="17" style="20" customWidth="1"/>
    <col min="3311" max="3311" width="14.85546875" style="20" customWidth="1"/>
    <col min="3312" max="3312" width="30" style="20" customWidth="1"/>
    <col min="3313" max="3313" width="53.42578125" style="20" customWidth="1"/>
    <col min="3314" max="3314" width="0" style="20" hidden="1" customWidth="1"/>
    <col min="3315" max="3564" width="9.140625" style="20"/>
    <col min="3565" max="3565" width="44" style="20" customWidth="1"/>
    <col min="3566" max="3566" width="17" style="20" customWidth="1"/>
    <col min="3567" max="3567" width="14.85546875" style="20" customWidth="1"/>
    <col min="3568" max="3568" width="30" style="20" customWidth="1"/>
    <col min="3569" max="3569" width="53.42578125" style="20" customWidth="1"/>
    <col min="3570" max="3570" width="0" style="20" hidden="1" customWidth="1"/>
    <col min="3571" max="3820" width="9.140625" style="20"/>
    <col min="3821" max="3821" width="44" style="20" customWidth="1"/>
    <col min="3822" max="3822" width="17" style="20" customWidth="1"/>
    <col min="3823" max="3823" width="14.85546875" style="20" customWidth="1"/>
    <col min="3824" max="3824" width="30" style="20" customWidth="1"/>
    <col min="3825" max="3825" width="53.42578125" style="20" customWidth="1"/>
    <col min="3826" max="3826" width="0" style="20" hidden="1" customWidth="1"/>
    <col min="3827" max="4076" width="9.140625" style="20"/>
    <col min="4077" max="4077" width="44" style="20" customWidth="1"/>
    <col min="4078" max="4078" width="17" style="20" customWidth="1"/>
    <col min="4079" max="4079" width="14.85546875" style="20" customWidth="1"/>
    <col min="4080" max="4080" width="30" style="20" customWidth="1"/>
    <col min="4081" max="4081" width="53.42578125" style="20" customWidth="1"/>
    <col min="4082" max="4082" width="0" style="20" hidden="1" customWidth="1"/>
    <col min="4083" max="4332" width="9.140625" style="20"/>
    <col min="4333" max="4333" width="44" style="20" customWidth="1"/>
    <col min="4334" max="4334" width="17" style="20" customWidth="1"/>
    <col min="4335" max="4335" width="14.85546875" style="20" customWidth="1"/>
    <col min="4336" max="4336" width="30" style="20" customWidth="1"/>
    <col min="4337" max="4337" width="53.42578125" style="20" customWidth="1"/>
    <col min="4338" max="4338" width="0" style="20" hidden="1" customWidth="1"/>
    <col min="4339" max="4588" width="9.140625" style="20"/>
    <col min="4589" max="4589" width="44" style="20" customWidth="1"/>
    <col min="4590" max="4590" width="17" style="20" customWidth="1"/>
    <col min="4591" max="4591" width="14.85546875" style="20" customWidth="1"/>
    <col min="4592" max="4592" width="30" style="20" customWidth="1"/>
    <col min="4593" max="4593" width="53.42578125" style="20" customWidth="1"/>
    <col min="4594" max="4594" width="0" style="20" hidden="1" customWidth="1"/>
    <col min="4595" max="4844" width="9.140625" style="20"/>
    <col min="4845" max="4845" width="44" style="20" customWidth="1"/>
    <col min="4846" max="4846" width="17" style="20" customWidth="1"/>
    <col min="4847" max="4847" width="14.85546875" style="20" customWidth="1"/>
    <col min="4848" max="4848" width="30" style="20" customWidth="1"/>
    <col min="4849" max="4849" width="53.42578125" style="20" customWidth="1"/>
    <col min="4850" max="4850" width="0" style="20" hidden="1" customWidth="1"/>
    <col min="4851" max="5100" width="9.140625" style="20"/>
    <col min="5101" max="5101" width="44" style="20" customWidth="1"/>
    <col min="5102" max="5102" width="17" style="20" customWidth="1"/>
    <col min="5103" max="5103" width="14.85546875" style="20" customWidth="1"/>
    <col min="5104" max="5104" width="30" style="20" customWidth="1"/>
    <col min="5105" max="5105" width="53.42578125" style="20" customWidth="1"/>
    <col min="5106" max="5106" width="0" style="20" hidden="1" customWidth="1"/>
    <col min="5107" max="5356" width="9.140625" style="20"/>
    <col min="5357" max="5357" width="44" style="20" customWidth="1"/>
    <col min="5358" max="5358" width="17" style="20" customWidth="1"/>
    <col min="5359" max="5359" width="14.85546875" style="20" customWidth="1"/>
    <col min="5360" max="5360" width="30" style="20" customWidth="1"/>
    <col min="5361" max="5361" width="53.42578125" style="20" customWidth="1"/>
    <col min="5362" max="5362" width="0" style="20" hidden="1" customWidth="1"/>
    <col min="5363" max="5612" width="9.140625" style="20"/>
    <col min="5613" max="5613" width="44" style="20" customWidth="1"/>
    <col min="5614" max="5614" width="17" style="20" customWidth="1"/>
    <col min="5615" max="5615" width="14.85546875" style="20" customWidth="1"/>
    <col min="5616" max="5616" width="30" style="20" customWidth="1"/>
    <col min="5617" max="5617" width="53.42578125" style="20" customWidth="1"/>
    <col min="5618" max="5618" width="0" style="20" hidden="1" customWidth="1"/>
    <col min="5619" max="5868" width="9.140625" style="20"/>
    <col min="5869" max="5869" width="44" style="20" customWidth="1"/>
    <col min="5870" max="5870" width="17" style="20" customWidth="1"/>
    <col min="5871" max="5871" width="14.85546875" style="20" customWidth="1"/>
    <col min="5872" max="5872" width="30" style="20" customWidth="1"/>
    <col min="5873" max="5873" width="53.42578125" style="20" customWidth="1"/>
    <col min="5874" max="5874" width="0" style="20" hidden="1" customWidth="1"/>
    <col min="5875" max="6124" width="9.140625" style="20"/>
    <col min="6125" max="6125" width="44" style="20" customWidth="1"/>
    <col min="6126" max="6126" width="17" style="20" customWidth="1"/>
    <col min="6127" max="6127" width="14.85546875" style="20" customWidth="1"/>
    <col min="6128" max="6128" width="30" style="20" customWidth="1"/>
    <col min="6129" max="6129" width="53.42578125" style="20" customWidth="1"/>
    <col min="6130" max="6130" width="0" style="20" hidden="1" customWidth="1"/>
    <col min="6131" max="6380" width="9.140625" style="20"/>
    <col min="6381" max="6381" width="44" style="20" customWidth="1"/>
    <col min="6382" max="6382" width="17" style="20" customWidth="1"/>
    <col min="6383" max="6383" width="14.85546875" style="20" customWidth="1"/>
    <col min="6384" max="6384" width="30" style="20" customWidth="1"/>
    <col min="6385" max="6385" width="53.42578125" style="20" customWidth="1"/>
    <col min="6386" max="6386" width="0" style="20" hidden="1" customWidth="1"/>
    <col min="6387" max="6636" width="9.140625" style="20"/>
    <col min="6637" max="6637" width="44" style="20" customWidth="1"/>
    <col min="6638" max="6638" width="17" style="20" customWidth="1"/>
    <col min="6639" max="6639" width="14.85546875" style="20" customWidth="1"/>
    <col min="6640" max="6640" width="30" style="20" customWidth="1"/>
    <col min="6641" max="6641" width="53.42578125" style="20" customWidth="1"/>
    <col min="6642" max="6642" width="0" style="20" hidden="1" customWidth="1"/>
    <col min="6643" max="6892" width="9.140625" style="20"/>
    <col min="6893" max="6893" width="44" style="20" customWidth="1"/>
    <col min="6894" max="6894" width="17" style="20" customWidth="1"/>
    <col min="6895" max="6895" width="14.85546875" style="20" customWidth="1"/>
    <col min="6896" max="6896" width="30" style="20" customWidth="1"/>
    <col min="6897" max="6897" width="53.42578125" style="20" customWidth="1"/>
    <col min="6898" max="6898" width="0" style="20" hidden="1" customWidth="1"/>
    <col min="6899" max="7148" width="9.140625" style="20"/>
    <col min="7149" max="7149" width="44" style="20" customWidth="1"/>
    <col min="7150" max="7150" width="17" style="20" customWidth="1"/>
    <col min="7151" max="7151" width="14.85546875" style="20" customWidth="1"/>
    <col min="7152" max="7152" width="30" style="20" customWidth="1"/>
    <col min="7153" max="7153" width="53.42578125" style="20" customWidth="1"/>
    <col min="7154" max="7154" width="0" style="20" hidden="1" customWidth="1"/>
    <col min="7155" max="7404" width="9.140625" style="20"/>
    <col min="7405" max="7405" width="44" style="20" customWidth="1"/>
    <col min="7406" max="7406" width="17" style="20" customWidth="1"/>
    <col min="7407" max="7407" width="14.85546875" style="20" customWidth="1"/>
    <col min="7408" max="7408" width="30" style="20" customWidth="1"/>
    <col min="7409" max="7409" width="53.42578125" style="20" customWidth="1"/>
    <col min="7410" max="7410" width="0" style="20" hidden="1" customWidth="1"/>
    <col min="7411" max="7660" width="9.140625" style="20"/>
    <col min="7661" max="7661" width="44" style="20" customWidth="1"/>
    <col min="7662" max="7662" width="17" style="20" customWidth="1"/>
    <col min="7663" max="7663" width="14.85546875" style="20" customWidth="1"/>
    <col min="7664" max="7664" width="30" style="20" customWidth="1"/>
    <col min="7665" max="7665" width="53.42578125" style="20" customWidth="1"/>
    <col min="7666" max="7666" width="0" style="20" hidden="1" customWidth="1"/>
    <col min="7667" max="7916" width="9.140625" style="20"/>
    <col min="7917" max="7917" width="44" style="20" customWidth="1"/>
    <col min="7918" max="7918" width="17" style="20" customWidth="1"/>
    <col min="7919" max="7919" width="14.85546875" style="20" customWidth="1"/>
    <col min="7920" max="7920" width="30" style="20" customWidth="1"/>
    <col min="7921" max="7921" width="53.42578125" style="20" customWidth="1"/>
    <col min="7922" max="7922" width="0" style="20" hidden="1" customWidth="1"/>
    <col min="7923" max="8172" width="9.140625" style="20"/>
    <col min="8173" max="8173" width="44" style="20" customWidth="1"/>
    <col min="8174" max="8174" width="17" style="20" customWidth="1"/>
    <col min="8175" max="8175" width="14.85546875" style="20" customWidth="1"/>
    <col min="8176" max="8176" width="30" style="20" customWidth="1"/>
    <col min="8177" max="8177" width="53.42578125" style="20" customWidth="1"/>
    <col min="8178" max="8178" width="0" style="20" hidden="1" customWidth="1"/>
    <col min="8179" max="8428" width="9.140625" style="20"/>
    <col min="8429" max="8429" width="44" style="20" customWidth="1"/>
    <col min="8430" max="8430" width="17" style="20" customWidth="1"/>
    <col min="8431" max="8431" width="14.85546875" style="20" customWidth="1"/>
    <col min="8432" max="8432" width="30" style="20" customWidth="1"/>
    <col min="8433" max="8433" width="53.42578125" style="20" customWidth="1"/>
    <col min="8434" max="8434" width="0" style="20" hidden="1" customWidth="1"/>
    <col min="8435" max="8684" width="9.140625" style="20"/>
    <col min="8685" max="8685" width="44" style="20" customWidth="1"/>
    <col min="8686" max="8686" width="17" style="20" customWidth="1"/>
    <col min="8687" max="8687" width="14.85546875" style="20" customWidth="1"/>
    <col min="8688" max="8688" width="30" style="20" customWidth="1"/>
    <col min="8689" max="8689" width="53.42578125" style="20" customWidth="1"/>
    <col min="8690" max="8690" width="0" style="20" hidden="1" customWidth="1"/>
    <col min="8691" max="8940" width="9.140625" style="20"/>
    <col min="8941" max="8941" width="44" style="20" customWidth="1"/>
    <col min="8942" max="8942" width="17" style="20" customWidth="1"/>
    <col min="8943" max="8943" width="14.85546875" style="20" customWidth="1"/>
    <col min="8944" max="8944" width="30" style="20" customWidth="1"/>
    <col min="8945" max="8945" width="53.42578125" style="20" customWidth="1"/>
    <col min="8946" max="8946" width="0" style="20" hidden="1" customWidth="1"/>
    <col min="8947" max="9196" width="9.140625" style="20"/>
    <col min="9197" max="9197" width="44" style="20" customWidth="1"/>
    <col min="9198" max="9198" width="17" style="20" customWidth="1"/>
    <col min="9199" max="9199" width="14.85546875" style="20" customWidth="1"/>
    <col min="9200" max="9200" width="30" style="20" customWidth="1"/>
    <col min="9201" max="9201" width="53.42578125" style="20" customWidth="1"/>
    <col min="9202" max="9202" width="0" style="20" hidden="1" customWidth="1"/>
    <col min="9203" max="9452" width="9.140625" style="20"/>
    <col min="9453" max="9453" width="44" style="20" customWidth="1"/>
    <col min="9454" max="9454" width="17" style="20" customWidth="1"/>
    <col min="9455" max="9455" width="14.85546875" style="20" customWidth="1"/>
    <col min="9456" max="9456" width="30" style="20" customWidth="1"/>
    <col min="9457" max="9457" width="53.42578125" style="20" customWidth="1"/>
    <col min="9458" max="9458" width="0" style="20" hidden="1" customWidth="1"/>
    <col min="9459" max="9708" width="9.140625" style="20"/>
    <col min="9709" max="9709" width="44" style="20" customWidth="1"/>
    <col min="9710" max="9710" width="17" style="20" customWidth="1"/>
    <col min="9711" max="9711" width="14.85546875" style="20" customWidth="1"/>
    <col min="9712" max="9712" width="30" style="20" customWidth="1"/>
    <col min="9713" max="9713" width="53.42578125" style="20" customWidth="1"/>
    <col min="9714" max="9714" width="0" style="20" hidden="1" customWidth="1"/>
    <col min="9715" max="9964" width="9.140625" style="20"/>
    <col min="9965" max="9965" width="44" style="20" customWidth="1"/>
    <col min="9966" max="9966" width="17" style="20" customWidth="1"/>
    <col min="9967" max="9967" width="14.85546875" style="20" customWidth="1"/>
    <col min="9968" max="9968" width="30" style="20" customWidth="1"/>
    <col min="9969" max="9969" width="53.42578125" style="20" customWidth="1"/>
    <col min="9970" max="9970" width="0" style="20" hidden="1" customWidth="1"/>
    <col min="9971" max="10220" width="9.140625" style="20"/>
    <col min="10221" max="10221" width="44" style="20" customWidth="1"/>
    <col min="10222" max="10222" width="17" style="20" customWidth="1"/>
    <col min="10223" max="10223" width="14.85546875" style="20" customWidth="1"/>
    <col min="10224" max="10224" width="30" style="20" customWidth="1"/>
    <col min="10225" max="10225" width="53.42578125" style="20" customWidth="1"/>
    <col min="10226" max="10226" width="0" style="20" hidden="1" customWidth="1"/>
    <col min="10227" max="10476" width="9.140625" style="20"/>
    <col min="10477" max="10477" width="44" style="20" customWidth="1"/>
    <col min="10478" max="10478" width="17" style="20" customWidth="1"/>
    <col min="10479" max="10479" width="14.85546875" style="20" customWidth="1"/>
    <col min="10480" max="10480" width="30" style="20" customWidth="1"/>
    <col min="10481" max="10481" width="53.42578125" style="20" customWidth="1"/>
    <col min="10482" max="10482" width="0" style="20" hidden="1" customWidth="1"/>
    <col min="10483" max="10732" width="9.140625" style="20"/>
    <col min="10733" max="10733" width="44" style="20" customWidth="1"/>
    <col min="10734" max="10734" width="17" style="20" customWidth="1"/>
    <col min="10735" max="10735" width="14.85546875" style="20" customWidth="1"/>
    <col min="10736" max="10736" width="30" style="20" customWidth="1"/>
    <col min="10737" max="10737" width="53.42578125" style="20" customWidth="1"/>
    <col min="10738" max="10738" width="0" style="20" hidden="1" customWidth="1"/>
    <col min="10739" max="10988" width="9.140625" style="20"/>
    <col min="10989" max="10989" width="44" style="20" customWidth="1"/>
    <col min="10990" max="10990" width="17" style="20" customWidth="1"/>
    <col min="10991" max="10991" width="14.85546875" style="20" customWidth="1"/>
    <col min="10992" max="10992" width="30" style="20" customWidth="1"/>
    <col min="10993" max="10993" width="53.42578125" style="20" customWidth="1"/>
    <col min="10994" max="10994" width="0" style="20" hidden="1" customWidth="1"/>
    <col min="10995" max="11244" width="9.140625" style="20"/>
    <col min="11245" max="11245" width="44" style="20" customWidth="1"/>
    <col min="11246" max="11246" width="17" style="20" customWidth="1"/>
    <col min="11247" max="11247" width="14.85546875" style="20" customWidth="1"/>
    <col min="11248" max="11248" width="30" style="20" customWidth="1"/>
    <col min="11249" max="11249" width="53.42578125" style="20" customWidth="1"/>
    <col min="11250" max="11250" width="0" style="20" hidden="1" customWidth="1"/>
    <col min="11251" max="11500" width="9.140625" style="20"/>
    <col min="11501" max="11501" width="44" style="20" customWidth="1"/>
    <col min="11502" max="11502" width="17" style="20" customWidth="1"/>
    <col min="11503" max="11503" width="14.85546875" style="20" customWidth="1"/>
    <col min="11504" max="11504" width="30" style="20" customWidth="1"/>
    <col min="11505" max="11505" width="53.42578125" style="20" customWidth="1"/>
    <col min="11506" max="11506" width="0" style="20" hidden="1" customWidth="1"/>
    <col min="11507" max="11756" width="9.140625" style="20"/>
    <col min="11757" max="11757" width="44" style="20" customWidth="1"/>
    <col min="11758" max="11758" width="17" style="20" customWidth="1"/>
    <col min="11759" max="11759" width="14.85546875" style="20" customWidth="1"/>
    <col min="11760" max="11760" width="30" style="20" customWidth="1"/>
    <col min="11761" max="11761" width="53.42578125" style="20" customWidth="1"/>
    <col min="11762" max="11762" width="0" style="20" hidden="1" customWidth="1"/>
    <col min="11763" max="12012" width="9.140625" style="20"/>
    <col min="12013" max="12013" width="44" style="20" customWidth="1"/>
    <col min="12014" max="12014" width="17" style="20" customWidth="1"/>
    <col min="12015" max="12015" width="14.85546875" style="20" customWidth="1"/>
    <col min="12016" max="12016" width="30" style="20" customWidth="1"/>
    <col min="12017" max="12017" width="53.42578125" style="20" customWidth="1"/>
    <col min="12018" max="12018" width="0" style="20" hidden="1" customWidth="1"/>
    <col min="12019" max="12268" width="9.140625" style="20"/>
    <col min="12269" max="12269" width="44" style="20" customWidth="1"/>
    <col min="12270" max="12270" width="17" style="20" customWidth="1"/>
    <col min="12271" max="12271" width="14.85546875" style="20" customWidth="1"/>
    <col min="12272" max="12272" width="30" style="20" customWidth="1"/>
    <col min="12273" max="12273" width="53.42578125" style="20" customWidth="1"/>
    <col min="12274" max="12274" width="0" style="20" hidden="1" customWidth="1"/>
    <col min="12275" max="12524" width="9.140625" style="20"/>
    <col min="12525" max="12525" width="44" style="20" customWidth="1"/>
    <col min="12526" max="12526" width="17" style="20" customWidth="1"/>
    <col min="12527" max="12527" width="14.85546875" style="20" customWidth="1"/>
    <col min="12528" max="12528" width="30" style="20" customWidth="1"/>
    <col min="12529" max="12529" width="53.42578125" style="20" customWidth="1"/>
    <col min="12530" max="12530" width="0" style="20" hidden="1" customWidth="1"/>
    <col min="12531" max="12780" width="9.140625" style="20"/>
    <col min="12781" max="12781" width="44" style="20" customWidth="1"/>
    <col min="12782" max="12782" width="17" style="20" customWidth="1"/>
    <col min="12783" max="12783" width="14.85546875" style="20" customWidth="1"/>
    <col min="12784" max="12784" width="30" style="20" customWidth="1"/>
    <col min="12785" max="12785" width="53.42578125" style="20" customWidth="1"/>
    <col min="12786" max="12786" width="0" style="20" hidden="1" customWidth="1"/>
    <col min="12787" max="13036" width="9.140625" style="20"/>
    <col min="13037" max="13037" width="44" style="20" customWidth="1"/>
    <col min="13038" max="13038" width="17" style="20" customWidth="1"/>
    <col min="13039" max="13039" width="14.85546875" style="20" customWidth="1"/>
    <col min="13040" max="13040" width="30" style="20" customWidth="1"/>
    <col min="13041" max="13041" width="53.42578125" style="20" customWidth="1"/>
    <col min="13042" max="13042" width="0" style="20" hidden="1" customWidth="1"/>
    <col min="13043" max="13292" width="9.140625" style="20"/>
    <col min="13293" max="13293" width="44" style="20" customWidth="1"/>
    <col min="13294" max="13294" width="17" style="20" customWidth="1"/>
    <col min="13295" max="13295" width="14.85546875" style="20" customWidth="1"/>
    <col min="13296" max="13296" width="30" style="20" customWidth="1"/>
    <col min="13297" max="13297" width="53.42578125" style="20" customWidth="1"/>
    <col min="13298" max="13298" width="0" style="20" hidden="1" customWidth="1"/>
    <col min="13299" max="13548" width="9.140625" style="20"/>
    <col min="13549" max="13549" width="44" style="20" customWidth="1"/>
    <col min="13550" max="13550" width="17" style="20" customWidth="1"/>
    <col min="13551" max="13551" width="14.85546875" style="20" customWidth="1"/>
    <col min="13552" max="13552" width="30" style="20" customWidth="1"/>
    <col min="13553" max="13553" width="53.42578125" style="20" customWidth="1"/>
    <col min="13554" max="13554" width="0" style="20" hidden="1" customWidth="1"/>
    <col min="13555" max="13804" width="9.140625" style="20"/>
    <col min="13805" max="13805" width="44" style="20" customWidth="1"/>
    <col min="13806" max="13806" width="17" style="20" customWidth="1"/>
    <col min="13807" max="13807" width="14.85546875" style="20" customWidth="1"/>
    <col min="13808" max="13808" width="30" style="20" customWidth="1"/>
    <col min="13809" max="13809" width="53.42578125" style="20" customWidth="1"/>
    <col min="13810" max="13810" width="0" style="20" hidden="1" customWidth="1"/>
    <col min="13811" max="14060" width="9.140625" style="20"/>
    <col min="14061" max="14061" width="44" style="20" customWidth="1"/>
    <col min="14062" max="14062" width="17" style="20" customWidth="1"/>
    <col min="14063" max="14063" width="14.85546875" style="20" customWidth="1"/>
    <col min="14064" max="14064" width="30" style="20" customWidth="1"/>
    <col min="14065" max="14065" width="53.42578125" style="20" customWidth="1"/>
    <col min="14066" max="14066" width="0" style="20" hidden="1" customWidth="1"/>
    <col min="14067" max="14316" width="9.140625" style="20"/>
    <col min="14317" max="14317" width="44" style="20" customWidth="1"/>
    <col min="14318" max="14318" width="17" style="20" customWidth="1"/>
    <col min="14319" max="14319" width="14.85546875" style="20" customWidth="1"/>
    <col min="14320" max="14320" width="30" style="20" customWidth="1"/>
    <col min="14321" max="14321" width="53.42578125" style="20" customWidth="1"/>
    <col min="14322" max="14322" width="0" style="20" hidden="1" customWidth="1"/>
    <col min="14323" max="14572" width="9.140625" style="20"/>
    <col min="14573" max="14573" width="44" style="20" customWidth="1"/>
    <col min="14574" max="14574" width="17" style="20" customWidth="1"/>
    <col min="14575" max="14575" width="14.85546875" style="20" customWidth="1"/>
    <col min="14576" max="14576" width="30" style="20" customWidth="1"/>
    <col min="14577" max="14577" width="53.42578125" style="20" customWidth="1"/>
    <col min="14578" max="14578" width="0" style="20" hidden="1" customWidth="1"/>
    <col min="14579" max="14828" width="9.140625" style="20"/>
    <col min="14829" max="14829" width="44" style="20" customWidth="1"/>
    <col min="14830" max="14830" width="17" style="20" customWidth="1"/>
    <col min="14831" max="14831" width="14.85546875" style="20" customWidth="1"/>
    <col min="14832" max="14832" width="30" style="20" customWidth="1"/>
    <col min="14833" max="14833" width="53.42578125" style="20" customWidth="1"/>
    <col min="14834" max="14834" width="0" style="20" hidden="1" customWidth="1"/>
    <col min="14835" max="15084" width="9.140625" style="20"/>
    <col min="15085" max="15085" width="44" style="20" customWidth="1"/>
    <col min="15086" max="15086" width="17" style="20" customWidth="1"/>
    <col min="15087" max="15087" width="14.85546875" style="20" customWidth="1"/>
    <col min="15088" max="15088" width="30" style="20" customWidth="1"/>
    <col min="15089" max="15089" width="53.42578125" style="20" customWidth="1"/>
    <col min="15090" max="15090" width="0" style="20" hidden="1" customWidth="1"/>
    <col min="15091" max="15340" width="9.140625" style="20"/>
    <col min="15341" max="15341" width="44" style="20" customWidth="1"/>
    <col min="15342" max="15342" width="17" style="20" customWidth="1"/>
    <col min="15343" max="15343" width="14.85546875" style="20" customWidth="1"/>
    <col min="15344" max="15344" width="30" style="20" customWidth="1"/>
    <col min="15345" max="15345" width="53.42578125" style="20" customWidth="1"/>
    <col min="15346" max="15346" width="0" style="20" hidden="1" customWidth="1"/>
    <col min="15347" max="15596" width="9.140625" style="20"/>
    <col min="15597" max="15597" width="44" style="20" customWidth="1"/>
    <col min="15598" max="15598" width="17" style="20" customWidth="1"/>
    <col min="15599" max="15599" width="14.85546875" style="20" customWidth="1"/>
    <col min="15600" max="15600" width="30" style="20" customWidth="1"/>
    <col min="15601" max="15601" width="53.42578125" style="20" customWidth="1"/>
    <col min="15602" max="15602" width="0" style="20" hidden="1" customWidth="1"/>
    <col min="15603" max="15852" width="9.140625" style="20"/>
    <col min="15853" max="15853" width="44" style="20" customWidth="1"/>
    <col min="15854" max="15854" width="17" style="20" customWidth="1"/>
    <col min="15855" max="15855" width="14.85546875" style="20" customWidth="1"/>
    <col min="15856" max="15856" width="30" style="20" customWidth="1"/>
    <col min="15857" max="15857" width="53.42578125" style="20" customWidth="1"/>
    <col min="15858" max="15858" width="0" style="20" hidden="1" customWidth="1"/>
    <col min="15859" max="16108" width="9.140625" style="20"/>
    <col min="16109" max="16109" width="44" style="20" customWidth="1"/>
    <col min="16110" max="16110" width="17" style="20" customWidth="1"/>
    <col min="16111" max="16111" width="14.85546875" style="20" customWidth="1"/>
    <col min="16112" max="16112" width="30" style="20" customWidth="1"/>
    <col min="16113" max="16113" width="53.42578125" style="20" customWidth="1"/>
    <col min="16114" max="16114" width="0" style="20" hidden="1" customWidth="1"/>
    <col min="16115" max="16384" width="9.140625" style="20"/>
  </cols>
  <sheetData>
    <row r="1" spans="1:12">
      <c r="D1" s="21"/>
      <c r="F1" s="22" t="s">
        <v>52</v>
      </c>
    </row>
    <row r="2" spans="1:12" ht="15.75" thickBot="1">
      <c r="A2" s="19" t="s">
        <v>53</v>
      </c>
    </row>
    <row r="3" spans="1:12" ht="15.75" thickBot="1">
      <c r="A3" s="24" t="s">
        <v>54</v>
      </c>
      <c r="B3" s="25" t="s">
        <v>55</v>
      </c>
      <c r="C3" s="25" t="s">
        <v>56</v>
      </c>
      <c r="D3" s="26" t="s">
        <v>57</v>
      </c>
      <c r="E3" s="27" t="s">
        <v>58</v>
      </c>
      <c r="F3" s="28" t="s">
        <v>59</v>
      </c>
      <c r="G3" s="3">
        <f>'Potensi Listrik'!D2</f>
        <v>2015</v>
      </c>
      <c r="H3" s="3">
        <f>'Potensi Listrik'!E2</f>
        <v>2017</v>
      </c>
      <c r="I3" s="3">
        <f>'Potensi Listrik'!F2</f>
        <v>2018</v>
      </c>
      <c r="J3" s="3">
        <f>'Potensi Listrik'!G2</f>
        <v>2025</v>
      </c>
      <c r="K3" s="3">
        <f>'Potensi Listrik'!H2</f>
        <v>2028</v>
      </c>
      <c r="L3" s="3" t="str">
        <f>'Potensi Listrik'!I2</f>
        <v>PPU</v>
      </c>
    </row>
    <row r="4" spans="1:12" ht="31.5" thickTop="1" thickBot="1">
      <c r="A4" s="29" t="s">
        <v>60</v>
      </c>
      <c r="B4" s="30" t="s">
        <v>61</v>
      </c>
      <c r="C4" s="30" t="s">
        <v>62</v>
      </c>
      <c r="D4" s="31">
        <f>('Potensi Listrik'!B8/12)*0.6</f>
        <v>476700</v>
      </c>
      <c r="E4" s="32" t="s">
        <v>63</v>
      </c>
      <c r="F4" s="33" t="s">
        <v>64</v>
      </c>
      <c r="G4" s="31">
        <f>('Potensi Listrik'!D8/12)*0.6</f>
        <v>72690</v>
      </c>
      <c r="H4" s="31">
        <f>('Potensi Listrik'!E8/12)*0.6</f>
        <v>6750</v>
      </c>
      <c r="I4" s="31">
        <f>('Potensi Listrik'!F8/12)*0.6</f>
        <v>20220</v>
      </c>
      <c r="J4" s="31">
        <f>('Potensi Listrik'!G8/12)*0.6</f>
        <v>134640</v>
      </c>
      <c r="K4" s="31">
        <f>('Potensi Listrik'!H8/12)*0.6</f>
        <v>242400</v>
      </c>
      <c r="L4" s="31">
        <f>('Potensi Listrik'!I8/12)*0.6</f>
        <v>0</v>
      </c>
    </row>
    <row r="5" spans="1:12" s="36" customFormat="1" ht="37.5" thickTop="1" thickBot="1">
      <c r="A5" s="29" t="s">
        <v>65</v>
      </c>
      <c r="B5" s="30" t="s">
        <v>66</v>
      </c>
      <c r="C5" s="30" t="s">
        <v>67</v>
      </c>
      <c r="D5" s="34">
        <v>0.05</v>
      </c>
      <c r="E5" s="32" t="s">
        <v>68</v>
      </c>
      <c r="F5" s="33" t="s">
        <v>64</v>
      </c>
      <c r="G5" s="35">
        <v>0.05</v>
      </c>
      <c r="H5" s="35">
        <v>0.05</v>
      </c>
      <c r="I5" s="35">
        <v>0.05</v>
      </c>
      <c r="J5" s="35">
        <v>0.05</v>
      </c>
      <c r="K5" s="35">
        <v>0.05</v>
      </c>
      <c r="L5" s="35">
        <v>0.05</v>
      </c>
    </row>
    <row r="6" spans="1:12" s="36" customFormat="1" ht="31.5" thickTop="1" thickBot="1">
      <c r="A6" s="29" t="s">
        <v>69</v>
      </c>
      <c r="B6" s="30" t="s">
        <v>70</v>
      </c>
      <c r="C6" s="30" t="s">
        <v>71</v>
      </c>
      <c r="D6" s="37">
        <v>0.8</v>
      </c>
      <c r="E6" s="32" t="s">
        <v>72</v>
      </c>
      <c r="F6" s="33" t="s">
        <v>64</v>
      </c>
    </row>
    <row r="7" spans="1:12" ht="31.5" thickTop="1" thickBot="1">
      <c r="A7" s="29" t="s">
        <v>73</v>
      </c>
      <c r="B7" s="38" t="s">
        <v>74</v>
      </c>
      <c r="C7" s="32" t="s">
        <v>75</v>
      </c>
      <c r="D7" s="39">
        <v>0</v>
      </c>
      <c r="E7" s="40"/>
      <c r="F7" s="33" t="s">
        <v>76</v>
      </c>
    </row>
    <row r="8" spans="1:12" ht="31.5" hidden="1" thickTop="1" thickBot="1">
      <c r="A8" s="41" t="s">
        <v>77</v>
      </c>
      <c r="B8" s="42" t="s">
        <v>74</v>
      </c>
      <c r="C8" s="43" t="s">
        <v>78</v>
      </c>
      <c r="D8" s="39">
        <v>250</v>
      </c>
      <c r="E8" s="44" t="s">
        <v>79</v>
      </c>
      <c r="F8" s="33" t="s">
        <v>76</v>
      </c>
    </row>
    <row r="9" spans="1:12" s="36" customFormat="1" ht="19.5" hidden="1" thickTop="1" thickBot="1">
      <c r="A9" s="45" t="s">
        <v>80</v>
      </c>
      <c r="B9" s="46" t="s">
        <v>81</v>
      </c>
      <c r="C9" s="46" t="s">
        <v>82</v>
      </c>
      <c r="D9" s="39">
        <v>0.74299999999999999</v>
      </c>
      <c r="E9" s="47" t="s">
        <v>83</v>
      </c>
      <c r="F9" s="48" t="s">
        <v>64</v>
      </c>
    </row>
    <row r="10" spans="1:12" ht="15.75" thickTop="1">
      <c r="D10" s="49"/>
    </row>
    <row r="11" spans="1:12">
      <c r="D11" s="49"/>
    </row>
    <row r="12" spans="1:12" ht="19.5" hidden="1" thickTop="1" thickBot="1">
      <c r="A12" s="50" t="s">
        <v>84</v>
      </c>
      <c r="B12" s="51"/>
      <c r="C12" s="52" t="s">
        <v>85</v>
      </c>
      <c r="D12" s="53">
        <v>1027543.1039999999</v>
      </c>
    </row>
    <row r="13" spans="1:12">
      <c r="D13" s="49"/>
    </row>
    <row r="14" spans="1:12" ht="15.75" thickBot="1">
      <c r="A14" s="19" t="s">
        <v>86</v>
      </c>
      <c r="D14" s="49"/>
    </row>
    <row r="15" spans="1:12" ht="15.75" thickBot="1">
      <c r="A15" s="54" t="s">
        <v>54</v>
      </c>
      <c r="B15" s="55" t="s">
        <v>55</v>
      </c>
      <c r="C15" s="55" t="s">
        <v>56</v>
      </c>
      <c r="D15" s="56" t="s">
        <v>57</v>
      </c>
      <c r="E15" s="57" t="s">
        <v>87</v>
      </c>
      <c r="F15" s="58" t="s">
        <v>59</v>
      </c>
    </row>
    <row r="16" spans="1:12" ht="45">
      <c r="A16" s="59" t="s">
        <v>88</v>
      </c>
      <c r="B16" s="30" t="s">
        <v>89</v>
      </c>
      <c r="C16" s="30" t="s">
        <v>75</v>
      </c>
      <c r="D16" s="60">
        <v>0</v>
      </c>
      <c r="E16" s="32" t="s">
        <v>90</v>
      </c>
      <c r="F16" s="61" t="s">
        <v>91</v>
      </c>
    </row>
    <row r="17" spans="1:6" ht="18">
      <c r="A17" s="59" t="s">
        <v>92</v>
      </c>
      <c r="B17" s="30" t="s">
        <v>93</v>
      </c>
      <c r="C17" s="30" t="s">
        <v>74</v>
      </c>
      <c r="D17" s="60">
        <v>0.9</v>
      </c>
      <c r="E17" s="32" t="s">
        <v>94</v>
      </c>
      <c r="F17" s="61" t="s">
        <v>95</v>
      </c>
    </row>
    <row r="18" spans="1:6" s="36" customFormat="1" ht="45">
      <c r="A18" s="59" t="s">
        <v>96</v>
      </c>
      <c r="B18" s="30" t="s">
        <v>97</v>
      </c>
      <c r="C18" s="30" t="s">
        <v>74</v>
      </c>
      <c r="D18" s="60">
        <v>0.8</v>
      </c>
      <c r="E18" s="32" t="s">
        <v>98</v>
      </c>
      <c r="F18" s="61" t="s">
        <v>99</v>
      </c>
    </row>
    <row r="19" spans="1:6" s="36" customFormat="1" ht="45">
      <c r="A19" s="59" t="s">
        <v>100</v>
      </c>
      <c r="B19" s="30" t="s">
        <v>97</v>
      </c>
      <c r="C19" s="30" t="s">
        <v>74</v>
      </c>
      <c r="D19" s="60">
        <v>0.1</v>
      </c>
      <c r="E19" s="32" t="s">
        <v>101</v>
      </c>
      <c r="F19" s="61" t="s">
        <v>102</v>
      </c>
    </row>
    <row r="20" spans="1:6" s="36" customFormat="1" ht="30" hidden="1">
      <c r="A20" s="59" t="s">
        <v>103</v>
      </c>
      <c r="B20" s="30" t="s">
        <v>104</v>
      </c>
      <c r="C20" s="30" t="s">
        <v>85</v>
      </c>
      <c r="D20" s="60" t="s">
        <v>74</v>
      </c>
      <c r="E20" s="32" t="s">
        <v>105</v>
      </c>
      <c r="F20" s="61" t="s">
        <v>106</v>
      </c>
    </row>
    <row r="21" spans="1:6" s="36" customFormat="1" ht="45" hidden="1">
      <c r="A21" s="59" t="s">
        <v>107</v>
      </c>
      <c r="B21" s="30" t="s">
        <v>108</v>
      </c>
      <c r="C21" s="30" t="s">
        <v>74</v>
      </c>
      <c r="D21" s="60">
        <v>0.25700000000000001</v>
      </c>
      <c r="E21" s="32" t="s">
        <v>109</v>
      </c>
      <c r="F21" s="61" t="s">
        <v>110</v>
      </c>
    </row>
    <row r="22" spans="1:6" ht="45" hidden="1">
      <c r="A22" s="59" t="s">
        <v>111</v>
      </c>
      <c r="B22" s="30" t="s">
        <v>112</v>
      </c>
      <c r="C22" s="30" t="s">
        <v>113</v>
      </c>
      <c r="D22" s="60">
        <v>0</v>
      </c>
      <c r="E22" s="32" t="s">
        <v>114</v>
      </c>
      <c r="F22" s="61" t="s">
        <v>115</v>
      </c>
    </row>
    <row r="23" spans="1:6" ht="60" hidden="1">
      <c r="A23" s="62" t="s">
        <v>116</v>
      </c>
      <c r="B23" s="63" t="s">
        <v>117</v>
      </c>
      <c r="C23" s="30" t="s">
        <v>118</v>
      </c>
      <c r="D23" s="64">
        <v>0</v>
      </c>
      <c r="E23" s="32" t="s">
        <v>119</v>
      </c>
      <c r="F23" s="61" t="s">
        <v>120</v>
      </c>
    </row>
    <row r="24" spans="1:6" ht="45" hidden="1">
      <c r="A24" s="62" t="s">
        <v>121</v>
      </c>
      <c r="B24" s="65" t="s">
        <v>122</v>
      </c>
      <c r="C24" s="30" t="s">
        <v>113</v>
      </c>
      <c r="D24" s="60">
        <v>0</v>
      </c>
      <c r="E24" s="32" t="s">
        <v>114</v>
      </c>
      <c r="F24" s="61" t="s">
        <v>123</v>
      </c>
    </row>
    <row r="25" spans="1:6" ht="60" hidden="1">
      <c r="A25" s="62" t="s">
        <v>124</v>
      </c>
      <c r="B25" s="65" t="s">
        <v>125</v>
      </c>
      <c r="C25" s="30" t="s">
        <v>85</v>
      </c>
      <c r="D25" s="60">
        <v>0</v>
      </c>
      <c r="E25" s="32" t="s">
        <v>126</v>
      </c>
      <c r="F25" s="61" t="s">
        <v>127</v>
      </c>
    </row>
    <row r="26" spans="1:6" ht="48" hidden="1">
      <c r="A26" s="66" t="s">
        <v>128</v>
      </c>
      <c r="B26" s="67" t="s">
        <v>129</v>
      </c>
      <c r="C26" s="68" t="s">
        <v>85</v>
      </c>
      <c r="D26" s="69">
        <v>0</v>
      </c>
      <c r="E26" s="43" t="s">
        <v>130</v>
      </c>
      <c r="F26" s="70" t="s">
        <v>131</v>
      </c>
    </row>
    <row r="27" spans="1:6" ht="48" hidden="1">
      <c r="A27" s="59" t="s">
        <v>132</v>
      </c>
      <c r="B27" s="30" t="s">
        <v>133</v>
      </c>
      <c r="C27" s="30" t="s">
        <v>85</v>
      </c>
      <c r="D27" s="71">
        <v>0</v>
      </c>
      <c r="E27" s="32" t="s">
        <v>134</v>
      </c>
      <c r="F27" s="61" t="s">
        <v>135</v>
      </c>
    </row>
    <row r="28" spans="1:6" ht="45" hidden="1">
      <c r="A28" s="62" t="s">
        <v>136</v>
      </c>
      <c r="B28" s="68" t="s">
        <v>137</v>
      </c>
      <c r="C28" s="30" t="s">
        <v>74</v>
      </c>
      <c r="D28" s="60">
        <v>0</v>
      </c>
      <c r="E28" s="32" t="s">
        <v>138</v>
      </c>
      <c r="F28" s="61" t="s">
        <v>139</v>
      </c>
    </row>
    <row r="29" spans="1:6" ht="30" hidden="1">
      <c r="A29" s="66" t="s">
        <v>140</v>
      </c>
      <c r="B29" s="67" t="s">
        <v>141</v>
      </c>
      <c r="C29" s="68" t="s">
        <v>85</v>
      </c>
      <c r="D29" s="69">
        <v>0</v>
      </c>
      <c r="E29" s="43" t="s">
        <v>142</v>
      </c>
      <c r="F29" s="70" t="s">
        <v>143</v>
      </c>
    </row>
    <row r="30" spans="1:6" ht="30.75" hidden="1" thickBot="1">
      <c r="A30" s="72" t="s">
        <v>144</v>
      </c>
      <c r="B30" s="73" t="s">
        <v>145</v>
      </c>
      <c r="C30" s="48" t="s">
        <v>85</v>
      </c>
      <c r="D30" s="74">
        <v>0</v>
      </c>
      <c r="E30" s="47" t="s">
        <v>146</v>
      </c>
      <c r="F30" s="75" t="s">
        <v>147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7"/>
  <sheetViews>
    <sheetView topLeftCell="H1" zoomScale="85" zoomScaleNormal="85" workbookViewId="0">
      <selection activeCell="L24" sqref="L24"/>
    </sheetView>
  </sheetViews>
  <sheetFormatPr defaultRowHeight="13.5"/>
  <cols>
    <col min="1" max="1" width="1.140625" style="252" customWidth="1"/>
    <col min="2" max="2" width="2.5703125" style="252" customWidth="1"/>
    <col min="3" max="3" width="1.5703125" style="252" customWidth="1"/>
    <col min="4" max="4" width="1.42578125" style="252" customWidth="1"/>
    <col min="5" max="5" width="1.28515625" style="252" customWidth="1"/>
    <col min="6" max="6" width="10.5703125" style="252" customWidth="1"/>
    <col min="7" max="7" width="14" style="252" customWidth="1"/>
    <col min="8" max="8" width="13.42578125" style="252" customWidth="1"/>
    <col min="9" max="9" width="48" style="252" customWidth="1"/>
    <col min="10" max="10" width="17.7109375" style="253" customWidth="1"/>
    <col min="11" max="11" width="13.7109375" style="252" customWidth="1"/>
    <col min="12" max="15" width="15.28515625" style="252" customWidth="1"/>
    <col min="16" max="16" width="12.85546875" style="252" bestFit="1" customWidth="1"/>
    <col min="17" max="17" width="11.42578125" style="252" customWidth="1"/>
    <col min="18" max="16384" width="9.140625" style="252"/>
  </cols>
  <sheetData>
    <row r="1" spans="1:17" s="79" customFormat="1" thickBot="1">
      <c r="A1" s="76"/>
      <c r="B1" s="77"/>
      <c r="C1" s="77"/>
      <c r="D1" s="77"/>
      <c r="E1" s="77"/>
      <c r="F1" s="77"/>
      <c r="G1" s="77"/>
      <c r="H1" s="77" t="s">
        <v>56</v>
      </c>
      <c r="I1" s="77" t="s">
        <v>148</v>
      </c>
      <c r="J1" s="78" t="s">
        <v>149</v>
      </c>
    </row>
    <row r="2" spans="1:17" s="79" customFormat="1" ht="12.75">
      <c r="A2" s="80" t="s">
        <v>150</v>
      </c>
      <c r="B2" s="81"/>
      <c r="C2" s="82"/>
      <c r="D2" s="82"/>
      <c r="E2" s="82"/>
      <c r="F2" s="82"/>
      <c r="G2" s="83"/>
      <c r="H2" s="83"/>
      <c r="I2" s="83"/>
      <c r="J2" s="84"/>
    </row>
    <row r="3" spans="1:17" s="79" customFormat="1" ht="15.75" thickBot="1">
      <c r="A3" s="85" t="s">
        <v>151</v>
      </c>
      <c r="B3" s="86"/>
      <c r="C3" s="86"/>
      <c r="D3" s="86"/>
      <c r="E3" s="86"/>
      <c r="F3" s="86"/>
      <c r="G3" s="86"/>
      <c r="H3" s="86"/>
      <c r="I3" s="86"/>
      <c r="J3" s="87"/>
      <c r="L3" s="3">
        <f>'Potensi Methana'!G3</f>
        <v>2015</v>
      </c>
      <c r="M3" s="3">
        <f>'Potensi Methana'!H3</f>
        <v>2017</v>
      </c>
      <c r="N3" s="3">
        <f>'Potensi Methana'!I3</f>
        <v>2018</v>
      </c>
      <c r="O3" s="3">
        <f>'Potensi Methana'!J3</f>
        <v>2025</v>
      </c>
      <c r="P3" s="3">
        <f>'Potensi Methana'!K3</f>
        <v>2028</v>
      </c>
      <c r="Q3" s="3" t="str">
        <f>'Potensi Methana'!L3</f>
        <v>PPU</v>
      </c>
    </row>
    <row r="4" spans="1:17" s="90" customFormat="1" ht="15.75" hidden="1" thickBot="1">
      <c r="A4" s="88"/>
      <c r="B4" s="89" t="s">
        <v>152</v>
      </c>
      <c r="F4" s="91"/>
      <c r="G4" s="92"/>
      <c r="H4" s="92"/>
      <c r="I4" s="93"/>
      <c r="J4" s="94">
        <f>J5*J6*J7</f>
        <v>0</v>
      </c>
    </row>
    <row r="5" spans="1:17" s="90" customFormat="1" ht="16.5" hidden="1" thickBot="1">
      <c r="A5" s="88"/>
      <c r="B5" s="88"/>
      <c r="C5" s="95" t="s">
        <v>153</v>
      </c>
      <c r="D5" s="96"/>
      <c r="E5" s="96"/>
      <c r="F5" s="97"/>
      <c r="G5" s="98"/>
      <c r="H5" s="99" t="s">
        <v>154</v>
      </c>
      <c r="I5" s="100" t="s">
        <v>155</v>
      </c>
      <c r="J5" s="101">
        <v>0</v>
      </c>
    </row>
    <row r="6" spans="1:17" s="90" customFormat="1" hidden="1" thickBot="1">
      <c r="A6" s="88"/>
      <c r="B6" s="88"/>
      <c r="C6" s="102" t="s">
        <v>156</v>
      </c>
      <c r="D6" s="103"/>
      <c r="E6" s="103"/>
      <c r="F6" s="97"/>
      <c r="G6" s="104"/>
      <c r="H6" s="99" t="s">
        <v>71</v>
      </c>
      <c r="I6" s="105"/>
      <c r="J6" s="106">
        <v>0.8</v>
      </c>
    </row>
    <row r="7" spans="1:17" s="90" customFormat="1" ht="16.5" hidden="1" thickBot="1">
      <c r="A7" s="88"/>
      <c r="B7" s="88"/>
      <c r="C7" s="107" t="s">
        <v>157</v>
      </c>
      <c r="D7" s="108"/>
      <c r="E7" s="108"/>
      <c r="F7" s="108"/>
      <c r="G7" s="109"/>
      <c r="H7" s="110" t="s">
        <v>158</v>
      </c>
      <c r="I7" s="111" t="s">
        <v>159</v>
      </c>
      <c r="J7" s="112">
        <v>0.74299999999999999</v>
      </c>
    </row>
    <row r="8" spans="1:17" s="123" customFormat="1" ht="15.75" thickBot="1">
      <c r="A8" s="113"/>
      <c r="B8" s="114" t="s">
        <v>160</v>
      </c>
      <c r="C8" s="115"/>
      <c r="D8" s="115"/>
      <c r="E8" s="115"/>
      <c r="F8" s="116"/>
      <c r="G8" s="117"/>
      <c r="H8" s="118"/>
      <c r="I8" s="119"/>
      <c r="J8" s="120">
        <f>J9*J10*J11*J12*J13*J14*J15</f>
        <v>962228.48400000005</v>
      </c>
      <c r="K8" s="121" t="s">
        <v>161</v>
      </c>
      <c r="L8" s="122">
        <f>L9*L10*L11*L12*L13*L14*L15</f>
        <v>146726.2188</v>
      </c>
      <c r="M8" s="122">
        <f t="shared" ref="M8:O8" si="0">M9*M10*M11*M12*M13*M14*M15</f>
        <v>13625.010000000002</v>
      </c>
      <c r="N8" s="122">
        <f t="shared" si="0"/>
        <v>40814.474400000006</v>
      </c>
      <c r="O8" s="122">
        <f t="shared" si="0"/>
        <v>271773.53280000004</v>
      </c>
      <c r="P8" s="122">
        <f>P9*P10*P11*P12*P13*P14*P15</f>
        <v>489289.24800000002</v>
      </c>
      <c r="Q8" s="122">
        <f t="shared" ref="Q8" si="1">Q9*Q10*Q11*Q12*Q13*Q14*Q15</f>
        <v>0</v>
      </c>
    </row>
    <row r="9" spans="1:17" s="123" customFormat="1" ht="24.75" thickBot="1">
      <c r="A9" s="113"/>
      <c r="B9" s="116"/>
      <c r="C9" s="124" t="s">
        <v>162</v>
      </c>
      <c r="D9" s="125"/>
      <c r="E9" s="125"/>
      <c r="F9" s="126"/>
      <c r="G9" s="127"/>
      <c r="H9" s="128" t="s">
        <v>163</v>
      </c>
      <c r="I9" s="129" t="s">
        <v>164</v>
      </c>
      <c r="J9" s="130">
        <f>'Potensi Methana'!D4*'Potensi Penurunan Emisi'!J16</f>
        <v>5720400</v>
      </c>
      <c r="L9" s="131">
        <f>'Potensi Methana'!G4*L16</f>
        <v>872280</v>
      </c>
      <c r="M9" s="131">
        <f>'Potensi Methana'!H4*M16</f>
        <v>81000</v>
      </c>
      <c r="N9" s="131">
        <f>'Potensi Methana'!I4*N16</f>
        <v>242640</v>
      </c>
      <c r="O9" s="131">
        <f>'Potensi Methana'!J4*O16</f>
        <v>1615680</v>
      </c>
      <c r="P9" s="131">
        <f>'Potensi Methana'!K4*P16</f>
        <v>2908800</v>
      </c>
      <c r="Q9" s="131">
        <f>'Potensi Methana'!L4*Q16</f>
        <v>0</v>
      </c>
    </row>
    <row r="10" spans="1:17" s="79" customFormat="1" ht="15.75">
      <c r="A10" s="132"/>
      <c r="B10" s="133"/>
      <c r="C10" s="134" t="s">
        <v>165</v>
      </c>
      <c r="D10" s="135"/>
      <c r="E10" s="135"/>
      <c r="F10" s="136"/>
      <c r="G10" s="137"/>
      <c r="H10" s="138" t="s">
        <v>166</v>
      </c>
      <c r="I10" s="139"/>
      <c r="J10" s="140">
        <v>0.05</v>
      </c>
      <c r="L10" s="141">
        <f>$J$10</f>
        <v>0.05</v>
      </c>
      <c r="M10" s="141">
        <f t="shared" ref="M10:Q10" si="2">$J$10</f>
        <v>0.05</v>
      </c>
      <c r="N10" s="141">
        <f t="shared" si="2"/>
        <v>0.05</v>
      </c>
      <c r="O10" s="141">
        <f t="shared" si="2"/>
        <v>0.05</v>
      </c>
      <c r="P10" s="141">
        <f t="shared" si="2"/>
        <v>0.05</v>
      </c>
      <c r="Q10" s="141">
        <f t="shared" si="2"/>
        <v>0.05</v>
      </c>
    </row>
    <row r="11" spans="1:17" s="79" customFormat="1" ht="15.75">
      <c r="A11" s="132"/>
      <c r="B11" s="133"/>
      <c r="C11" s="134" t="s">
        <v>167</v>
      </c>
      <c r="D11" s="135"/>
      <c r="E11" s="135"/>
      <c r="F11" s="136"/>
      <c r="G11" s="137"/>
      <c r="H11" s="138" t="s">
        <v>74</v>
      </c>
      <c r="I11" s="139" t="s">
        <v>155</v>
      </c>
      <c r="J11" s="140">
        <v>0.9</v>
      </c>
      <c r="L11" s="141">
        <v>0.9</v>
      </c>
      <c r="M11" s="141">
        <v>0.9</v>
      </c>
      <c r="N11" s="141">
        <v>0.9</v>
      </c>
      <c r="O11" s="141">
        <v>0.9</v>
      </c>
      <c r="P11" s="141">
        <v>0.9</v>
      </c>
      <c r="Q11" s="141">
        <v>0.9</v>
      </c>
    </row>
    <row r="12" spans="1:17" s="79" customFormat="1" ht="15.75">
      <c r="A12" s="132"/>
      <c r="B12" s="133"/>
      <c r="C12" s="134" t="s">
        <v>168</v>
      </c>
      <c r="D12" s="135"/>
      <c r="E12" s="135"/>
      <c r="F12" s="136"/>
      <c r="G12" s="137"/>
      <c r="H12" s="138" t="s">
        <v>74</v>
      </c>
      <c r="I12" s="135"/>
      <c r="J12" s="140">
        <f>J17</f>
        <v>0.8</v>
      </c>
      <c r="L12" s="141">
        <f>$J$17</f>
        <v>0.8</v>
      </c>
      <c r="M12" s="141">
        <f t="shared" ref="M12:Q12" si="3">$J$17</f>
        <v>0.8</v>
      </c>
      <c r="N12" s="141">
        <f t="shared" si="3"/>
        <v>0.8</v>
      </c>
      <c r="O12" s="141">
        <f t="shared" si="3"/>
        <v>0.8</v>
      </c>
      <c r="P12" s="141">
        <f t="shared" si="3"/>
        <v>0.8</v>
      </c>
      <c r="Q12" s="141">
        <f t="shared" si="3"/>
        <v>0.8</v>
      </c>
    </row>
    <row r="13" spans="1:17" s="79" customFormat="1" ht="15.75">
      <c r="A13" s="132"/>
      <c r="B13" s="133"/>
      <c r="C13" s="142" t="s">
        <v>169</v>
      </c>
      <c r="D13" s="143"/>
      <c r="E13" s="143"/>
      <c r="F13" s="143"/>
      <c r="G13" s="144"/>
      <c r="H13" s="145" t="s">
        <v>170</v>
      </c>
      <c r="I13" s="139" t="s">
        <v>171</v>
      </c>
      <c r="J13" s="146">
        <v>0.25</v>
      </c>
      <c r="L13" s="147">
        <v>0.25</v>
      </c>
      <c r="M13" s="147">
        <v>0.25</v>
      </c>
      <c r="N13" s="147">
        <v>0.25</v>
      </c>
      <c r="O13" s="147">
        <v>0.25</v>
      </c>
      <c r="P13" s="147">
        <v>0.25</v>
      </c>
      <c r="Q13" s="147">
        <v>0.25</v>
      </c>
    </row>
    <row r="14" spans="1:17" s="79" customFormat="1" ht="15.75">
      <c r="A14" s="132"/>
      <c r="B14" s="133"/>
      <c r="C14" s="148" t="s">
        <v>172</v>
      </c>
      <c r="D14" s="149"/>
      <c r="E14" s="149"/>
      <c r="F14" s="149"/>
      <c r="G14" s="150"/>
      <c r="H14" s="151" t="s">
        <v>74</v>
      </c>
      <c r="I14" s="152" t="s">
        <v>173</v>
      </c>
      <c r="J14" s="153">
        <v>0.89</v>
      </c>
      <c r="L14" s="154">
        <v>0.89</v>
      </c>
      <c r="M14" s="154">
        <v>0.89</v>
      </c>
      <c r="N14" s="154">
        <v>0.89</v>
      </c>
      <c r="O14" s="154">
        <v>0.89</v>
      </c>
      <c r="P14" s="154">
        <v>0.89</v>
      </c>
      <c r="Q14" s="154">
        <v>0.89</v>
      </c>
    </row>
    <row r="15" spans="1:17" s="79" customFormat="1" ht="15.75">
      <c r="A15" s="132"/>
      <c r="B15" s="133"/>
      <c r="C15" s="155" t="s">
        <v>174</v>
      </c>
      <c r="D15" s="156"/>
      <c r="E15" s="157"/>
      <c r="F15" s="158"/>
      <c r="G15" s="159"/>
      <c r="H15" s="156" t="s">
        <v>175</v>
      </c>
      <c r="I15" s="160" t="s">
        <v>176</v>
      </c>
      <c r="J15" s="161">
        <v>21</v>
      </c>
      <c r="L15" s="162">
        <v>21</v>
      </c>
      <c r="M15" s="162">
        <v>21</v>
      </c>
      <c r="N15" s="162">
        <v>21</v>
      </c>
      <c r="O15" s="162">
        <v>21</v>
      </c>
      <c r="P15" s="162">
        <v>21</v>
      </c>
      <c r="Q15" s="162">
        <v>21</v>
      </c>
    </row>
    <row r="16" spans="1:17" s="79" customFormat="1" thickBot="1">
      <c r="A16" s="132"/>
      <c r="B16" s="133"/>
      <c r="C16" s="163" t="s">
        <v>177</v>
      </c>
      <c r="D16" s="164"/>
      <c r="E16" s="164"/>
      <c r="F16" s="164"/>
      <c r="G16" s="164"/>
      <c r="H16" s="165" t="s">
        <v>74</v>
      </c>
      <c r="I16" s="166" t="s">
        <v>178</v>
      </c>
      <c r="J16" s="131">
        <v>12</v>
      </c>
      <c r="L16" s="167">
        <v>12</v>
      </c>
      <c r="M16" s="167">
        <v>12</v>
      </c>
      <c r="N16" s="167">
        <v>12</v>
      </c>
      <c r="O16" s="167">
        <v>12</v>
      </c>
      <c r="P16" s="167">
        <v>12</v>
      </c>
      <c r="Q16" s="167">
        <v>12</v>
      </c>
    </row>
    <row r="17" spans="1:12" s="79" customFormat="1" ht="15" thickBot="1">
      <c r="A17" s="132"/>
      <c r="B17" s="168"/>
      <c r="C17" s="169" t="s">
        <v>179</v>
      </c>
      <c r="D17" s="170"/>
      <c r="E17" s="171"/>
      <c r="F17" s="172"/>
      <c r="G17" s="172"/>
      <c r="H17" s="172"/>
      <c r="I17" s="172"/>
      <c r="J17" s="173">
        <v>0.8</v>
      </c>
    </row>
    <row r="18" spans="1:12" s="79" customFormat="1" ht="12.75">
      <c r="A18" s="132"/>
      <c r="B18" s="133"/>
      <c r="C18" s="174"/>
      <c r="D18" s="175" t="s">
        <v>180</v>
      </c>
      <c r="E18" s="176"/>
      <c r="F18" s="176"/>
      <c r="G18" s="177"/>
      <c r="H18" s="143"/>
      <c r="I18" s="178"/>
      <c r="J18" s="179"/>
      <c r="L18" s="79">
        <f>L15*L14*L13*L12*L11*L9*L10</f>
        <v>146726.2188</v>
      </c>
    </row>
    <row r="19" spans="1:12" s="79" customFormat="1" ht="12.75">
      <c r="A19" s="132"/>
      <c r="B19" s="133"/>
      <c r="C19" s="174"/>
      <c r="D19" s="143" t="s">
        <v>181</v>
      </c>
      <c r="E19" s="143"/>
      <c r="F19" s="143"/>
      <c r="G19" s="144"/>
      <c r="H19" s="143"/>
      <c r="I19" s="180"/>
      <c r="J19" s="181">
        <v>0.1</v>
      </c>
    </row>
    <row r="20" spans="1:12" s="79" customFormat="1" ht="12.75">
      <c r="A20" s="132"/>
      <c r="B20" s="133"/>
      <c r="C20" s="174"/>
      <c r="D20" s="182" t="s">
        <v>182</v>
      </c>
      <c r="E20" s="136"/>
      <c r="F20" s="136"/>
      <c r="G20" s="137"/>
      <c r="H20" s="136"/>
      <c r="I20" s="183"/>
      <c r="J20" s="184">
        <v>0</v>
      </c>
    </row>
    <row r="21" spans="1:12" s="79" customFormat="1" ht="12.75">
      <c r="A21" s="132"/>
      <c r="B21" s="133"/>
      <c r="C21" s="174"/>
      <c r="D21" s="182" t="s">
        <v>183</v>
      </c>
      <c r="E21" s="136"/>
      <c r="F21" s="136"/>
      <c r="G21" s="137"/>
      <c r="H21" s="136"/>
      <c r="I21" s="183"/>
      <c r="J21" s="184">
        <v>0.3</v>
      </c>
    </row>
    <row r="22" spans="1:12" s="79" customFormat="1" ht="12.75">
      <c r="A22" s="132"/>
      <c r="B22" s="133"/>
      <c r="C22" s="174"/>
      <c r="D22" s="182" t="s">
        <v>184</v>
      </c>
      <c r="E22" s="136"/>
      <c r="F22" s="136"/>
      <c r="G22" s="137"/>
      <c r="H22" s="136"/>
      <c r="I22" s="183"/>
      <c r="J22" s="184">
        <v>0.8</v>
      </c>
    </row>
    <row r="23" spans="1:12" s="79" customFormat="1" ht="12.75">
      <c r="A23" s="132"/>
      <c r="B23" s="133"/>
      <c r="C23" s="174"/>
      <c r="D23" s="182" t="s">
        <v>185</v>
      </c>
      <c r="E23" s="136"/>
      <c r="F23" s="136"/>
      <c r="G23" s="137"/>
      <c r="H23" s="136"/>
      <c r="I23" s="183"/>
      <c r="J23" s="184">
        <v>0.8</v>
      </c>
    </row>
    <row r="24" spans="1:12" s="79" customFormat="1" ht="12.75">
      <c r="A24" s="132"/>
      <c r="B24" s="133"/>
      <c r="C24" s="174"/>
      <c r="D24" s="182" t="s">
        <v>186</v>
      </c>
      <c r="E24" s="136"/>
      <c r="F24" s="136"/>
      <c r="G24" s="137"/>
      <c r="H24" s="135"/>
      <c r="I24" s="183"/>
      <c r="J24" s="184">
        <v>0.2</v>
      </c>
    </row>
    <row r="25" spans="1:12" s="79" customFormat="1" ht="12.75">
      <c r="A25" s="132"/>
      <c r="B25" s="133"/>
      <c r="C25" s="174"/>
      <c r="D25" s="182" t="s">
        <v>187</v>
      </c>
      <c r="E25" s="136"/>
      <c r="F25" s="136"/>
      <c r="G25" s="137"/>
      <c r="H25" s="135"/>
      <c r="I25" s="183"/>
      <c r="J25" s="184">
        <v>0.8</v>
      </c>
    </row>
    <row r="26" spans="1:12" s="79" customFormat="1" ht="12.75">
      <c r="A26" s="132"/>
      <c r="B26" s="185"/>
      <c r="C26" s="186"/>
      <c r="D26" s="143" t="s">
        <v>188</v>
      </c>
      <c r="E26" s="143"/>
      <c r="F26" s="143"/>
      <c r="G26" s="144"/>
      <c r="H26" s="187"/>
      <c r="I26" s="180"/>
      <c r="J26" s="181">
        <v>0.5</v>
      </c>
    </row>
    <row r="27" spans="1:12" s="79" customFormat="1" ht="15.75" thickBot="1">
      <c r="A27" s="132"/>
      <c r="B27" s="116" t="s">
        <v>189</v>
      </c>
      <c r="C27" s="188"/>
      <c r="D27" s="188"/>
      <c r="E27" s="188"/>
      <c r="F27" s="189"/>
      <c r="G27" s="190"/>
      <c r="H27" s="190"/>
      <c r="I27" s="191"/>
      <c r="J27" s="192">
        <f>J28*J29*J30*J31*J32*J33*16/12*J34</f>
        <v>0</v>
      </c>
    </row>
    <row r="28" spans="1:12" s="79" customFormat="1" ht="15.75">
      <c r="A28" s="132"/>
      <c r="B28" s="116"/>
      <c r="C28" s="193" t="s">
        <v>190</v>
      </c>
      <c r="D28" s="194"/>
      <c r="E28" s="194"/>
      <c r="F28" s="195"/>
      <c r="G28" s="196"/>
      <c r="H28" s="197" t="s">
        <v>113</v>
      </c>
      <c r="I28" s="198"/>
      <c r="J28" s="199">
        <f>J35</f>
        <v>0</v>
      </c>
    </row>
    <row r="29" spans="1:12" s="79" customFormat="1" ht="15.75">
      <c r="A29" s="132"/>
      <c r="B29" s="116"/>
      <c r="C29" s="200" t="s">
        <v>191</v>
      </c>
      <c r="D29" s="201"/>
      <c r="E29" s="201"/>
      <c r="F29" s="202"/>
      <c r="G29" s="203"/>
      <c r="H29" s="204" t="s">
        <v>74</v>
      </c>
      <c r="I29" s="205"/>
      <c r="J29" s="140">
        <v>0</v>
      </c>
    </row>
    <row r="30" spans="1:12" s="79" customFormat="1" ht="24">
      <c r="A30" s="132"/>
      <c r="B30" s="116"/>
      <c r="C30" s="206" t="s">
        <v>192</v>
      </c>
      <c r="D30" s="207"/>
      <c r="E30" s="207"/>
      <c r="F30" s="208"/>
      <c r="G30" s="209"/>
      <c r="H30" s="210" t="s">
        <v>74</v>
      </c>
      <c r="I30" s="211" t="s">
        <v>193</v>
      </c>
      <c r="J30" s="212">
        <v>0.25700000000000001</v>
      </c>
    </row>
    <row r="31" spans="1:12" s="79" customFormat="1" ht="15.75">
      <c r="A31" s="132"/>
      <c r="B31" s="116"/>
      <c r="C31" s="200" t="s">
        <v>172</v>
      </c>
      <c r="D31" s="201"/>
      <c r="E31" s="201"/>
      <c r="F31" s="202"/>
      <c r="G31" s="203"/>
      <c r="H31" s="204" t="s">
        <v>74</v>
      </c>
      <c r="I31" s="213" t="s">
        <v>173</v>
      </c>
      <c r="J31" s="214">
        <v>0.89</v>
      </c>
    </row>
    <row r="32" spans="1:12" s="79" customFormat="1" ht="15.75">
      <c r="A32" s="132"/>
      <c r="B32" s="116"/>
      <c r="C32" s="200" t="s">
        <v>194</v>
      </c>
      <c r="D32" s="201"/>
      <c r="E32" s="201"/>
      <c r="F32" s="202"/>
      <c r="G32" s="203"/>
      <c r="H32" s="204" t="s">
        <v>74</v>
      </c>
      <c r="I32" s="205" t="s">
        <v>195</v>
      </c>
      <c r="J32" s="215">
        <v>0.5</v>
      </c>
    </row>
    <row r="33" spans="1:10" s="79" customFormat="1" ht="12.75">
      <c r="A33" s="132"/>
      <c r="B33" s="116"/>
      <c r="C33" s="200" t="s">
        <v>196</v>
      </c>
      <c r="D33" s="201"/>
      <c r="E33" s="201"/>
      <c r="F33" s="202"/>
      <c r="G33" s="203"/>
      <c r="H33" s="204" t="s">
        <v>74</v>
      </c>
      <c r="I33" s="205" t="s">
        <v>195</v>
      </c>
      <c r="J33" s="215">
        <v>0.5</v>
      </c>
    </row>
    <row r="34" spans="1:10" s="79" customFormat="1" ht="16.5" thickBot="1">
      <c r="A34" s="132"/>
      <c r="B34" s="133"/>
      <c r="C34" s="155" t="s">
        <v>174</v>
      </c>
      <c r="D34" s="158"/>
      <c r="E34" s="158"/>
      <c r="F34" s="158"/>
      <c r="G34" s="159"/>
      <c r="H34" s="156" t="s">
        <v>175</v>
      </c>
      <c r="I34" s="216" t="s">
        <v>195</v>
      </c>
      <c r="J34" s="161">
        <v>21</v>
      </c>
    </row>
    <row r="35" spans="1:10" s="123" customFormat="1" ht="23.25" thickBot="1">
      <c r="A35" s="113"/>
      <c r="B35" s="217"/>
      <c r="C35" s="169" t="s">
        <v>197</v>
      </c>
      <c r="D35" s="218"/>
      <c r="E35" s="218"/>
      <c r="F35" s="219"/>
      <c r="G35" s="172"/>
      <c r="H35" s="172"/>
      <c r="I35" s="220" t="s">
        <v>198</v>
      </c>
      <c r="J35" s="221">
        <f>J36*(J37/J38)</f>
        <v>0</v>
      </c>
    </row>
    <row r="36" spans="1:10" s="79" customFormat="1" ht="15.75">
      <c r="A36" s="132"/>
      <c r="B36" s="133"/>
      <c r="C36" s="174"/>
      <c r="D36" s="222" t="s">
        <v>199</v>
      </c>
      <c r="E36" s="223"/>
      <c r="F36" s="224"/>
      <c r="G36" s="222"/>
      <c r="H36" s="151" t="s">
        <v>113</v>
      </c>
      <c r="I36" s="152" t="s">
        <v>155</v>
      </c>
      <c r="J36" s="225">
        <v>0</v>
      </c>
    </row>
    <row r="37" spans="1:10" s="79" customFormat="1" ht="15.75">
      <c r="A37" s="132"/>
      <c r="B37" s="133"/>
      <c r="C37" s="174"/>
      <c r="D37" s="158" t="s">
        <v>200</v>
      </c>
      <c r="E37" s="136"/>
      <c r="F37" s="158"/>
      <c r="G37" s="159"/>
      <c r="H37" s="226" t="s">
        <v>201</v>
      </c>
      <c r="I37" s="227"/>
      <c r="J37" s="212">
        <v>0</v>
      </c>
    </row>
    <row r="38" spans="1:10" s="79" customFormat="1" ht="16.5" thickBot="1">
      <c r="A38" s="132"/>
      <c r="B38" s="133"/>
      <c r="C38" s="174"/>
      <c r="D38" s="163" t="s">
        <v>202</v>
      </c>
      <c r="E38" s="164"/>
      <c r="F38" s="164"/>
      <c r="G38" s="164"/>
      <c r="H38" s="226" t="s">
        <v>201</v>
      </c>
      <c r="I38" s="228"/>
      <c r="J38" s="229">
        <v>1</v>
      </c>
    </row>
    <row r="39" spans="1:10" s="123" customFormat="1" ht="15" thickBot="1">
      <c r="A39" s="113"/>
      <c r="B39" s="116" t="s">
        <v>203</v>
      </c>
      <c r="C39" s="230"/>
      <c r="D39" s="231"/>
      <c r="E39" s="231"/>
      <c r="F39" s="232"/>
      <c r="G39" s="232"/>
      <c r="H39" s="232"/>
      <c r="I39" s="232"/>
      <c r="J39" s="233">
        <f>J40*J41*J42</f>
        <v>0</v>
      </c>
    </row>
    <row r="40" spans="1:10" s="79" customFormat="1" ht="15.75">
      <c r="A40" s="132"/>
      <c r="B40" s="133"/>
      <c r="C40" s="193" t="s">
        <v>190</v>
      </c>
      <c r="D40" s="194"/>
      <c r="E40" s="194"/>
      <c r="F40" s="195"/>
      <c r="G40" s="196"/>
      <c r="H40" s="197" t="s">
        <v>113</v>
      </c>
      <c r="I40" s="187"/>
      <c r="J40" s="199"/>
    </row>
    <row r="41" spans="1:10" s="79" customFormat="1" ht="22.5">
      <c r="A41" s="132"/>
      <c r="B41" s="133"/>
      <c r="C41" s="234" t="s">
        <v>204</v>
      </c>
      <c r="D41" s="158"/>
      <c r="E41" s="158"/>
      <c r="F41" s="158"/>
      <c r="G41" s="137"/>
      <c r="H41" s="226" t="s">
        <v>205</v>
      </c>
      <c r="I41" s="235" t="s">
        <v>206</v>
      </c>
      <c r="J41" s="161">
        <v>0.01</v>
      </c>
    </row>
    <row r="42" spans="1:10" s="79" customFormat="1" ht="16.5" thickBot="1">
      <c r="A42" s="132"/>
      <c r="B42" s="133"/>
      <c r="C42" s="236" t="s">
        <v>174</v>
      </c>
      <c r="D42" s="158"/>
      <c r="E42" s="158"/>
      <c r="F42" s="158"/>
      <c r="G42" s="159"/>
      <c r="H42" s="156" t="s">
        <v>175</v>
      </c>
      <c r="I42" s="216" t="s">
        <v>195</v>
      </c>
      <c r="J42" s="161">
        <v>21</v>
      </c>
    </row>
    <row r="43" spans="1:10" s="79" customFormat="1" ht="15.75" thickBot="1">
      <c r="A43" s="132"/>
      <c r="B43" s="114" t="s">
        <v>207</v>
      </c>
      <c r="C43" s="237"/>
      <c r="D43" s="237"/>
      <c r="E43" s="237"/>
      <c r="F43" s="238"/>
      <c r="G43" s="239"/>
      <c r="H43" s="239"/>
      <c r="I43" s="240"/>
      <c r="J43" s="241">
        <f>J44*J45*J46*J47*J48*J49</f>
        <v>0</v>
      </c>
    </row>
    <row r="44" spans="1:10" s="79" customFormat="1" ht="24">
      <c r="A44" s="132"/>
      <c r="B44" s="133"/>
      <c r="C44" s="124" t="s">
        <v>162</v>
      </c>
      <c r="D44" s="125"/>
      <c r="E44" s="125"/>
      <c r="F44" s="126"/>
      <c r="G44" s="127"/>
      <c r="H44" s="128" t="s">
        <v>163</v>
      </c>
      <c r="I44" s="242" t="s">
        <v>164</v>
      </c>
      <c r="J44" s="130">
        <f>J9</f>
        <v>5720400</v>
      </c>
    </row>
    <row r="45" spans="1:10" s="79" customFormat="1" ht="15.75">
      <c r="A45" s="132"/>
      <c r="B45" s="133"/>
      <c r="C45" s="134" t="s">
        <v>174</v>
      </c>
      <c r="D45" s="158"/>
      <c r="E45" s="158"/>
      <c r="F45" s="158"/>
      <c r="G45" s="159"/>
      <c r="H45" s="156" t="s">
        <v>175</v>
      </c>
      <c r="I45" s="216" t="s">
        <v>195</v>
      </c>
      <c r="J45" s="161">
        <v>21</v>
      </c>
    </row>
    <row r="46" spans="1:10" s="79" customFormat="1" ht="15.75">
      <c r="A46" s="132"/>
      <c r="B46" s="133"/>
      <c r="C46" s="142" t="s">
        <v>169</v>
      </c>
      <c r="D46" s="158"/>
      <c r="E46" s="158"/>
      <c r="F46" s="158"/>
      <c r="G46" s="159"/>
      <c r="H46" s="156" t="s">
        <v>170</v>
      </c>
      <c r="I46" s="216" t="s">
        <v>171</v>
      </c>
      <c r="J46" s="161">
        <v>0.25</v>
      </c>
    </row>
    <row r="47" spans="1:10" s="79" customFormat="1" ht="15.75">
      <c r="A47" s="132"/>
      <c r="B47" s="133"/>
      <c r="C47" s="243" t="s">
        <v>172</v>
      </c>
      <c r="D47" s="201"/>
      <c r="E47" s="201"/>
      <c r="F47" s="202"/>
      <c r="G47" s="203"/>
      <c r="H47" s="204" t="s">
        <v>74</v>
      </c>
      <c r="I47" s="213" t="s">
        <v>173</v>
      </c>
      <c r="J47" s="214">
        <v>0.89</v>
      </c>
    </row>
    <row r="48" spans="1:10" s="79" customFormat="1" ht="15.75">
      <c r="A48" s="132"/>
      <c r="B48" s="133"/>
      <c r="C48" s="244" t="s">
        <v>208</v>
      </c>
      <c r="D48" s="136"/>
      <c r="E48" s="136"/>
      <c r="F48" s="136"/>
      <c r="G48" s="137"/>
      <c r="H48" s="156" t="s">
        <v>166</v>
      </c>
      <c r="I48" s="160" t="s">
        <v>155</v>
      </c>
      <c r="J48" s="245">
        <v>0</v>
      </c>
    </row>
    <row r="49" spans="1:10" s="79" customFormat="1" ht="16.5" thickBot="1">
      <c r="A49" s="132"/>
      <c r="B49" s="133"/>
      <c r="C49" s="182" t="s">
        <v>209</v>
      </c>
      <c r="D49" s="136"/>
      <c r="E49" s="136"/>
      <c r="F49" s="136"/>
      <c r="G49" s="137"/>
      <c r="H49" s="138" t="s">
        <v>74</v>
      </c>
      <c r="I49" s="183"/>
      <c r="J49" s="140">
        <f>J19</f>
        <v>0.1</v>
      </c>
    </row>
    <row r="50" spans="1:10" s="79" customFormat="1" ht="15.75" thickBot="1">
      <c r="A50" s="132"/>
      <c r="B50" s="114" t="s">
        <v>210</v>
      </c>
      <c r="C50" s="237"/>
      <c r="D50" s="237"/>
      <c r="E50" s="237"/>
      <c r="F50" s="238"/>
      <c r="G50" s="239"/>
      <c r="H50" s="239"/>
      <c r="I50" s="240"/>
      <c r="J50" s="241">
        <f>J51*J52*J53*J54*J55*J56*16/12*J57</f>
        <v>0</v>
      </c>
    </row>
    <row r="51" spans="1:10" s="79" customFormat="1" ht="15.75">
      <c r="A51" s="132"/>
      <c r="B51" s="116"/>
      <c r="C51" s="193" t="s">
        <v>211</v>
      </c>
      <c r="D51" s="194"/>
      <c r="E51" s="194"/>
      <c r="F51" s="195"/>
      <c r="G51" s="196"/>
      <c r="H51" s="197" t="s">
        <v>113</v>
      </c>
      <c r="I51" s="246" t="s">
        <v>155</v>
      </c>
      <c r="J51" s="199">
        <v>0</v>
      </c>
    </row>
    <row r="52" spans="1:10" s="79" customFormat="1" ht="24">
      <c r="A52" s="132"/>
      <c r="B52" s="116"/>
      <c r="C52" s="206" t="s">
        <v>192</v>
      </c>
      <c r="D52" s="207"/>
      <c r="E52" s="207"/>
      <c r="F52" s="208"/>
      <c r="G52" s="209"/>
      <c r="H52" s="210" t="s">
        <v>74</v>
      </c>
      <c r="I52" s="211" t="s">
        <v>193</v>
      </c>
      <c r="J52" s="212">
        <f>J30</f>
        <v>0.25700000000000001</v>
      </c>
    </row>
    <row r="53" spans="1:10" s="79" customFormat="1" ht="15.75">
      <c r="A53" s="132"/>
      <c r="B53" s="116"/>
      <c r="C53" s="200" t="s">
        <v>172</v>
      </c>
      <c r="D53" s="201"/>
      <c r="E53" s="201"/>
      <c r="F53" s="202"/>
      <c r="G53" s="203"/>
      <c r="H53" s="204" t="s">
        <v>74</v>
      </c>
      <c r="I53" s="213" t="s">
        <v>173</v>
      </c>
      <c r="J53" s="214">
        <v>0.89</v>
      </c>
    </row>
    <row r="54" spans="1:10" s="79" customFormat="1" ht="15.75">
      <c r="A54" s="132"/>
      <c r="B54" s="116"/>
      <c r="C54" s="200" t="s">
        <v>212</v>
      </c>
      <c r="D54" s="201"/>
      <c r="E54" s="201"/>
      <c r="F54" s="202"/>
      <c r="G54" s="203"/>
      <c r="H54" s="204" t="s">
        <v>74</v>
      </c>
      <c r="I54" s="205" t="s">
        <v>213</v>
      </c>
      <c r="J54" s="140">
        <v>0</v>
      </c>
    </row>
    <row r="55" spans="1:10" s="79" customFormat="1" ht="15.75">
      <c r="A55" s="132"/>
      <c r="B55" s="116"/>
      <c r="C55" s="200" t="s">
        <v>194</v>
      </c>
      <c r="D55" s="201"/>
      <c r="E55" s="201"/>
      <c r="F55" s="202"/>
      <c r="G55" s="203"/>
      <c r="H55" s="204" t="s">
        <v>74</v>
      </c>
      <c r="I55" s="205" t="s">
        <v>195</v>
      </c>
      <c r="J55" s="215">
        <v>0.5</v>
      </c>
    </row>
    <row r="56" spans="1:10" s="79" customFormat="1" ht="12.75">
      <c r="A56" s="132"/>
      <c r="B56" s="116"/>
      <c r="C56" s="200" t="s">
        <v>196</v>
      </c>
      <c r="D56" s="201"/>
      <c r="E56" s="201"/>
      <c r="F56" s="202"/>
      <c r="G56" s="203"/>
      <c r="H56" s="204" t="s">
        <v>74</v>
      </c>
      <c r="I56" s="205" t="s">
        <v>195</v>
      </c>
      <c r="J56" s="215">
        <v>0.5</v>
      </c>
    </row>
    <row r="57" spans="1:10" s="79" customFormat="1" ht="16.5" thickBot="1">
      <c r="A57" s="247"/>
      <c r="B57" s="248"/>
      <c r="C57" s="236" t="s">
        <v>174</v>
      </c>
      <c r="D57" s="164"/>
      <c r="E57" s="164"/>
      <c r="F57" s="164"/>
      <c r="G57" s="249"/>
      <c r="H57" s="165" t="s">
        <v>175</v>
      </c>
      <c r="I57" s="250" t="s">
        <v>195</v>
      </c>
      <c r="J57" s="251">
        <v>21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Rekap Penurunan Emisi vs BAU </vt:lpstr>
      <vt:lpstr>Sheet1</vt:lpstr>
      <vt:lpstr>Potensi Listrik</vt:lpstr>
      <vt:lpstr>Potensi Methana</vt:lpstr>
      <vt:lpstr>Potensi Penurunan Emisi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Iwied</dc:creator>
  <cp:lastModifiedBy>Iwied</cp:lastModifiedBy>
  <dcterms:created xsi:type="dcterms:W3CDTF">2017-07-18T03:15:02Z</dcterms:created>
  <dcterms:modified xsi:type="dcterms:W3CDTF">2017-10-16T14:49:57Z</dcterms:modified>
</cp:coreProperties>
</file>