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1_Rekap Mitigasi 2011-2030\"/>
    </mc:Choice>
  </mc:AlternateContent>
  <bookViews>
    <workbookView xWindow="0" yWindow="0" windowWidth="19200" windowHeight="6555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F6" i="1"/>
  <c r="G39" i="1" l="1"/>
  <c r="G38" i="1" l="1"/>
  <c r="G37" i="1" l="1"/>
  <c r="G36" i="1" l="1"/>
  <c r="G35" i="1" l="1"/>
  <c r="G33" i="1" l="1"/>
  <c r="G34" i="1" l="1"/>
  <c r="G32" i="1" l="1"/>
  <c r="G31" i="1" l="1"/>
  <c r="G30" i="1" l="1"/>
  <c r="G40" i="1" l="1"/>
  <c r="C39" i="1"/>
  <c r="H39" i="1"/>
  <c r="I39" i="1" s="1"/>
  <c r="C37" i="1" l="1"/>
  <c r="H37" i="1"/>
  <c r="I37" i="1" s="1"/>
  <c r="C36" i="1" l="1"/>
  <c r="H36" i="1"/>
  <c r="I36" i="1" s="1"/>
  <c r="C35" i="1" l="1"/>
  <c r="H35" i="1"/>
  <c r="I35" i="1" s="1"/>
  <c r="H33" i="1" l="1"/>
  <c r="I33" i="1" s="1"/>
  <c r="C33" i="1"/>
  <c r="H34" i="1" l="1"/>
  <c r="I34" i="1" s="1"/>
  <c r="C34" i="1"/>
  <c r="H32" i="1" l="1"/>
  <c r="I32" i="1" s="1"/>
  <c r="C32" i="1"/>
  <c r="H31" i="1" l="1"/>
  <c r="I31" i="1" s="1"/>
  <c r="C31" i="1"/>
  <c r="C30" i="1" l="1"/>
  <c r="H30" i="1"/>
  <c r="I30" i="1" l="1"/>
  <c r="H38" i="1"/>
  <c r="I38" i="1" s="1"/>
  <c r="C38" i="1"/>
  <c r="C40" i="1" s="1"/>
  <c r="H40" i="1" l="1"/>
  <c r="I40" i="1" s="1"/>
  <c r="H24" i="1"/>
  <c r="H23" i="1" l="1"/>
  <c r="H22" i="1" l="1"/>
  <c r="H21" i="1" l="1"/>
  <c r="H19" i="1" l="1"/>
  <c r="H20" i="1" l="1"/>
  <c r="H18" i="1" l="1"/>
  <c r="H17" i="1" l="1"/>
  <c r="H25" i="1" l="1"/>
  <c r="H16" i="1"/>
  <c r="C25" i="1" l="1"/>
  <c r="C24" i="1" l="1"/>
  <c r="C23" i="1" l="1"/>
  <c r="C22" i="1" l="1"/>
  <c r="C21" i="1" l="1"/>
  <c r="C19" i="1" l="1"/>
  <c r="C20" i="1" l="1"/>
  <c r="C18" i="1" l="1"/>
  <c r="C16" i="1" l="1"/>
  <c r="C17" i="1"/>
  <c r="C26" i="1" l="1"/>
  <c r="B17" i="2" l="1"/>
  <c r="B12" i="2"/>
  <c r="F12" i="1"/>
  <c r="B18" i="2" s="1"/>
  <c r="F11" i="1"/>
  <c r="F10" i="1"/>
  <c r="B16" i="2" s="1"/>
  <c r="F9" i="1"/>
  <c r="B15" i="2" s="1"/>
  <c r="F8" i="1"/>
  <c r="B14" i="2" s="1"/>
  <c r="F7" i="1"/>
  <c r="B13" i="2" s="1"/>
  <c r="C12" i="2" l="1"/>
  <c r="E562" i="4" l="1"/>
  <c r="E561" i="4"/>
  <c r="E560" i="4"/>
  <c r="E559" i="4"/>
  <c r="E557" i="4"/>
  <c r="E556" i="4"/>
  <c r="E555" i="4"/>
  <c r="E554" i="4"/>
  <c r="E552" i="4"/>
  <c r="E551" i="4"/>
  <c r="E550" i="4"/>
  <c r="E549" i="4"/>
  <c r="E534" i="4"/>
  <c r="E533" i="4"/>
  <c r="E532" i="4"/>
  <c r="E531" i="4"/>
  <c r="E529" i="4"/>
  <c r="E528" i="4"/>
  <c r="E527" i="4"/>
  <c r="E526" i="4"/>
  <c r="E524" i="4"/>
  <c r="E523" i="4"/>
  <c r="E522" i="4"/>
  <c r="E521" i="4"/>
  <c r="E506" i="4"/>
  <c r="E505" i="4"/>
  <c r="E504" i="4"/>
  <c r="E503" i="4"/>
  <c r="E501" i="4"/>
  <c r="E500" i="4"/>
  <c r="E499" i="4"/>
  <c r="E498" i="4"/>
  <c r="E496" i="4"/>
  <c r="E495" i="4"/>
  <c r="E494" i="4"/>
  <c r="E493" i="4"/>
  <c r="E478" i="4"/>
  <c r="E477" i="4"/>
  <c r="E476" i="4"/>
  <c r="E475" i="4"/>
  <c r="E473" i="4"/>
  <c r="E472" i="4"/>
  <c r="E471" i="4"/>
  <c r="E470" i="4"/>
  <c r="E468" i="4"/>
  <c r="E467" i="4"/>
  <c r="E466" i="4"/>
  <c r="E465" i="4"/>
  <c r="E450" i="4"/>
  <c r="E449" i="4"/>
  <c r="E448" i="4"/>
  <c r="E447" i="4"/>
  <c r="E445" i="4"/>
  <c r="E444" i="4"/>
  <c r="E443" i="4"/>
  <c r="E442" i="4"/>
  <c r="E440" i="4"/>
  <c r="E439" i="4"/>
  <c r="E438" i="4"/>
  <c r="E437" i="4"/>
  <c r="E422" i="4"/>
  <c r="E421" i="4"/>
  <c r="E420" i="4"/>
  <c r="E419" i="4"/>
  <c r="E417" i="4"/>
  <c r="E416" i="4"/>
  <c r="E415" i="4"/>
  <c r="E414" i="4"/>
  <c r="E412" i="4"/>
  <c r="E411" i="4"/>
  <c r="E410" i="4"/>
  <c r="E409" i="4"/>
  <c r="E394" i="4"/>
  <c r="E393" i="4"/>
  <c r="E392" i="4"/>
  <c r="E391" i="4"/>
  <c r="E389" i="4"/>
  <c r="E388" i="4"/>
  <c r="E387" i="4"/>
  <c r="E386" i="4"/>
  <c r="E384" i="4"/>
  <c r="E383" i="4"/>
  <c r="E382" i="4"/>
  <c r="E381" i="4"/>
  <c r="E366" i="4"/>
  <c r="E365" i="4"/>
  <c r="E364" i="4"/>
  <c r="E363" i="4"/>
  <c r="E361" i="4"/>
  <c r="E360" i="4"/>
  <c r="E359" i="4"/>
  <c r="E358" i="4"/>
  <c r="E356" i="4"/>
  <c r="E355" i="4"/>
  <c r="E354" i="4"/>
  <c r="E353" i="4"/>
  <c r="E338" i="4"/>
  <c r="E337" i="4"/>
  <c r="E336" i="4"/>
  <c r="E335" i="4"/>
  <c r="E333" i="4"/>
  <c r="E332" i="4"/>
  <c r="E331" i="4"/>
  <c r="E330" i="4"/>
  <c r="E328" i="4"/>
  <c r="E327" i="4"/>
  <c r="E326" i="4"/>
  <c r="E325" i="4"/>
  <c r="E310" i="4"/>
  <c r="E309" i="4"/>
  <c r="E308" i="4"/>
  <c r="E307" i="4"/>
  <c r="E305" i="4"/>
  <c r="E304" i="4"/>
  <c r="E303" i="4"/>
  <c r="E302" i="4"/>
  <c r="E300" i="4"/>
  <c r="E299" i="4"/>
  <c r="E298" i="4"/>
  <c r="E297" i="4"/>
  <c r="E282" i="4"/>
  <c r="E281" i="4"/>
  <c r="E280" i="4"/>
  <c r="E279" i="4"/>
  <c r="E277" i="4"/>
  <c r="E276" i="4"/>
  <c r="E275" i="4"/>
  <c r="E274" i="4"/>
  <c r="E272" i="4"/>
  <c r="E271" i="4"/>
  <c r="E270" i="4"/>
  <c r="E269" i="4"/>
  <c r="E254" i="4"/>
  <c r="E253" i="4"/>
  <c r="E252" i="4"/>
  <c r="E251" i="4"/>
  <c r="E249" i="4"/>
  <c r="E248" i="4"/>
  <c r="E247" i="4"/>
  <c r="E246" i="4"/>
  <c r="E244" i="4"/>
  <c r="E243" i="4"/>
  <c r="E242" i="4"/>
  <c r="E241" i="4"/>
  <c r="E226" i="4"/>
  <c r="E225" i="4"/>
  <c r="E224" i="4"/>
  <c r="E223" i="4"/>
  <c r="E221" i="4"/>
  <c r="E220" i="4"/>
  <c r="E219" i="4"/>
  <c r="E218" i="4"/>
  <c r="E216" i="4"/>
  <c r="E215" i="4"/>
  <c r="E214" i="4"/>
  <c r="E213" i="4"/>
  <c r="E198" i="4"/>
  <c r="E197" i="4"/>
  <c r="E196" i="4"/>
  <c r="E195" i="4"/>
  <c r="E193" i="4"/>
  <c r="E192" i="4"/>
  <c r="E191" i="4"/>
  <c r="E190" i="4"/>
  <c r="E188" i="4"/>
  <c r="E187" i="4"/>
  <c r="E186" i="4"/>
  <c r="E185" i="4"/>
  <c r="E170" i="4"/>
  <c r="E169" i="4"/>
  <c r="E168" i="4"/>
  <c r="E167" i="4"/>
  <c r="E165" i="4"/>
  <c r="E164" i="4"/>
  <c r="E163" i="4"/>
  <c r="E162" i="4"/>
  <c r="E160" i="4"/>
  <c r="E159" i="4"/>
  <c r="E158" i="4"/>
  <c r="E157" i="4"/>
  <c r="E142" i="4"/>
  <c r="E141" i="4"/>
  <c r="E140" i="4"/>
  <c r="E139" i="4"/>
  <c r="E137" i="4"/>
  <c r="E136" i="4"/>
  <c r="E135" i="4"/>
  <c r="E134" i="4"/>
  <c r="E132" i="4"/>
  <c r="E131" i="4"/>
  <c r="E130" i="4"/>
  <c r="E129" i="4"/>
  <c r="E114" i="4"/>
  <c r="E113" i="4"/>
  <c r="E112" i="4"/>
  <c r="E111" i="4"/>
  <c r="E109" i="4"/>
  <c r="E108" i="4"/>
  <c r="E107" i="4"/>
  <c r="E106" i="4"/>
  <c r="E104" i="4"/>
  <c r="E103" i="4"/>
  <c r="E102" i="4"/>
  <c r="E101" i="4"/>
  <c r="E86" i="4"/>
  <c r="E85" i="4"/>
  <c r="E84" i="4"/>
  <c r="E83" i="4"/>
  <c r="E81" i="4"/>
  <c r="E80" i="4"/>
  <c r="E79" i="4"/>
  <c r="E78" i="4"/>
  <c r="E76" i="4"/>
  <c r="E75" i="4"/>
  <c r="E74" i="4"/>
  <c r="E73" i="4"/>
  <c r="E58" i="4"/>
  <c r="E57" i="4"/>
  <c r="E56" i="4"/>
  <c r="E55" i="4"/>
  <c r="E53" i="4"/>
  <c r="E52" i="4"/>
  <c r="E51" i="4"/>
  <c r="E50" i="4"/>
  <c r="E48" i="4"/>
  <c r="E47" i="4"/>
  <c r="E46" i="4"/>
  <c r="E45" i="4"/>
  <c r="M32" i="4"/>
  <c r="F552" i="4"/>
  <c r="F533" i="4"/>
  <c r="F496" i="4"/>
  <c r="F468" i="4"/>
  <c r="F437" i="4"/>
  <c r="F414" i="4"/>
  <c r="F383" i="4"/>
  <c r="E25" i="4"/>
  <c r="F355" i="4"/>
  <c r="E24" i="4"/>
  <c r="F332" i="4"/>
  <c r="E23" i="4"/>
  <c r="F307" i="4"/>
  <c r="E22" i="4"/>
  <c r="F272" i="4"/>
  <c r="I272" i="4" s="1"/>
  <c r="J272" i="4" s="1"/>
  <c r="F247" i="4"/>
  <c r="E20" i="4"/>
  <c r="F219" i="4"/>
  <c r="E19" i="4"/>
  <c r="E18" i="4"/>
  <c r="E17" i="4"/>
  <c r="E15" i="4"/>
  <c r="E14" i="4"/>
  <c r="E13" i="4"/>
  <c r="E12" i="4"/>
  <c r="D26" i="3"/>
  <c r="D25" i="3"/>
  <c r="D24" i="3"/>
  <c r="D23" i="3"/>
  <c r="D22" i="3"/>
  <c r="D21" i="3"/>
  <c r="D20" i="3"/>
  <c r="D19" i="3"/>
  <c r="D18" i="3"/>
  <c r="D17" i="3"/>
  <c r="D15" i="3"/>
  <c r="D14" i="3"/>
  <c r="D13" i="3"/>
  <c r="C32" i="2"/>
  <c r="E32" i="2"/>
  <c r="C31" i="2"/>
  <c r="E31" i="2"/>
  <c r="C30" i="2"/>
  <c r="E30" i="2"/>
  <c r="C29" i="2"/>
  <c r="E29" i="2"/>
  <c r="C28" i="2"/>
  <c r="E28" i="2"/>
  <c r="C27" i="2"/>
  <c r="E27" i="2"/>
  <c r="C26" i="2"/>
  <c r="E26" i="2"/>
  <c r="C25" i="2"/>
  <c r="E25" i="2"/>
  <c r="C24" i="2"/>
  <c r="E24" i="2"/>
  <c r="C23" i="2"/>
  <c r="E23" i="2"/>
  <c r="C22" i="2"/>
  <c r="E22" i="2"/>
  <c r="C21" i="2"/>
  <c r="E21" i="2"/>
  <c r="C20" i="2"/>
  <c r="E20" i="2"/>
  <c r="C19" i="2"/>
  <c r="E19" i="2"/>
  <c r="C18" i="2"/>
  <c r="E18" i="2"/>
  <c r="M18" i="4" s="1"/>
  <c r="F192" i="4" s="1"/>
  <c r="C17" i="2"/>
  <c r="E17" i="2"/>
  <c r="M17" i="4" s="1"/>
  <c r="F170" i="4" s="1"/>
  <c r="C16" i="2"/>
  <c r="E16" i="2"/>
  <c r="M16" i="4" s="1"/>
  <c r="F131" i="4" s="1"/>
  <c r="C15" i="2"/>
  <c r="E15" i="2"/>
  <c r="M15" i="4" s="1"/>
  <c r="F108" i="4" s="1"/>
  <c r="C14" i="2"/>
  <c r="E14" i="2"/>
  <c r="M14" i="4" s="1"/>
  <c r="F85" i="4" s="1"/>
  <c r="C13" i="2"/>
  <c r="E13" i="2"/>
  <c r="M13" i="4" s="1"/>
  <c r="F46" i="4" s="1"/>
  <c r="E12" i="2"/>
  <c r="M12" i="4" s="1"/>
  <c r="F16" i="4" s="1"/>
  <c r="I16" i="4" s="1"/>
  <c r="J16" i="4" s="1"/>
  <c r="I108" i="4" l="1"/>
  <c r="J108" i="4" s="1"/>
  <c r="I468" i="4"/>
  <c r="J468" i="4" s="1"/>
  <c r="I383" i="4"/>
  <c r="J383" i="4" s="1"/>
  <c r="I131" i="4"/>
  <c r="J131" i="4" s="1"/>
  <c r="I219" i="4"/>
  <c r="J219" i="4" s="1"/>
  <c r="I307" i="4"/>
  <c r="J307" i="4" s="1"/>
  <c r="F222" i="4"/>
  <c r="I222" i="4" s="1"/>
  <c r="J222" i="4" s="1"/>
  <c r="F531" i="4"/>
  <c r="I531" i="4" s="1"/>
  <c r="J531" i="4" s="1"/>
  <c r="F73" i="4"/>
  <c r="I73" i="4" s="1"/>
  <c r="J73" i="4" s="1"/>
  <c r="F169" i="4"/>
  <c r="I169" i="4" s="1"/>
  <c r="J169" i="4" s="1"/>
  <c r="F326" i="4"/>
  <c r="I326" i="4" s="1"/>
  <c r="J326" i="4" s="1"/>
  <c r="F335" i="4"/>
  <c r="I335" i="4" s="1"/>
  <c r="J335" i="4" s="1"/>
  <c r="F163" i="4"/>
  <c r="I163" i="4" s="1"/>
  <c r="J163" i="4" s="1"/>
  <c r="F79" i="4"/>
  <c r="I79" i="4" s="1"/>
  <c r="J79" i="4" s="1"/>
  <c r="F157" i="4"/>
  <c r="I157" i="4" s="1"/>
  <c r="F113" i="4"/>
  <c r="I113" i="4" s="1"/>
  <c r="J113" i="4" s="1"/>
  <c r="I85" i="4"/>
  <c r="J85" i="4" s="1"/>
  <c r="F104" i="4"/>
  <c r="I104" i="4" s="1"/>
  <c r="J104" i="4" s="1"/>
  <c r="F138" i="4"/>
  <c r="I138" i="4" s="1"/>
  <c r="J138" i="4" s="1"/>
  <c r="F159" i="4"/>
  <c r="I159" i="4" s="1"/>
  <c r="J159" i="4" s="1"/>
  <c r="I247" i="4"/>
  <c r="J247" i="4" s="1"/>
  <c r="F161" i="4"/>
  <c r="I161" i="4" s="1"/>
  <c r="J161" i="4" s="1"/>
  <c r="I355" i="4"/>
  <c r="J355" i="4" s="1"/>
  <c r="F439" i="4"/>
  <c r="I439" i="4" s="1"/>
  <c r="J439" i="4" s="1"/>
  <c r="F448" i="4"/>
  <c r="I448" i="4" s="1"/>
  <c r="J448" i="4" s="1"/>
  <c r="F134" i="4"/>
  <c r="I134" i="4" s="1"/>
  <c r="J134" i="4" s="1"/>
  <c r="F140" i="4"/>
  <c r="I140" i="4" s="1"/>
  <c r="J140" i="4" s="1"/>
  <c r="F255" i="4"/>
  <c r="I255" i="4" s="1"/>
  <c r="J255" i="4" s="1"/>
  <c r="F305" i="4"/>
  <c r="I305" i="4" s="1"/>
  <c r="J305" i="4" s="1"/>
  <c r="F115" i="4"/>
  <c r="I115" i="4" s="1"/>
  <c r="J115" i="4" s="1"/>
  <c r="F165" i="4"/>
  <c r="I165" i="4" s="1"/>
  <c r="J165" i="4" s="1"/>
  <c r="I496" i="4"/>
  <c r="J496" i="4" s="1"/>
  <c r="F527" i="4"/>
  <c r="I527" i="4" s="1"/>
  <c r="J527" i="4" s="1"/>
  <c r="F23" i="4"/>
  <c r="I23" i="4" s="1"/>
  <c r="J23" i="4" s="1"/>
  <c r="F75" i="4"/>
  <c r="I75" i="4" s="1"/>
  <c r="J75" i="4" s="1"/>
  <c r="F21" i="4"/>
  <c r="I21" i="4" s="1"/>
  <c r="J21" i="4" s="1"/>
  <c r="F81" i="4"/>
  <c r="I81" i="4" s="1"/>
  <c r="J81" i="4" s="1"/>
  <c r="F102" i="4"/>
  <c r="I102" i="4" s="1"/>
  <c r="J102" i="4" s="1"/>
  <c r="F136" i="4"/>
  <c r="I136" i="4" s="1"/>
  <c r="J136" i="4" s="1"/>
  <c r="F142" i="4"/>
  <c r="I142" i="4" s="1"/>
  <c r="J142" i="4" s="1"/>
  <c r="F280" i="4"/>
  <c r="I280" i="4" s="1"/>
  <c r="J280" i="4" s="1"/>
  <c r="F301" i="4"/>
  <c r="I301" i="4" s="1"/>
  <c r="J301" i="4" s="1"/>
  <c r="I332" i="4"/>
  <c r="J332" i="4" s="1"/>
  <c r="I533" i="4"/>
  <c r="J533" i="4" s="1"/>
  <c r="F77" i="4"/>
  <c r="I77" i="4" s="1"/>
  <c r="J77" i="4" s="1"/>
  <c r="F111" i="4"/>
  <c r="I111" i="4" s="1"/>
  <c r="J111" i="4" s="1"/>
  <c r="F167" i="4"/>
  <c r="I167" i="4" s="1"/>
  <c r="J167" i="4" s="1"/>
  <c r="F309" i="4"/>
  <c r="I309" i="4" s="1"/>
  <c r="J309" i="4" s="1"/>
  <c r="I46" i="4"/>
  <c r="J46" i="4" s="1"/>
  <c r="F58" i="4"/>
  <c r="I58" i="4" s="1"/>
  <c r="J58" i="4" s="1"/>
  <c r="F48" i="4"/>
  <c r="I48" i="4" s="1"/>
  <c r="J48" i="4" s="1"/>
  <c r="F418" i="4"/>
  <c r="I418" i="4" s="1"/>
  <c r="J418" i="4" s="1"/>
  <c r="I552" i="4"/>
  <c r="J552" i="4" s="1"/>
  <c r="F422" i="4"/>
  <c r="I422" i="4" s="1"/>
  <c r="J422" i="4" s="1"/>
  <c r="F423" i="4"/>
  <c r="I423" i="4" s="1"/>
  <c r="J423" i="4" s="1"/>
  <c r="I414" i="4"/>
  <c r="J414" i="4" s="1"/>
  <c r="F47" i="4"/>
  <c r="I47" i="4" s="1"/>
  <c r="J47" i="4" s="1"/>
  <c r="F45" i="4"/>
  <c r="I45" i="4" s="1"/>
  <c r="F53" i="4"/>
  <c r="I53" i="4" s="1"/>
  <c r="J53" i="4" s="1"/>
  <c r="F51" i="4"/>
  <c r="I51" i="4" s="1"/>
  <c r="J51" i="4" s="1"/>
  <c r="F49" i="4"/>
  <c r="I49" i="4" s="1"/>
  <c r="J49" i="4" s="1"/>
  <c r="F57" i="4"/>
  <c r="I57" i="4" s="1"/>
  <c r="J57" i="4" s="1"/>
  <c r="F55" i="4"/>
  <c r="I55" i="4" s="1"/>
  <c r="J55" i="4" s="1"/>
  <c r="F59" i="4"/>
  <c r="I59" i="4" s="1"/>
  <c r="J59" i="4" s="1"/>
  <c r="F254" i="4"/>
  <c r="I254" i="4" s="1"/>
  <c r="J254" i="4" s="1"/>
  <c r="F252" i="4"/>
  <c r="I252" i="4" s="1"/>
  <c r="J252" i="4" s="1"/>
  <c r="F250" i="4"/>
  <c r="I250" i="4" s="1"/>
  <c r="J250" i="4" s="1"/>
  <c r="F243" i="4"/>
  <c r="I243" i="4" s="1"/>
  <c r="J243" i="4" s="1"/>
  <c r="F241" i="4"/>
  <c r="I241" i="4" s="1"/>
  <c r="F253" i="4"/>
  <c r="I253" i="4" s="1"/>
  <c r="J253" i="4" s="1"/>
  <c r="F251" i="4"/>
  <c r="I251" i="4" s="1"/>
  <c r="J251" i="4" s="1"/>
  <c r="F248" i="4"/>
  <c r="I248" i="4" s="1"/>
  <c r="J248" i="4" s="1"/>
  <c r="F246" i="4"/>
  <c r="I246" i="4" s="1"/>
  <c r="J246" i="4" s="1"/>
  <c r="F249" i="4"/>
  <c r="I249" i="4" s="1"/>
  <c r="J249" i="4" s="1"/>
  <c r="F242" i="4"/>
  <c r="I242" i="4" s="1"/>
  <c r="J242" i="4" s="1"/>
  <c r="F245" i="4"/>
  <c r="I245" i="4" s="1"/>
  <c r="J245" i="4" s="1"/>
  <c r="F244" i="4"/>
  <c r="I244" i="4" s="1"/>
  <c r="J244" i="4" s="1"/>
  <c r="F388" i="4"/>
  <c r="I388" i="4" s="1"/>
  <c r="J388" i="4" s="1"/>
  <c r="F386" i="4"/>
  <c r="I386" i="4" s="1"/>
  <c r="J386" i="4" s="1"/>
  <c r="F394" i="4"/>
  <c r="I394" i="4" s="1"/>
  <c r="J394" i="4" s="1"/>
  <c r="F392" i="4"/>
  <c r="I392" i="4" s="1"/>
  <c r="J392" i="4" s="1"/>
  <c r="F390" i="4"/>
  <c r="I390" i="4" s="1"/>
  <c r="J390" i="4" s="1"/>
  <c r="F389" i="4"/>
  <c r="I389" i="4" s="1"/>
  <c r="J389" i="4" s="1"/>
  <c r="F387" i="4"/>
  <c r="I387" i="4" s="1"/>
  <c r="J387" i="4" s="1"/>
  <c r="F385" i="4"/>
  <c r="I385" i="4" s="1"/>
  <c r="J385" i="4" s="1"/>
  <c r="F384" i="4"/>
  <c r="I384" i="4" s="1"/>
  <c r="J384" i="4" s="1"/>
  <c r="F382" i="4"/>
  <c r="I382" i="4" s="1"/>
  <c r="J382" i="4" s="1"/>
  <c r="F391" i="4"/>
  <c r="I391" i="4" s="1"/>
  <c r="J391" i="4" s="1"/>
  <c r="F395" i="4"/>
  <c r="I395" i="4" s="1"/>
  <c r="J395" i="4" s="1"/>
  <c r="F381" i="4"/>
  <c r="I381" i="4" s="1"/>
  <c r="F478" i="4"/>
  <c r="I478" i="4" s="1"/>
  <c r="J478" i="4" s="1"/>
  <c r="F476" i="4"/>
  <c r="I476" i="4" s="1"/>
  <c r="J476" i="4" s="1"/>
  <c r="F474" i="4"/>
  <c r="I474" i="4" s="1"/>
  <c r="J474" i="4" s="1"/>
  <c r="F467" i="4"/>
  <c r="I467" i="4" s="1"/>
  <c r="J467" i="4" s="1"/>
  <c r="F465" i="4"/>
  <c r="I465" i="4" s="1"/>
  <c r="F477" i="4"/>
  <c r="I477" i="4" s="1"/>
  <c r="J477" i="4" s="1"/>
  <c r="F475" i="4"/>
  <c r="I475" i="4" s="1"/>
  <c r="J475" i="4" s="1"/>
  <c r="F472" i="4"/>
  <c r="I472" i="4" s="1"/>
  <c r="J472" i="4" s="1"/>
  <c r="F470" i="4"/>
  <c r="I470" i="4" s="1"/>
  <c r="J470" i="4" s="1"/>
  <c r="F471" i="4"/>
  <c r="I471" i="4" s="1"/>
  <c r="J471" i="4" s="1"/>
  <c r="F479" i="4"/>
  <c r="I479" i="4" s="1"/>
  <c r="J479" i="4" s="1"/>
  <c r="F473" i="4"/>
  <c r="I473" i="4" s="1"/>
  <c r="J473" i="4" s="1"/>
  <c r="F466" i="4"/>
  <c r="I466" i="4" s="1"/>
  <c r="J466" i="4" s="1"/>
  <c r="F469" i="4"/>
  <c r="I469" i="4" s="1"/>
  <c r="J469" i="4" s="1"/>
  <c r="F52" i="4"/>
  <c r="I52" i="4" s="1"/>
  <c r="J52" i="4" s="1"/>
  <c r="F56" i="4"/>
  <c r="I56" i="4" s="1"/>
  <c r="J56" i="4" s="1"/>
  <c r="F393" i="4"/>
  <c r="I393" i="4" s="1"/>
  <c r="J393" i="4" s="1"/>
  <c r="F411" i="4"/>
  <c r="I411" i="4" s="1"/>
  <c r="J411" i="4" s="1"/>
  <c r="F409" i="4"/>
  <c r="I409" i="4" s="1"/>
  <c r="F417" i="4"/>
  <c r="I417" i="4" s="1"/>
  <c r="J417" i="4" s="1"/>
  <c r="F415" i="4"/>
  <c r="I415" i="4" s="1"/>
  <c r="J415" i="4" s="1"/>
  <c r="F413" i="4"/>
  <c r="I413" i="4" s="1"/>
  <c r="J413" i="4" s="1"/>
  <c r="F421" i="4"/>
  <c r="I421" i="4" s="1"/>
  <c r="J421" i="4" s="1"/>
  <c r="F419" i="4"/>
  <c r="I419" i="4" s="1"/>
  <c r="J419" i="4" s="1"/>
  <c r="F412" i="4"/>
  <c r="I412" i="4" s="1"/>
  <c r="J412" i="4" s="1"/>
  <c r="F410" i="4"/>
  <c r="I410" i="4" s="1"/>
  <c r="J410" i="4" s="1"/>
  <c r="F416" i="4"/>
  <c r="I416" i="4" s="1"/>
  <c r="J416" i="4" s="1"/>
  <c r="F420" i="4"/>
  <c r="I420" i="4" s="1"/>
  <c r="J420" i="4" s="1"/>
  <c r="F54" i="4"/>
  <c r="I54" i="4" s="1"/>
  <c r="J54" i="4" s="1"/>
  <c r="F227" i="4"/>
  <c r="I227" i="4" s="1"/>
  <c r="J227" i="4" s="1"/>
  <c r="F216" i="4"/>
  <c r="I216" i="4" s="1"/>
  <c r="J216" i="4" s="1"/>
  <c r="F214" i="4"/>
  <c r="I214" i="4" s="1"/>
  <c r="J214" i="4" s="1"/>
  <c r="F220" i="4"/>
  <c r="I220" i="4" s="1"/>
  <c r="J220" i="4" s="1"/>
  <c r="F218" i="4"/>
  <c r="I218" i="4" s="1"/>
  <c r="J218" i="4" s="1"/>
  <c r="F225" i="4"/>
  <c r="I225" i="4" s="1"/>
  <c r="J225" i="4" s="1"/>
  <c r="F223" i="4"/>
  <c r="I223" i="4" s="1"/>
  <c r="J223" i="4" s="1"/>
  <c r="F213" i="4"/>
  <c r="I213" i="4" s="1"/>
  <c r="F221" i="4"/>
  <c r="I221" i="4" s="1"/>
  <c r="J221" i="4" s="1"/>
  <c r="F217" i="4"/>
  <c r="I217" i="4" s="1"/>
  <c r="J217" i="4" s="1"/>
  <c r="F224" i="4"/>
  <c r="I224" i="4" s="1"/>
  <c r="J224" i="4" s="1"/>
  <c r="F215" i="4"/>
  <c r="I215" i="4" s="1"/>
  <c r="J215" i="4" s="1"/>
  <c r="F50" i="4"/>
  <c r="I50" i="4" s="1"/>
  <c r="J50" i="4" s="1"/>
  <c r="F24" i="4"/>
  <c r="I24" i="4" s="1"/>
  <c r="J24" i="4" s="1"/>
  <c r="F17" i="4"/>
  <c r="I17" i="4" s="1"/>
  <c r="J17" i="4" s="1"/>
  <c r="F25" i="4"/>
  <c r="I25" i="4" s="1"/>
  <c r="J25" i="4" s="1"/>
  <c r="F18" i="4"/>
  <c r="I18" i="4" s="1"/>
  <c r="J18" i="4" s="1"/>
  <c r="F19" i="4"/>
  <c r="I19" i="4" s="1"/>
  <c r="J19" i="4" s="1"/>
  <c r="F12" i="4"/>
  <c r="I12" i="4" s="1"/>
  <c r="F26" i="4"/>
  <c r="I26" i="4" s="1"/>
  <c r="J26" i="4" s="1"/>
  <c r="F20" i="4"/>
  <c r="I20" i="4" s="1"/>
  <c r="J20" i="4" s="1"/>
  <c r="F13" i="4"/>
  <c r="I13" i="4" s="1"/>
  <c r="J13" i="4" s="1"/>
  <c r="F14" i="4"/>
  <c r="I14" i="4" s="1"/>
  <c r="J14" i="4" s="1"/>
  <c r="F22" i="4"/>
  <c r="I22" i="4" s="1"/>
  <c r="J22" i="4" s="1"/>
  <c r="F551" i="4"/>
  <c r="I551" i="4" s="1"/>
  <c r="J551" i="4" s="1"/>
  <c r="F549" i="4"/>
  <c r="I549" i="4" s="1"/>
  <c r="F557" i="4"/>
  <c r="I557" i="4" s="1"/>
  <c r="J557" i="4" s="1"/>
  <c r="F555" i="4"/>
  <c r="I555" i="4" s="1"/>
  <c r="J555" i="4" s="1"/>
  <c r="F553" i="4"/>
  <c r="I553" i="4" s="1"/>
  <c r="J553" i="4" s="1"/>
  <c r="F563" i="4"/>
  <c r="I563" i="4" s="1"/>
  <c r="J563" i="4" s="1"/>
  <c r="F562" i="4"/>
  <c r="I562" i="4" s="1"/>
  <c r="J562" i="4" s="1"/>
  <c r="F560" i="4"/>
  <c r="I560" i="4" s="1"/>
  <c r="J560" i="4" s="1"/>
  <c r="F558" i="4"/>
  <c r="I558" i="4" s="1"/>
  <c r="J558" i="4" s="1"/>
  <c r="F559" i="4"/>
  <c r="I559" i="4" s="1"/>
  <c r="J559" i="4" s="1"/>
  <c r="F550" i="4"/>
  <c r="I550" i="4" s="1"/>
  <c r="J550" i="4" s="1"/>
  <c r="F554" i="4"/>
  <c r="I554" i="4" s="1"/>
  <c r="J554" i="4" s="1"/>
  <c r="F561" i="4"/>
  <c r="I561" i="4" s="1"/>
  <c r="J561" i="4" s="1"/>
  <c r="F15" i="4"/>
  <c r="I15" i="4" s="1"/>
  <c r="J15" i="4" s="1"/>
  <c r="F187" i="4"/>
  <c r="I187" i="4" s="1"/>
  <c r="J187" i="4" s="1"/>
  <c r="F185" i="4"/>
  <c r="I185" i="4" s="1"/>
  <c r="F193" i="4"/>
  <c r="I193" i="4" s="1"/>
  <c r="J193" i="4" s="1"/>
  <c r="F191" i="4"/>
  <c r="I191" i="4" s="1"/>
  <c r="J191" i="4" s="1"/>
  <c r="F189" i="4"/>
  <c r="I189" i="4" s="1"/>
  <c r="J189" i="4" s="1"/>
  <c r="F197" i="4"/>
  <c r="I197" i="4" s="1"/>
  <c r="J197" i="4" s="1"/>
  <c r="F195" i="4"/>
  <c r="I195" i="4" s="1"/>
  <c r="J195" i="4" s="1"/>
  <c r="F188" i="4"/>
  <c r="I188" i="4" s="1"/>
  <c r="J188" i="4" s="1"/>
  <c r="F186" i="4"/>
  <c r="I186" i="4" s="1"/>
  <c r="J186" i="4" s="1"/>
  <c r="F196" i="4"/>
  <c r="I196" i="4" s="1"/>
  <c r="J196" i="4" s="1"/>
  <c r="F199" i="4"/>
  <c r="I199" i="4" s="1"/>
  <c r="J199" i="4" s="1"/>
  <c r="F190" i="4"/>
  <c r="I190" i="4" s="1"/>
  <c r="J190" i="4" s="1"/>
  <c r="F198" i="4"/>
  <c r="I198" i="4" s="1"/>
  <c r="J198" i="4" s="1"/>
  <c r="F194" i="4"/>
  <c r="I194" i="4" s="1"/>
  <c r="J194" i="4" s="1"/>
  <c r="F226" i="4"/>
  <c r="I226" i="4" s="1"/>
  <c r="J226" i="4" s="1"/>
  <c r="F556" i="4"/>
  <c r="I556" i="4" s="1"/>
  <c r="J556" i="4" s="1"/>
  <c r="F365" i="4"/>
  <c r="I365" i="4" s="1"/>
  <c r="J365" i="4" s="1"/>
  <c r="F363" i="4"/>
  <c r="I363" i="4" s="1"/>
  <c r="J363" i="4" s="1"/>
  <c r="F367" i="4"/>
  <c r="I367" i="4" s="1"/>
  <c r="J367" i="4" s="1"/>
  <c r="F356" i="4"/>
  <c r="I356" i="4" s="1"/>
  <c r="J356" i="4" s="1"/>
  <c r="F354" i="4"/>
  <c r="I354" i="4" s="1"/>
  <c r="J354" i="4" s="1"/>
  <c r="F366" i="4"/>
  <c r="I366" i="4" s="1"/>
  <c r="J366" i="4" s="1"/>
  <c r="F364" i="4"/>
  <c r="I364" i="4" s="1"/>
  <c r="J364" i="4" s="1"/>
  <c r="F362" i="4"/>
  <c r="I362" i="4" s="1"/>
  <c r="J362" i="4" s="1"/>
  <c r="F361" i="4"/>
  <c r="I361" i="4" s="1"/>
  <c r="J361" i="4" s="1"/>
  <c r="F359" i="4"/>
  <c r="I359" i="4" s="1"/>
  <c r="J359" i="4" s="1"/>
  <c r="F357" i="4"/>
  <c r="I357" i="4" s="1"/>
  <c r="J357" i="4" s="1"/>
  <c r="F501" i="4"/>
  <c r="I501" i="4" s="1"/>
  <c r="J501" i="4" s="1"/>
  <c r="F499" i="4"/>
  <c r="I499" i="4" s="1"/>
  <c r="J499" i="4" s="1"/>
  <c r="F497" i="4"/>
  <c r="I497" i="4" s="1"/>
  <c r="J497" i="4" s="1"/>
  <c r="F505" i="4"/>
  <c r="I505" i="4" s="1"/>
  <c r="J505" i="4" s="1"/>
  <c r="F503" i="4"/>
  <c r="I503" i="4" s="1"/>
  <c r="J503" i="4" s="1"/>
  <c r="F507" i="4"/>
  <c r="I507" i="4" s="1"/>
  <c r="J507" i="4" s="1"/>
  <c r="F500" i="4"/>
  <c r="I500" i="4" s="1"/>
  <c r="J500" i="4" s="1"/>
  <c r="F498" i="4"/>
  <c r="I498" i="4" s="1"/>
  <c r="J498" i="4" s="1"/>
  <c r="F495" i="4"/>
  <c r="I495" i="4" s="1"/>
  <c r="J495" i="4" s="1"/>
  <c r="F493" i="4"/>
  <c r="I493" i="4" s="1"/>
  <c r="F82" i="4"/>
  <c r="I82" i="4" s="1"/>
  <c r="J82" i="4" s="1"/>
  <c r="F84" i="4"/>
  <c r="I84" i="4" s="1"/>
  <c r="F86" i="4"/>
  <c r="I86" i="4" s="1"/>
  <c r="J86" i="4" s="1"/>
  <c r="F105" i="4"/>
  <c r="I105" i="4" s="1"/>
  <c r="J105" i="4" s="1"/>
  <c r="F107" i="4"/>
  <c r="I107" i="4" s="1"/>
  <c r="J107" i="4" s="1"/>
  <c r="F109" i="4"/>
  <c r="I109" i="4" s="1"/>
  <c r="J109" i="4" s="1"/>
  <c r="F130" i="4"/>
  <c r="I130" i="4" s="1"/>
  <c r="J130" i="4" s="1"/>
  <c r="F132" i="4"/>
  <c r="I132" i="4" s="1"/>
  <c r="J132" i="4" s="1"/>
  <c r="I170" i="4"/>
  <c r="J170" i="4" s="1"/>
  <c r="F360" i="4"/>
  <c r="I360" i="4" s="1"/>
  <c r="J360" i="4" s="1"/>
  <c r="I437" i="4"/>
  <c r="F441" i="4"/>
  <c r="I441" i="4" s="1"/>
  <c r="J441" i="4" s="1"/>
  <c r="F445" i="4"/>
  <c r="I445" i="4" s="1"/>
  <c r="J445" i="4" s="1"/>
  <c r="F502" i="4"/>
  <c r="I502" i="4" s="1"/>
  <c r="J502" i="4" s="1"/>
  <c r="F506" i="4"/>
  <c r="I506" i="4" s="1"/>
  <c r="J506" i="4" s="1"/>
  <c r="F327" i="4"/>
  <c r="I327" i="4" s="1"/>
  <c r="J327" i="4" s="1"/>
  <c r="F325" i="4"/>
  <c r="I325" i="4" s="1"/>
  <c r="F333" i="4"/>
  <c r="I333" i="4" s="1"/>
  <c r="J333" i="4" s="1"/>
  <c r="F331" i="4"/>
  <c r="I331" i="4" s="1"/>
  <c r="J331" i="4" s="1"/>
  <c r="F329" i="4"/>
  <c r="I329" i="4" s="1"/>
  <c r="J329" i="4" s="1"/>
  <c r="F339" i="4"/>
  <c r="I339" i="4" s="1"/>
  <c r="J339" i="4" s="1"/>
  <c r="F338" i="4"/>
  <c r="I338" i="4" s="1"/>
  <c r="J338" i="4" s="1"/>
  <c r="F336" i="4"/>
  <c r="I336" i="4" s="1"/>
  <c r="J336" i="4" s="1"/>
  <c r="F334" i="4"/>
  <c r="I334" i="4" s="1"/>
  <c r="J334" i="4" s="1"/>
  <c r="F78" i="4"/>
  <c r="I78" i="4" s="1"/>
  <c r="J78" i="4" s="1"/>
  <c r="F80" i="4"/>
  <c r="I80" i="4" s="1"/>
  <c r="J80" i="4" s="1"/>
  <c r="F101" i="4"/>
  <c r="I101" i="4" s="1"/>
  <c r="F103" i="4"/>
  <c r="I103" i="4" s="1"/>
  <c r="J103" i="4" s="1"/>
  <c r="F143" i="4"/>
  <c r="I143" i="4" s="1"/>
  <c r="J143" i="4" s="1"/>
  <c r="F166" i="4"/>
  <c r="I166" i="4" s="1"/>
  <c r="J166" i="4" s="1"/>
  <c r="F168" i="4"/>
  <c r="I168" i="4" s="1"/>
  <c r="J168" i="4" s="1"/>
  <c r="F328" i="4"/>
  <c r="I328" i="4" s="1"/>
  <c r="J328" i="4" s="1"/>
  <c r="F353" i="4"/>
  <c r="I353" i="4" s="1"/>
  <c r="F494" i="4"/>
  <c r="I494" i="4" s="1"/>
  <c r="J494" i="4" s="1"/>
  <c r="F300" i="4"/>
  <c r="I300" i="4" s="1"/>
  <c r="J300" i="4" s="1"/>
  <c r="F298" i="4"/>
  <c r="I298" i="4" s="1"/>
  <c r="J298" i="4" s="1"/>
  <c r="F304" i="4"/>
  <c r="I304" i="4" s="1"/>
  <c r="J304" i="4" s="1"/>
  <c r="F302" i="4"/>
  <c r="I302" i="4" s="1"/>
  <c r="J302" i="4" s="1"/>
  <c r="F310" i="4"/>
  <c r="I310" i="4" s="1"/>
  <c r="J310" i="4" s="1"/>
  <c r="F308" i="4"/>
  <c r="I308" i="4" s="1"/>
  <c r="J308" i="4" s="1"/>
  <c r="F306" i="4"/>
  <c r="I306" i="4" s="1"/>
  <c r="J306" i="4" s="1"/>
  <c r="F299" i="4"/>
  <c r="I299" i="4" s="1"/>
  <c r="J299" i="4" s="1"/>
  <c r="F297" i="4"/>
  <c r="I297" i="4" s="1"/>
  <c r="F311" i="4"/>
  <c r="I311" i="4" s="1"/>
  <c r="J311" i="4" s="1"/>
  <c r="F451" i="4"/>
  <c r="I451" i="4" s="1"/>
  <c r="J451" i="4" s="1"/>
  <c r="F440" i="4"/>
  <c r="I440" i="4" s="1"/>
  <c r="J440" i="4" s="1"/>
  <c r="F438" i="4"/>
  <c r="I438" i="4" s="1"/>
  <c r="J438" i="4" s="1"/>
  <c r="F444" i="4"/>
  <c r="I444" i="4" s="1"/>
  <c r="J444" i="4" s="1"/>
  <c r="F442" i="4"/>
  <c r="I442" i="4" s="1"/>
  <c r="J442" i="4" s="1"/>
  <c r="F449" i="4"/>
  <c r="I449" i="4" s="1"/>
  <c r="J449" i="4" s="1"/>
  <c r="F447" i="4"/>
  <c r="I447" i="4" s="1"/>
  <c r="J447" i="4" s="1"/>
  <c r="F74" i="4"/>
  <c r="I74" i="4" s="1"/>
  <c r="J74" i="4" s="1"/>
  <c r="F76" i="4"/>
  <c r="I76" i="4" s="1"/>
  <c r="J76" i="4" s="1"/>
  <c r="F139" i="4"/>
  <c r="I139" i="4" s="1"/>
  <c r="J139" i="4" s="1"/>
  <c r="F141" i="4"/>
  <c r="I141" i="4" s="1"/>
  <c r="J141" i="4" s="1"/>
  <c r="F162" i="4"/>
  <c r="I162" i="4" s="1"/>
  <c r="J162" i="4" s="1"/>
  <c r="F164" i="4"/>
  <c r="I164" i="4" s="1"/>
  <c r="J164" i="4" s="1"/>
  <c r="F171" i="4"/>
  <c r="I171" i="4" s="1"/>
  <c r="J171" i="4" s="1"/>
  <c r="F303" i="4"/>
  <c r="I303" i="4" s="1"/>
  <c r="J303" i="4" s="1"/>
  <c r="F446" i="4"/>
  <c r="I446" i="4" s="1"/>
  <c r="J446" i="4" s="1"/>
  <c r="F277" i="4"/>
  <c r="I277" i="4" s="1"/>
  <c r="J277" i="4" s="1"/>
  <c r="F275" i="4"/>
  <c r="I275" i="4" s="1"/>
  <c r="J275" i="4" s="1"/>
  <c r="F273" i="4"/>
  <c r="I273" i="4" s="1"/>
  <c r="J273" i="4" s="1"/>
  <c r="F281" i="4"/>
  <c r="I281" i="4" s="1"/>
  <c r="J281" i="4" s="1"/>
  <c r="F279" i="4"/>
  <c r="I279" i="4" s="1"/>
  <c r="J279" i="4" s="1"/>
  <c r="F283" i="4"/>
  <c r="I283" i="4" s="1"/>
  <c r="J283" i="4" s="1"/>
  <c r="F276" i="4"/>
  <c r="I276" i="4" s="1"/>
  <c r="J276" i="4" s="1"/>
  <c r="F274" i="4"/>
  <c r="I274" i="4" s="1"/>
  <c r="J274" i="4" s="1"/>
  <c r="F271" i="4"/>
  <c r="I271" i="4" s="1"/>
  <c r="J271" i="4" s="1"/>
  <c r="F269" i="4"/>
  <c r="I269" i="4" s="1"/>
  <c r="F524" i="4"/>
  <c r="I524" i="4" s="1"/>
  <c r="J524" i="4" s="1"/>
  <c r="F522" i="4"/>
  <c r="I522" i="4" s="1"/>
  <c r="J522" i="4" s="1"/>
  <c r="F528" i="4"/>
  <c r="I528" i="4" s="1"/>
  <c r="J528" i="4" s="1"/>
  <c r="F526" i="4"/>
  <c r="I526" i="4" s="1"/>
  <c r="J526" i="4" s="1"/>
  <c r="F534" i="4"/>
  <c r="I534" i="4" s="1"/>
  <c r="J534" i="4" s="1"/>
  <c r="F532" i="4"/>
  <c r="I532" i="4" s="1"/>
  <c r="J532" i="4" s="1"/>
  <c r="F530" i="4"/>
  <c r="I530" i="4" s="1"/>
  <c r="J530" i="4" s="1"/>
  <c r="F523" i="4"/>
  <c r="I523" i="4" s="1"/>
  <c r="J523" i="4" s="1"/>
  <c r="F521" i="4"/>
  <c r="I521" i="4" s="1"/>
  <c r="F535" i="4"/>
  <c r="I535" i="4" s="1"/>
  <c r="J535" i="4" s="1"/>
  <c r="F87" i="4"/>
  <c r="I87" i="4" s="1"/>
  <c r="J87" i="4" s="1"/>
  <c r="F110" i="4"/>
  <c r="I110" i="4" s="1"/>
  <c r="J110" i="4" s="1"/>
  <c r="F112" i="4"/>
  <c r="I112" i="4" s="1"/>
  <c r="J112" i="4" s="1"/>
  <c r="F114" i="4"/>
  <c r="I114" i="4" s="1"/>
  <c r="J114" i="4" s="1"/>
  <c r="F133" i="4"/>
  <c r="I133" i="4" s="1"/>
  <c r="J133" i="4" s="1"/>
  <c r="F135" i="4"/>
  <c r="I135" i="4" s="1"/>
  <c r="J135" i="4" s="1"/>
  <c r="F137" i="4"/>
  <c r="I137" i="4" s="1"/>
  <c r="J137" i="4" s="1"/>
  <c r="F158" i="4"/>
  <c r="I158" i="4" s="1"/>
  <c r="J158" i="4" s="1"/>
  <c r="F160" i="4"/>
  <c r="I160" i="4" s="1"/>
  <c r="J160" i="4" s="1"/>
  <c r="F278" i="4"/>
  <c r="I278" i="4" s="1"/>
  <c r="J278" i="4" s="1"/>
  <c r="F282" i="4"/>
  <c r="I282" i="4" s="1"/>
  <c r="J282" i="4" s="1"/>
  <c r="F337" i="4"/>
  <c r="I337" i="4" s="1"/>
  <c r="J337" i="4" s="1"/>
  <c r="F358" i="4"/>
  <c r="I358" i="4" s="1"/>
  <c r="J358" i="4" s="1"/>
  <c r="F525" i="4"/>
  <c r="I525" i="4" s="1"/>
  <c r="J525" i="4" s="1"/>
  <c r="F529" i="4"/>
  <c r="I529" i="4" s="1"/>
  <c r="J529" i="4" s="1"/>
  <c r="F83" i="4"/>
  <c r="I83" i="4" s="1"/>
  <c r="J83" i="4" s="1"/>
  <c r="F106" i="4"/>
  <c r="I106" i="4" s="1"/>
  <c r="J106" i="4" s="1"/>
  <c r="F129" i="4"/>
  <c r="I129" i="4" s="1"/>
  <c r="I192" i="4"/>
  <c r="J192" i="4" s="1"/>
  <c r="F270" i="4"/>
  <c r="I270" i="4" s="1"/>
  <c r="J270" i="4" s="1"/>
  <c r="F330" i="4"/>
  <c r="I330" i="4" s="1"/>
  <c r="J330" i="4" s="1"/>
  <c r="F443" i="4"/>
  <c r="I443" i="4" s="1"/>
  <c r="J443" i="4" s="1"/>
  <c r="F450" i="4"/>
  <c r="I450" i="4" s="1"/>
  <c r="J450" i="4" s="1"/>
  <c r="F504" i="4"/>
  <c r="I504" i="4" s="1"/>
  <c r="J504" i="4" s="1"/>
  <c r="I340" i="4" l="1"/>
  <c r="J325" i="4"/>
  <c r="J340" i="4" s="1"/>
  <c r="N23" i="4" s="1"/>
  <c r="J84" i="4"/>
  <c r="J88" i="4" s="1"/>
  <c r="N14" i="4" s="1"/>
  <c r="G8" i="1" s="1"/>
  <c r="I88" i="4"/>
  <c r="J521" i="4"/>
  <c r="J536" i="4" s="1"/>
  <c r="N30" i="4" s="1"/>
  <c r="I536" i="4"/>
  <c r="I60" i="4"/>
  <c r="J45" i="4"/>
  <c r="J60" i="4" s="1"/>
  <c r="N13" i="4" s="1"/>
  <c r="G7" i="1" s="1"/>
  <c r="J297" i="4"/>
  <c r="J312" i="4" s="1"/>
  <c r="N22" i="4" s="1"/>
  <c r="I312" i="4"/>
  <c r="I228" i="4"/>
  <c r="J213" i="4"/>
  <c r="J228" i="4" s="1"/>
  <c r="N19" i="4" s="1"/>
  <c r="J101" i="4"/>
  <c r="J116" i="4" s="1"/>
  <c r="N15" i="4" s="1"/>
  <c r="G9" i="1" s="1"/>
  <c r="I116" i="4"/>
  <c r="J437" i="4"/>
  <c r="J452" i="4" s="1"/>
  <c r="N27" i="4" s="1"/>
  <c r="I452" i="4"/>
  <c r="I424" i="4"/>
  <c r="J409" i="4"/>
  <c r="J424" i="4" s="1"/>
  <c r="N26" i="4" s="1"/>
  <c r="I564" i="4"/>
  <c r="J549" i="4"/>
  <c r="J564" i="4" s="1"/>
  <c r="N31" i="4" s="1"/>
  <c r="J381" i="4"/>
  <c r="J396" i="4" s="1"/>
  <c r="N25" i="4" s="1"/>
  <c r="I396" i="4"/>
  <c r="I144" i="4"/>
  <c r="J129" i="4"/>
  <c r="J144" i="4" s="1"/>
  <c r="N16" i="4" s="1"/>
  <c r="G10" i="1" s="1"/>
  <c r="I284" i="4"/>
  <c r="J269" i="4"/>
  <c r="J284" i="4" s="1"/>
  <c r="N21" i="4" s="1"/>
  <c r="J465" i="4"/>
  <c r="J480" i="4" s="1"/>
  <c r="N28" i="4" s="1"/>
  <c r="I480" i="4"/>
  <c r="I172" i="4"/>
  <c r="J157" i="4"/>
  <c r="J172" i="4" s="1"/>
  <c r="N17" i="4" s="1"/>
  <c r="G11" i="1" s="1"/>
  <c r="I200" i="4"/>
  <c r="J185" i="4"/>
  <c r="J200" i="4" s="1"/>
  <c r="N18" i="4" s="1"/>
  <c r="G12" i="1" s="1"/>
  <c r="J241" i="4"/>
  <c r="J256" i="4" s="1"/>
  <c r="N20" i="4" s="1"/>
  <c r="I256" i="4"/>
  <c r="J12" i="4"/>
  <c r="J27" i="4" s="1"/>
  <c r="N12" i="4" s="1"/>
  <c r="G6" i="1" s="1"/>
  <c r="I27" i="4"/>
  <c r="I508" i="4"/>
  <c r="J493" i="4"/>
  <c r="J508" i="4" s="1"/>
  <c r="N29" i="4" s="1"/>
  <c r="J353" i="4"/>
  <c r="J368" i="4" s="1"/>
  <c r="N24" i="4" s="1"/>
  <c r="I368" i="4"/>
  <c r="H6" i="1" l="1"/>
</calcChain>
</file>

<file path=xl/comments1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2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2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2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2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2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5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5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5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5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5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6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8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8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8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8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8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9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0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0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1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2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3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3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3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5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6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6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6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9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9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9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9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2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2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2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2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2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3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4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5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6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sharedStrings.xml><?xml version="1.0" encoding="utf-8"?>
<sst xmlns="http://schemas.openxmlformats.org/spreadsheetml/2006/main" count="1432" uniqueCount="153">
  <si>
    <t>Potensi Penurunan Emisi berdasarkan Aksi Mitigasi</t>
  </si>
  <si>
    <t>KOTA BALIKPAPAN</t>
  </si>
  <si>
    <t xml:space="preserve">Pembangunan IPAL rumahtangga terpusat dengan flaring atau pemanfaatan biogas sebagai sumber energi </t>
  </si>
  <si>
    <t>berapa rumah, berapa m3 biogas</t>
  </si>
  <si>
    <t>Perkiraan biaya mitigasi (juta rupiah)</t>
  </si>
  <si>
    <t>Perkiraan Biaya Penurunan Emisi (Rp/ton CO2eq)</t>
  </si>
  <si>
    <t xml:space="preserve">Waktu pelaksanaan </t>
  </si>
  <si>
    <t>Pelaksana</t>
  </si>
  <si>
    <t>Sector</t>
  </si>
  <si>
    <t>Waste</t>
  </si>
  <si>
    <t>Category</t>
  </si>
  <si>
    <t>Domestic Wastewater Treatment and Discharge</t>
  </si>
  <si>
    <t>Category Code</t>
  </si>
  <si>
    <t>4D1</t>
  </si>
  <si>
    <t>Sheet</t>
  </si>
  <si>
    <t>1 of 3  Estimation of Organically Degradable Material in Domestic Wastewater</t>
  </si>
  <si>
    <t>STEP 1</t>
  </si>
  <si>
    <t>A</t>
  </si>
  <si>
    <t>B</t>
  </si>
  <si>
    <t>C</t>
  </si>
  <si>
    <t>D</t>
  </si>
  <si>
    <t>Region or City</t>
  </si>
  <si>
    <t xml:space="preserve">Population </t>
  </si>
  <si>
    <t xml:space="preserve">Degradable organic component </t>
  </si>
  <si>
    <t>Correction factor for industrial BOD discharged in sewers</t>
  </si>
  <si>
    <t>Total Organically degradable material in wastewater</t>
  </si>
  <si>
    <t>(P)</t>
  </si>
  <si>
    <t>(BOD)</t>
  </si>
  <si>
    <t>(TOW)</t>
  </si>
  <si>
    <t>cap</t>
  </si>
  <si>
    <t>(kg BOD/yr)</t>
  </si>
  <si>
    <t>D = A x B x C</t>
  </si>
  <si>
    <t>Degradable Organic component =</t>
  </si>
  <si>
    <t>gram/(person.day)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</si>
  <si>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</si>
  <si>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</si>
  <si>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</si>
  <si>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STEP 2</t>
  </si>
  <si>
    <t>Type of treatment 
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</si>
  <si>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</si>
  <si>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</si>
  <si>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</si>
  <si>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</si>
  <si>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</si>
  <si>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</si>
  <si>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</si>
  <si>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</si>
  <si>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</si>
  <si>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Untreated System</t>
  </si>
  <si>
    <t>Sea, river and lake discharge</t>
  </si>
  <si>
    <t>Stagnant sewer</t>
  </si>
  <si>
    <t>Flowing sewer (open or closed)</t>
  </si>
  <si>
    <t>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</si>
  <si>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</si>
  <si>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</si>
  <si>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</si>
  <si>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</si>
  <si>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</si>
  <si>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</si>
  <si>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</si>
  <si>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</si>
  <si>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</si>
  <si>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</si>
  <si>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</si>
  <si>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STEP 3</t>
  </si>
  <si>
    <t>E</t>
  </si>
  <si>
    <t>F</t>
  </si>
  <si>
    <t>G</t>
  </si>
  <si>
    <t>H</t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</si>
  <si>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</si>
  <si>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</si>
  <si>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</si>
  <si>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</si>
  <si>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</si>
  <si>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Organically degradable material in wastewater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</si>
  <si>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</si>
  <si>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</si>
  <si>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</si>
  <si>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</si>
  <si>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</si>
  <si>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</si>
  <si>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</si>
  <si>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</si>
  <si>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</si>
  <si>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t>tahun</t>
  </si>
  <si>
    <t>Nilai TOW</t>
  </si>
  <si>
    <t>Rekapitulasi emisi CH4 (Gg CH4)</t>
  </si>
  <si>
    <t>(fraction)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</si>
  <si>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</si>
  <si>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</si>
  <si>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</si>
  <si>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</si>
  <si>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</si>
  <si>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</si>
  <si>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Septic tank</t>
  </si>
  <si>
    <t>Latrine</t>
  </si>
  <si>
    <t xml:space="preserve">Other </t>
  </si>
  <si>
    <t>Sewer</t>
  </si>
  <si>
    <t>None</t>
  </si>
  <si>
    <t>Urban high income</t>
  </si>
  <si>
    <t>Urban low income</t>
  </si>
  <si>
    <t>Total 2011</t>
  </si>
  <si>
    <t>pehitungan ini dibuat per tahun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</si>
  <si>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</si>
  <si>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</si>
  <si>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</si>
  <si>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</si>
  <si>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</si>
  <si>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</si>
  <si>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</si>
  <si>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</si>
  <si>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</si>
  <si>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</si>
  <si>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</si>
  <si>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</si>
  <si>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</si>
  <si>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Total 2025</t>
  </si>
  <si>
    <t>Total 2026</t>
  </si>
  <si>
    <t>Total 2027</t>
  </si>
  <si>
    <t>Total 2028</t>
  </si>
  <si>
    <t>Total 2029</t>
  </si>
  <si>
    <t>Total 2030</t>
  </si>
  <si>
    <t>% terhadap total volume air limbah yang dikelola</t>
  </si>
  <si>
    <t>Rumah Tangga yang dilayani (RT/unit IPAL)</t>
  </si>
  <si>
    <t>Jumlah jiwa yang terlayani IPAL Komunal</t>
  </si>
  <si>
    <t>IPAL eksisting (Unit)</t>
  </si>
  <si>
    <r>
      <t xml:space="preserve">KALTIM: 9 Unit IPAL,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2.700 RT</t>
    </r>
  </si>
  <si>
    <t>Balikpapan: 1 IPAL (300 RT)</t>
  </si>
  <si>
    <t>Samarinda: 1 IPAL (300 RT)</t>
  </si>
  <si>
    <t>Bontang: 3 IPAL (900 RT)</t>
  </si>
  <si>
    <t>Kukar: 1 IPAL (2025)</t>
  </si>
  <si>
    <t>Kutim; 1 IPAL (2025)</t>
  </si>
  <si>
    <t>Berau: 1 IPAL (2025)</t>
  </si>
  <si>
    <t>Paser: 1 IPAL (2025)</t>
  </si>
  <si>
    <t>Balikpapan</t>
  </si>
  <si>
    <t>Samarinda</t>
  </si>
  <si>
    <t>Bontang</t>
  </si>
  <si>
    <r>
      <t xml:space="preserve">(I)  </t>
    </r>
    <r>
      <rPr>
        <vertAlign val="superscript"/>
        <sz val="10"/>
        <rFont val="Calibri"/>
        <family val="2"/>
        <scheme val="minor"/>
      </rPr>
      <t>2</t>
    </r>
  </si>
  <si>
    <r>
      <t xml:space="preserve">(kg BOD/cap.yr) </t>
    </r>
    <r>
      <rPr>
        <vertAlign val="superscript"/>
        <sz val="10"/>
        <rFont val="Calibri"/>
        <family val="2"/>
        <scheme val="minor"/>
      </rPr>
      <t>1</t>
    </r>
  </si>
  <si>
    <t>Kukar</t>
  </si>
  <si>
    <t>Kutim</t>
  </si>
  <si>
    <t>Berau</t>
  </si>
  <si>
    <t>Paser</t>
  </si>
  <si>
    <t>Perkiraan emisi GRK yang diturunkan dari baseline (ton CO2eq/tahun)</t>
  </si>
  <si>
    <t>Perkiraan emisi GRK yang diturunkan dari baseline (ton CO2eq)</t>
  </si>
  <si>
    <t xml:space="preserve">Peningkatan praktek 3R (reduce, reuse, recycle) </t>
  </si>
  <si>
    <t>berapa ton sampah</t>
  </si>
  <si>
    <t>Kubar</t>
  </si>
  <si>
    <t>PPU</t>
  </si>
  <si>
    <t>Mahulu</t>
  </si>
  <si>
    <t>Pengelolaan tumpukan sampah dan penangkapan gas metana di TPA sebagai sumber energi</t>
  </si>
  <si>
    <t>BAU (TPA)</t>
  </si>
  <si>
    <t>Mitigasi (TPA)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</si>
</sst>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#,##0.000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vertAlign val="subscript"/>
      <sz val="10"/>
      <name val="Arial"/>
      <family val="2"/>
    </font>
    <font>
      <vertAlign val="subscript"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11" fillId="6" borderId="1" xfId="0" applyNumberFormat="1" applyFont="1" applyFill="1" applyBorder="1" applyAlignment="1">
      <alignment vertical="center" wrapText="1"/>
    </xf>
    <xf numFmtId="1" fontId="11" fillId="6" borderId="4" xfId="0" applyNumberFormat="1" applyFont="1" applyFill="1" applyBorder="1" applyAlignment="1">
      <alignment vertical="center" wrapText="1"/>
    </xf>
    <xf numFmtId="1" fontId="11" fillId="6" borderId="4" xfId="0" applyNumberFormat="1" applyFont="1" applyFill="1" applyBorder="1" applyAlignment="1">
      <alignment wrapText="1"/>
    </xf>
    <xf numFmtId="0" fontId="1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5" fillId="0" borderId="13" xfId="0" applyFont="1" applyBorder="1" applyAlignment="1">
      <alignment vertical="center" wrapText="1"/>
    </xf>
    <xf numFmtId="0" fontId="5" fillId="7" borderId="14" xfId="0" applyFont="1" applyFill="1" applyBorder="1" applyAlignment="1">
      <alignment vertical="center" wrapText="1"/>
    </xf>
    <xf numFmtId="2" fontId="5" fillId="7" borderId="13" xfId="0" applyNumberFormat="1" applyFont="1" applyFill="1" applyBorder="1" applyAlignment="1">
      <alignment vertical="center" wrapText="1"/>
    </xf>
    <xf numFmtId="2" fontId="5" fillId="0" borderId="14" xfId="0" applyNumberFormat="1" applyFont="1" applyBorder="1" applyAlignment="1">
      <alignment vertical="center" wrapText="1"/>
    </xf>
    <xf numFmtId="3" fontId="0" fillId="0" borderId="1" xfId="0" applyNumberFormat="1" applyBorder="1" applyAlignment="1">
      <alignment horizontal="center" vertical="center"/>
    </xf>
    <xf numFmtId="0" fontId="5" fillId="8" borderId="13" xfId="0" applyFont="1" applyFill="1" applyBorder="1" applyAlignment="1">
      <alignment vertical="center" wrapText="1"/>
    </xf>
    <xf numFmtId="165" fontId="5" fillId="0" borderId="14" xfId="0" applyNumberFormat="1" applyFont="1" applyBorder="1" applyAlignment="1">
      <alignment vertical="center" wrapText="1"/>
    </xf>
    <xf numFmtId="0" fontId="0" fillId="0" borderId="3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5" fillId="7" borderId="1" xfId="0" applyFont="1" applyFill="1" applyBorder="1" applyAlignment="1">
      <alignment vertical="center" wrapText="1"/>
    </xf>
    <xf numFmtId="2" fontId="5" fillId="7" borderId="3" xfId="0" applyNumberFormat="1" applyFont="1" applyFill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0" fontId="5" fillId="8" borderId="3" xfId="0" applyFont="1" applyFill="1" applyBorder="1" applyAlignment="1">
      <alignment vertical="center" wrapText="1"/>
    </xf>
    <xf numFmtId="165" fontId="5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/>
    </xf>
    <xf numFmtId="2" fontId="5" fillId="7" borderId="1" xfId="0" applyNumberFormat="1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165" fontId="5" fillId="0" borderId="1" xfId="0" applyNumberFormat="1" applyFont="1" applyBorder="1" applyAlignment="1">
      <alignment horizontal="right" vertical="center" wrapText="1"/>
    </xf>
    <xf numFmtId="165" fontId="3" fillId="0" borderId="1" xfId="0" applyNumberFormat="1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16" fillId="0" borderId="1" xfId="0" applyFont="1" applyBorder="1" applyAlignment="1">
      <alignment horizontal="right" vertical="center" wrapText="1"/>
    </xf>
    <xf numFmtId="0" fontId="18" fillId="0" borderId="2" xfId="0" applyFont="1" applyBorder="1" applyAlignment="1">
      <alignment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164" fontId="18" fillId="0" borderId="1" xfId="1" applyNumberFormat="1" applyFont="1" applyFill="1" applyBorder="1" applyAlignment="1">
      <alignment vertical="center" wrapText="1"/>
    </xf>
    <xf numFmtId="0" fontId="18" fillId="0" borderId="3" xfId="0" applyFont="1" applyBorder="1" applyAlignment="1">
      <alignment vertical="center" wrapText="1"/>
    </xf>
    <xf numFmtId="0" fontId="18" fillId="3" borderId="3" xfId="0" applyFont="1" applyFill="1" applyBorder="1" applyAlignment="1">
      <alignment vertical="center" wrapText="1"/>
    </xf>
    <xf numFmtId="3" fontId="18" fillId="0" borderId="3" xfId="0" applyNumberFormat="1" applyFont="1" applyBorder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1" xfId="0" applyFont="1" applyBorder="1" applyAlignment="1">
      <alignment horizontal="center" vertical="center" wrapText="1"/>
    </xf>
    <xf numFmtId="43" fontId="0" fillId="0" borderId="0" xfId="1" applyFont="1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166" fontId="0" fillId="0" borderId="0" xfId="1" applyNumberFormat="1" applyFont="1" applyAlignment="1">
      <alignment vertical="center" wrapText="1"/>
    </xf>
    <xf numFmtId="166" fontId="0" fillId="0" borderId="0" xfId="1" applyNumberFormat="1" applyFont="1" applyAlignment="1">
      <alignment vertical="center"/>
    </xf>
    <xf numFmtId="4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1" applyNumberFormat="1" applyFont="1" applyAlignment="1">
      <alignment vertical="center"/>
    </xf>
    <xf numFmtId="166" fontId="0" fillId="0" borderId="0" xfId="0" applyNumberFormat="1" applyAlignment="1">
      <alignment vertical="center"/>
    </xf>
    <xf numFmtId="0" fontId="18" fillId="0" borderId="2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18" fillId="0" borderId="3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/>
    </xf>
    <xf numFmtId="0" fontId="3" fillId="0" borderId="5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" fontId="11" fillId="6" borderId="2" xfId="0" applyNumberFormat="1" applyFont="1" applyFill="1" applyBorder="1" applyAlignment="1">
      <alignment horizontal="center" vertical="center" wrapText="1"/>
    </xf>
    <xf numFmtId="1" fontId="11" fillId="6" borderId="4" xfId="0" applyNumberFormat="1" applyFont="1" applyFill="1" applyBorder="1" applyAlignment="1">
      <alignment horizontal="center" vertical="center" wrapText="1"/>
    </xf>
    <xf numFmtId="1" fontId="11" fillId="6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042B5CC-E64E-4B4C-A337-E8B9754C3DE4}"/>
            </a:ext>
          </a:extLst>
        </xdr:cNvPr>
        <xdr:cNvSpPr txBox="1"/>
      </xdr:nvSpPr>
      <xdr:spPr>
        <a:xfrm>
          <a:off x="2019300" y="6324600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="" xmlns:a16="http://schemas.microsoft.com/office/drawing/2014/main" id="{A3EA279C-DD6F-446A-BAAB-BCD07F66F161}"/>
            </a:ext>
          </a:extLst>
        </xdr:cNvPr>
        <xdr:cNvSpPr/>
      </xdr:nvSpPr>
      <xdr:spPr>
        <a:xfrm>
          <a:off x="2638425" y="589597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="" xmlns:a16="http://schemas.microsoft.com/office/drawing/2014/main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Balikpapan/BPP_Hitungan%20Mitigasi_2011-203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Samarinda/SMD_Hitungan%20Mitigasi_2011-203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Balikpapan/BPP_Hitungan%20BaU-skenario-Rekap%20Emisi_2011-203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Berau/BERAU_Hitungan%20BaU-skenario-Rekap%20Emisi_2011-203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Bontang/BONTANG_Hitungan%20BaU-skenario-Rekap%20Emisi_2011-203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Kukar/KUKAR_Hitungan%20BaU-skenario-Rekap%20Emisi_2011-203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Kubar/KUBAR_Hitungan%20BaU-skenario-Rekap%20Emisi_2011-203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Kutim/KUTIM_Hitungan%20BaU-skenario-Rekap%20Emisi_2011-203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Mahulu/MAHULU_Hitungan%20BaU-skenario-Rekap%20Emisi_2011-203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Paser/PASER_Hitungan%20BaU-skenario-Rekap%20Emisi_2011-203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PPU/PPU_Hitungan%20BaU-skenario-Rekap%20Emisi_2011-20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Berau/BERAU_Hitungan%20Mitigasi_2011-203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Samarinda/SMD_Hitungan%20BaU-skenario-Rekap%20Emisi_2011-203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Balikpapan/BPP_IPCC%204A-TPA%20-%205_Air%20Limbah_Mitig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Bontang/BONTANG_Hitungan%20Mitigasi_2011-203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Kukar/KUKAR_Hitungan%20Mitigasi_2011-203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Kubar/KUBAR_Hitungan%20Mitigasi_2011-203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Kutim/KUTIM_Hitungan%20Mitigasi_2011-203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Mahulu/MAHULU_Hitungan%20Mitigasi_2011-203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Paser/PASER_Hitungan%20Mitigasi_2011-203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PPU/PPU_Hitungan%20Mitiga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Sheet1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>
        <row r="67">
          <cell r="F67">
            <v>77556.229285609792</v>
          </cell>
        </row>
        <row r="71">
          <cell r="B71">
            <v>53210.124822014688</v>
          </cell>
        </row>
      </sheetData>
      <sheetData sheetId="2"/>
      <sheetData sheetId="3">
        <row r="9">
          <cell r="D9">
            <v>34.94452452656639</v>
          </cell>
        </row>
        <row r="10">
          <cell r="D10">
            <v>36.651144206788132</v>
          </cell>
        </row>
        <row r="11">
          <cell r="D11">
            <v>38.162890625184616</v>
          </cell>
        </row>
        <row r="12">
          <cell r="D12">
            <v>39.53456374376605</v>
          </cell>
        </row>
        <row r="13">
          <cell r="D13">
            <v>40.799406105279935</v>
          </cell>
        </row>
        <row r="14">
          <cell r="D14">
            <v>41.980082850959448</v>
          </cell>
        </row>
        <row r="15">
          <cell r="D15">
            <v>38.52961838061492</v>
          </cell>
        </row>
        <row r="16">
          <cell r="D16">
            <v>39.176423790872278</v>
          </cell>
          <cell r="S16">
            <v>0.47524706158510377</v>
          </cell>
        </row>
        <row r="17">
          <cell r="D17">
            <v>40.19642208638146</v>
          </cell>
          <cell r="S17">
            <v>0.85801283775957116</v>
          </cell>
        </row>
        <row r="18">
          <cell r="D18">
            <v>41.491142689887958</v>
          </cell>
          <cell r="S18">
            <v>1.1826004027940993</v>
          </cell>
        </row>
        <row r="19">
          <cell r="D19">
            <v>42.994111813257533</v>
          </cell>
          <cell r="S19">
            <v>1.4726241792894232</v>
          </cell>
        </row>
        <row r="20">
          <cell r="D20">
            <v>44.660389652385767</v>
          </cell>
          <cell r="S20">
            <v>1.7445451648542671</v>
          </cell>
        </row>
        <row r="21">
          <cell r="D21">
            <v>46.459536008048417</v>
          </cell>
          <cell r="S21">
            <v>2.0100479161305032</v>
          </cell>
        </row>
        <row r="22">
          <cell r="D22">
            <v>48.370876378257663</v>
          </cell>
          <cell r="S22">
            <v>2.2776407679352753</v>
          </cell>
        </row>
        <row r="23">
          <cell r="D23">
            <v>50.380311983635607</v>
          </cell>
          <cell r="S23">
            <v>2.5537351195143221</v>
          </cell>
        </row>
        <row r="24">
          <cell r="D24">
            <v>52.478166217705656</v>
          </cell>
          <cell r="S24">
            <v>2.8433753833334694</v>
          </cell>
        </row>
        <row r="25">
          <cell r="D25">
            <v>54.657726996501992</v>
          </cell>
          <cell r="S25">
            <v>3.1507347152309508</v>
          </cell>
        </row>
        <row r="26">
          <cell r="D26">
            <v>56.914256457232284</v>
          </cell>
          <cell r="S26">
            <v>3.4794537783840536</v>
          </cell>
        </row>
        <row r="27">
          <cell r="D27">
            <v>59.244314551166646</v>
          </cell>
          <cell r="S27">
            <v>3.8328744038581615</v>
          </cell>
        </row>
        <row r="28">
          <cell r="D28">
            <v>61.6397704484786</v>
          </cell>
          <cell r="S28">
            <v>4.2142029858071268</v>
          </cell>
        </row>
      </sheetData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>
        <row r="65">
          <cell r="F65">
            <v>7306.5774554131031</v>
          </cell>
        </row>
        <row r="71">
          <cell r="B71">
            <v>70118.538068632159</v>
          </cell>
        </row>
      </sheetData>
      <sheetData sheetId="2">
        <row r="9">
          <cell r="D9">
            <v>43.379394044065428</v>
          </cell>
        </row>
        <row r="10">
          <cell r="D10">
            <v>46.397105102204144</v>
          </cell>
        </row>
        <row r="11">
          <cell r="D11">
            <v>48.802337199246224</v>
          </cell>
        </row>
        <row r="12">
          <cell r="D12">
            <v>50.930231110485913</v>
          </cell>
        </row>
        <row r="13">
          <cell r="D13">
            <v>52.859222409055199</v>
          </cell>
        </row>
        <row r="14">
          <cell r="D14">
            <v>54.63773462766423</v>
          </cell>
        </row>
        <row r="15">
          <cell r="D15">
            <v>56.309069728200861</v>
          </cell>
        </row>
        <row r="16">
          <cell r="D16">
            <v>57.359423595272595</v>
          </cell>
          <cell r="S16">
            <v>0.61995639157028648</v>
          </cell>
        </row>
        <row r="17">
          <cell r="D17">
            <v>58.958493075620979</v>
          </cell>
          <cell r="S17">
            <v>1.1204087642657132</v>
          </cell>
        </row>
        <row r="18">
          <cell r="D18">
            <v>58.226266012014321</v>
          </cell>
          <cell r="S18">
            <v>1.5459386150716143</v>
          </cell>
        </row>
        <row r="19">
          <cell r="D19">
            <v>60.412414359917697</v>
          </cell>
          <cell r="S19">
            <v>1.9272582405700487</v>
          </cell>
        </row>
        <row r="20">
          <cell r="D20">
            <v>62.836568085175621</v>
          </cell>
          <cell r="S20">
            <v>2.2858004002264796</v>
          </cell>
        </row>
        <row r="21">
          <cell r="D21">
            <v>65.454284785816284</v>
          </cell>
          <cell r="S21">
            <v>2.6368044610579284</v>
          </cell>
        </row>
        <row r="22">
          <cell r="D22">
            <v>68.235426754114286</v>
          </cell>
          <cell r="S22">
            <v>2.9913942430798603</v>
          </cell>
        </row>
        <row r="23">
          <cell r="D23">
            <v>71.159479977341462</v>
          </cell>
          <cell r="S23">
            <v>3.357979677571687</v>
          </cell>
        </row>
        <row r="24">
          <cell r="D24">
            <v>74.212395081764868</v>
          </cell>
          <cell r="S24">
            <v>3.743205038517107</v>
          </cell>
        </row>
        <row r="25">
          <cell r="D25">
            <v>77.384449973837789</v>
          </cell>
          <cell r="S25">
            <v>4.1525931926931907</v>
          </cell>
        </row>
        <row r="26">
          <cell r="D26">
            <v>80.668798457433155</v>
          </cell>
          <cell r="S26">
            <v>4.590986158015145</v>
          </cell>
        </row>
        <row r="27">
          <cell r="D27">
            <v>84.060479438667812</v>
          </cell>
          <cell r="S27">
            <v>5.0628493005797193</v>
          </cell>
        </row>
        <row r="28">
          <cell r="D28">
            <v>87.552804255152282</v>
          </cell>
          <cell r="S28">
            <v>5.5724844007633765</v>
          </cell>
        </row>
      </sheetData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ormat Rekap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/>
      <sheetData sheetId="3">
        <row r="9">
          <cell r="D9">
            <v>34.94452452656639</v>
          </cell>
        </row>
        <row r="10">
          <cell r="D10">
            <v>36.651144206788132</v>
          </cell>
        </row>
        <row r="11">
          <cell r="D11">
            <v>38.162890625184616</v>
          </cell>
        </row>
        <row r="12">
          <cell r="D12">
            <v>39.53456374376605</v>
          </cell>
        </row>
        <row r="13">
          <cell r="D13">
            <v>40.799406105279935</v>
          </cell>
        </row>
        <row r="14">
          <cell r="D14">
            <v>41.980082850959448</v>
          </cell>
        </row>
        <row r="15">
          <cell r="D15">
            <v>43.096511751669162</v>
          </cell>
        </row>
        <row r="16">
          <cell r="D16">
            <v>44.426819070176478</v>
          </cell>
        </row>
        <row r="17">
          <cell r="D17">
            <v>45.733560360612479</v>
          </cell>
        </row>
        <row r="18">
          <cell r="D18">
            <v>47.022395256325332</v>
          </cell>
        </row>
        <row r="19">
          <cell r="D19">
            <v>48.297364676495086</v>
          </cell>
        </row>
        <row r="20">
          <cell r="D20">
            <v>49.561391432836679</v>
          </cell>
        </row>
        <row r="21">
          <cell r="D21">
            <v>50.81662058555316</v>
          </cell>
        </row>
        <row r="22">
          <cell r="D22">
            <v>52.064651656811208</v>
          </cell>
        </row>
        <row r="23">
          <cell r="D23">
            <v>53.306697742291618</v>
          </cell>
        </row>
        <row r="24">
          <cell r="D24">
            <v>54.543695103243905</v>
          </cell>
        </row>
        <row r="25">
          <cell r="D25">
            <v>55.776379126270818</v>
          </cell>
        </row>
        <row r="26">
          <cell r="D26">
            <v>57.005337367500346</v>
          </cell>
        </row>
        <row r="27">
          <cell r="D27">
            <v>58.231046921466138</v>
          </cell>
        </row>
        <row r="28">
          <cell r="D28">
            <v>59.45390101597944</v>
          </cell>
        </row>
      </sheetData>
      <sheetData sheetId="4"/>
      <sheetData sheetId="5"/>
      <sheetData sheetId="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9">
          <cell r="D9">
            <v>11.412117170536265</v>
          </cell>
        </row>
        <row r="10">
          <cell r="D10">
            <v>11.61994138512082</v>
          </cell>
        </row>
        <row r="11">
          <cell r="D11">
            <v>11.895432556618609</v>
          </cell>
        </row>
        <row r="12">
          <cell r="D12">
            <v>12.219861498058858</v>
          </cell>
        </row>
        <row r="13">
          <cell r="D13">
            <v>12.577363833967523</v>
          </cell>
        </row>
        <row r="14">
          <cell r="D14">
            <v>12.954037371747537</v>
          </cell>
        </row>
        <row r="15">
          <cell r="D15">
            <v>13.347991123740456</v>
          </cell>
        </row>
        <row r="16">
          <cell r="D16">
            <v>13.78040684611284</v>
          </cell>
        </row>
        <row r="17">
          <cell r="D17">
            <v>14.21564083905146</v>
          </cell>
        </row>
        <row r="18">
          <cell r="D18">
            <v>14.652724870764784</v>
          </cell>
        </row>
        <row r="19">
          <cell r="D19">
            <v>15.091011369933627</v>
          </cell>
        </row>
        <row r="20">
          <cell r="D20">
            <v>15.530067798106078</v>
          </cell>
        </row>
        <row r="21">
          <cell r="D21">
            <v>15.969605810385028</v>
          </cell>
        </row>
        <row r="22">
          <cell r="D22">
            <v>16.409433742318921</v>
          </cell>
        </row>
        <row r="23">
          <cell r="D23">
            <v>16.849424738549345</v>
          </cell>
        </row>
        <row r="24">
          <cell r="D24">
            <v>17.289495371189513</v>
          </cell>
        </row>
        <row r="25">
          <cell r="D25">
            <v>17.72959129360062</v>
          </cell>
        </row>
        <row r="26">
          <cell r="D26">
            <v>18.169677613365504</v>
          </cell>
        </row>
        <row r="27">
          <cell r="D27">
            <v>18.609732431285465</v>
          </cell>
        </row>
        <row r="28">
          <cell r="D28">
            <v>19.049742504793624</v>
          </cell>
        </row>
      </sheetData>
      <sheetData sheetId="3"/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9">
          <cell r="D9">
            <v>9.1302235433599357</v>
          </cell>
        </row>
        <row r="10">
          <cell r="D10">
            <v>9.2941286045538636</v>
          </cell>
        </row>
        <row r="11">
          <cell r="D11">
            <v>9.4983600894975133</v>
          </cell>
        </row>
        <row r="12">
          <cell r="D12">
            <v>9.730919822589744</v>
          </cell>
        </row>
        <row r="13">
          <cell r="D13">
            <v>9.9809389756956524</v>
          </cell>
        </row>
        <row r="14">
          <cell r="D14">
            <v>10.241765447064719</v>
          </cell>
        </row>
        <row r="15">
          <cell r="D15">
            <v>10.506389552492118</v>
          </cell>
        </row>
        <row r="16">
          <cell r="D16">
            <v>10.816892178521799</v>
          </cell>
        </row>
        <row r="17">
          <cell r="D17">
            <v>11.128448080108074</v>
          </cell>
        </row>
        <row r="18">
          <cell r="D18">
            <v>11.44056882944396</v>
          </cell>
        </row>
        <row r="19">
          <cell r="D19">
            <v>11.752939076461713</v>
          </cell>
        </row>
        <row r="20">
          <cell r="D20">
            <v>12.065358281637906</v>
          </cell>
        </row>
        <row r="21">
          <cell r="D21">
            <v>12.377701801217437</v>
          </cell>
        </row>
        <row r="22">
          <cell r="D22">
            <v>12.6898949255086</v>
          </cell>
        </row>
        <row r="23">
          <cell r="D23">
            <v>13.001895583437282</v>
          </cell>
        </row>
        <row r="24">
          <cell r="D24">
            <v>13.313682842199729</v>
          </cell>
        </row>
        <row r="25">
          <cell r="D25">
            <v>13.625249279435121</v>
          </cell>
        </row>
        <row r="26">
          <cell r="D26">
            <v>13.936595940888989</v>
          </cell>
        </row>
        <row r="27">
          <cell r="D27">
            <v>14.247729022304114</v>
          </cell>
        </row>
        <row r="28">
          <cell r="D28">
            <v>14.558657699457319</v>
          </cell>
        </row>
      </sheetData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9">
          <cell r="D9">
            <v>37.520327448627746</v>
          </cell>
        </row>
        <row r="10">
          <cell r="D10">
            <v>39.993843547625474</v>
          </cell>
        </row>
        <row r="11">
          <cell r="D11">
            <v>42.175579652650832</v>
          </cell>
        </row>
        <row r="12">
          <cell r="D12">
            <v>44.160166005308376</v>
          </cell>
        </row>
        <row r="13">
          <cell r="D13">
            <v>45.99894087461648</v>
          </cell>
        </row>
        <row r="14">
          <cell r="D14">
            <v>47.734281497015232</v>
          </cell>
        </row>
        <row r="15">
          <cell r="D15">
            <v>49.392298306323745</v>
          </cell>
        </row>
        <row r="16">
          <cell r="D16">
            <v>51.015110544411691</v>
          </cell>
        </row>
        <row r="17">
          <cell r="D17">
            <v>52.656328603021791</v>
          </cell>
        </row>
        <row r="18">
          <cell r="D18">
            <v>54.308476763413537</v>
          </cell>
        </row>
        <row r="19">
          <cell r="D19">
            <v>55.966718441086527</v>
          </cell>
        </row>
        <row r="20">
          <cell r="D20">
            <v>57.627961907660691</v>
          </cell>
        </row>
        <row r="21">
          <cell r="D21">
            <v>59.290264414854107</v>
          </cell>
        </row>
        <row r="22">
          <cell r="D22">
            <v>60.952435798300442</v>
          </cell>
        </row>
        <row r="23">
          <cell r="D23">
            <v>62.613775335896207</v>
          </cell>
        </row>
        <row r="24">
          <cell r="D24">
            <v>64.273897539677932</v>
          </cell>
        </row>
        <row r="25">
          <cell r="D25">
            <v>65.932617232064132</v>
          </cell>
        </row>
        <row r="26">
          <cell r="D26">
            <v>67.58987408278405</v>
          </cell>
        </row>
        <row r="27">
          <cell r="D27">
            <v>69.2456833611528</v>
          </cell>
        </row>
        <row r="28">
          <cell r="D28">
            <v>70.90010406129241</v>
          </cell>
        </row>
      </sheetData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9">
          <cell r="D9">
            <v>10.925175480860618</v>
          </cell>
        </row>
        <row r="10">
          <cell r="D10">
            <v>10.512921702856604</v>
          </cell>
        </row>
        <row r="11">
          <cell r="D11">
            <v>10.266836209123843</v>
          </cell>
        </row>
        <row r="12">
          <cell r="D12">
            <v>10.1292479912667</v>
          </cell>
        </row>
        <row r="13">
          <cell r="D13">
            <v>10.063518550878364</v>
          </cell>
        </row>
        <row r="14">
          <cell r="D14">
            <v>10.047040448598796</v>
          </cell>
        </row>
        <row r="15">
          <cell r="D15">
            <v>10.055072496234938</v>
          </cell>
        </row>
        <row r="16">
          <cell r="D16">
            <v>10.158166145188543</v>
          </cell>
        </row>
        <row r="17">
          <cell r="D17">
            <v>10.245051350554712</v>
          </cell>
        </row>
        <row r="18">
          <cell r="D18">
            <v>10.320151551438977</v>
          </cell>
        </row>
        <row r="19">
          <cell r="D19">
            <v>10.386520351162227</v>
          </cell>
        </row>
        <row r="20">
          <cell r="D20">
            <v>10.446283034938173</v>
          </cell>
        </row>
        <row r="21">
          <cell r="D21">
            <v>10.500933852328014</v>
          </cell>
        </row>
        <row r="22">
          <cell r="D22">
            <v>10.551536426007806</v>
          </cell>
        </row>
        <row r="23">
          <cell r="D23">
            <v>10.598859062770655</v>
          </cell>
        </row>
        <row r="24">
          <cell r="D24">
            <v>10.643466290953874</v>
          </cell>
        </row>
        <row r="25">
          <cell r="D25">
            <v>10.685780938772668</v>
          </cell>
        </row>
        <row r="26">
          <cell r="D26">
            <v>10.72612636616506</v>
          </cell>
        </row>
        <row r="27">
          <cell r="D27">
            <v>10.764755308345558</v>
          </cell>
        </row>
        <row r="28">
          <cell r="D28">
            <v>10.801869672567914</v>
          </cell>
        </row>
      </sheetData>
      <sheetData sheetId="3"/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_Gabung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9">
          <cell r="D9">
            <v>14.063290889469432</v>
          </cell>
        </row>
        <row r="10">
          <cell r="D10">
            <v>15.007475323984231</v>
          </cell>
        </row>
        <row r="11">
          <cell r="D11">
            <v>15.929356497930003</v>
          </cell>
        </row>
        <row r="12">
          <cell r="D12">
            <v>16.842995274156657</v>
          </cell>
        </row>
        <row r="13">
          <cell r="D13">
            <v>17.753489180444575</v>
          </cell>
        </row>
        <row r="14">
          <cell r="D14">
            <v>18.668705728164259</v>
          </cell>
        </row>
        <row r="15">
          <cell r="D15">
            <v>19.593345464953664</v>
          </cell>
        </row>
        <row r="16">
          <cell r="D16">
            <v>20.315817382401882</v>
          </cell>
        </row>
        <row r="17">
          <cell r="D17">
            <v>21.087484923886727</v>
          </cell>
        </row>
        <row r="18">
          <cell r="D18">
            <v>21.892955963243633</v>
          </cell>
        </row>
        <row r="19">
          <cell r="D19">
            <v>22.721821228593587</v>
          </cell>
        </row>
        <row r="20">
          <cell r="D20">
            <v>23.567023335520709</v>
          </cell>
        </row>
        <row r="21">
          <cell r="D21">
            <v>24.423761847573971</v>
          </cell>
        </row>
        <row r="22">
          <cell r="D22">
            <v>25.28875789604481</v>
          </cell>
        </row>
        <row r="23">
          <cell r="D23">
            <v>26.159760030743875</v>
          </cell>
        </row>
        <row r="24">
          <cell r="D24">
            <v>27.035211951674526</v>
          </cell>
        </row>
        <row r="25">
          <cell r="D25">
            <v>27.91402890434988</v>
          </cell>
        </row>
        <row r="26">
          <cell r="D26">
            <v>28.795447043093439</v>
          </cell>
        </row>
        <row r="27">
          <cell r="D27">
            <v>29.678921815301379</v>
          </cell>
        </row>
        <row r="28">
          <cell r="D28">
            <v>30.564059298001759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Rekap BAU_Gabung"/>
      <sheetName val="Frksi pengelolaan smph Mitigasi"/>
      <sheetName val="Rekaptlasi Mitigasi Emisi GRK"/>
    </sheetNames>
    <sheetDataSet>
      <sheetData sheetId="0"/>
      <sheetData sheetId="1"/>
      <sheetData sheetId="2">
        <row r="9">
          <cell r="D9">
            <v>0</v>
          </cell>
        </row>
        <row r="10">
          <cell r="D10">
            <v>0.42114742733010957</v>
          </cell>
        </row>
        <row r="11">
          <cell r="D11">
            <v>0.72247676072509182</v>
          </cell>
        </row>
        <row r="12">
          <cell r="D12">
            <v>0.94090366915825208</v>
          </cell>
        </row>
        <row r="13">
          <cell r="D13">
            <v>1.1031754729317973</v>
          </cell>
        </row>
        <row r="14">
          <cell r="D14">
            <v>1.2241494318107036</v>
          </cell>
        </row>
        <row r="15">
          <cell r="D15">
            <v>1.3169231411340954</v>
          </cell>
        </row>
        <row r="16">
          <cell r="D16">
            <v>1.3910499729393146</v>
          </cell>
        </row>
        <row r="17">
          <cell r="D17">
            <v>1.451117048538435</v>
          </cell>
        </row>
        <row r="18">
          <cell r="D18">
            <v>1.5009907099231232</v>
          </cell>
        </row>
        <row r="19">
          <cell r="D19">
            <v>1.5433619242372187</v>
          </cell>
        </row>
        <row r="20">
          <cell r="D20">
            <v>1.5801196747110726</v>
          </cell>
        </row>
        <row r="21">
          <cell r="D21">
            <v>1.6126033618201714</v>
          </cell>
        </row>
        <row r="22">
          <cell r="D22">
            <v>1.6417737792115836</v>
          </cell>
        </row>
        <row r="23">
          <cell r="D23">
            <v>1.6683292354203689</v>
          </cell>
        </row>
        <row r="24">
          <cell r="D24">
            <v>1.692784674774968</v>
          </cell>
        </row>
        <row r="25">
          <cell r="D25">
            <v>1.7155258007060297</v>
          </cell>
        </row>
        <row r="26">
          <cell r="D26">
            <v>1.7368462776180456</v>
          </cell>
        </row>
        <row r="27">
          <cell r="D27">
            <v>1.7569734504076531</v>
          </cell>
        </row>
        <row r="28">
          <cell r="D28">
            <v>1.7760862490679965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9">
          <cell r="D9">
            <v>13.6593661099764</v>
          </cell>
        </row>
        <row r="10">
          <cell r="D10">
            <v>14.210907644462569</v>
          </cell>
        </row>
        <row r="11">
          <cell r="D11">
            <v>14.743700365339169</v>
          </cell>
        </row>
        <row r="12">
          <cell r="D12">
            <v>15.254636661049412</v>
          </cell>
        </row>
        <row r="13">
          <cell r="D13">
            <v>15.754694026273537</v>
          </cell>
        </row>
        <row r="14">
          <cell r="D14">
            <v>16.24528533005051</v>
          </cell>
        </row>
        <row r="15">
          <cell r="D15">
            <v>16.725572220857906</v>
          </cell>
        </row>
        <row r="16">
          <cell r="D16">
            <v>17.242129838466738</v>
          </cell>
        </row>
        <row r="17">
          <cell r="D17">
            <v>17.778621920611595</v>
          </cell>
        </row>
        <row r="18">
          <cell r="D18">
            <v>18.328925088491246</v>
          </cell>
        </row>
        <row r="19">
          <cell r="D19">
            <v>18.888876243339332</v>
          </cell>
        </row>
        <row r="20">
          <cell r="D20">
            <v>19.455634654902276</v>
          </cell>
        </row>
        <row r="21">
          <cell r="D21">
            <v>20.027253103899682</v>
          </cell>
        </row>
        <row r="22">
          <cell r="D22">
            <v>20.60238934979186</v>
          </cell>
        </row>
        <row r="23">
          <cell r="D23">
            <v>21.180111823836732</v>
          </cell>
        </row>
        <row r="24">
          <cell r="D24">
            <v>21.759768620504516</v>
          </cell>
        </row>
        <row r="25">
          <cell r="D25">
            <v>22.340899035061739</v>
          </cell>
        </row>
        <row r="26">
          <cell r="D26">
            <v>22.923173718777331</v>
          </cell>
        </row>
        <row r="27">
          <cell r="D27">
            <v>23.506354100018534</v>
          </cell>
        </row>
        <row r="28">
          <cell r="D28">
            <v>24.090264789790382</v>
          </cell>
        </row>
      </sheetData>
      <sheetData sheetId="3"/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9">
          <cell r="D9">
            <v>8.5794843082427779</v>
          </cell>
        </row>
        <row r="10">
          <cell r="D10">
            <v>8.8231149368929813</v>
          </cell>
        </row>
        <row r="11">
          <cell r="D11">
            <v>9.0571283468360075</v>
          </cell>
        </row>
        <row r="12">
          <cell r="D12">
            <v>9.284376865598972</v>
          </cell>
        </row>
        <row r="13">
          <cell r="D13">
            <v>9.5006239075001933</v>
          </cell>
        </row>
        <row r="14">
          <cell r="D14">
            <v>9.7111395620897873</v>
          </cell>
        </row>
        <row r="15">
          <cell r="D15">
            <v>9.9101509092641287</v>
          </cell>
        </row>
        <row r="16">
          <cell r="D16">
            <v>10.176128664028052</v>
          </cell>
        </row>
        <row r="17">
          <cell r="D17">
            <v>10.441578038694487</v>
          </cell>
        </row>
        <row r="18">
          <cell r="D18">
            <v>10.706179819172631</v>
          </cell>
        </row>
        <row r="19">
          <cell r="D19">
            <v>10.969772501636658</v>
          </cell>
        </row>
        <row r="20">
          <cell r="D20">
            <v>11.232293762976775</v>
          </cell>
        </row>
        <row r="21">
          <cell r="D21">
            <v>11.493742136282483</v>
          </cell>
        </row>
        <row r="22">
          <cell r="D22">
            <v>11.754152095674993</v>
          </cell>
        </row>
        <row r="23">
          <cell r="D23">
            <v>12.013578015716117</v>
          </cell>
        </row>
        <row r="24">
          <cell r="D24">
            <v>12.272083982983254</v>
          </cell>
        </row>
        <row r="25">
          <cell r="D25">
            <v>12.529737448488504</v>
          </cell>
        </row>
        <row r="26">
          <cell r="D26">
            <v>12.786605385111123</v>
          </cell>
        </row>
        <row r="27">
          <cell r="D27">
            <v>13.042752065097849</v>
          </cell>
        </row>
        <row r="28">
          <cell r="D28">
            <v>13.298237873309503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>
        <row r="65">
          <cell r="F65">
            <v>24773.863930296255</v>
          </cell>
        </row>
        <row r="71">
          <cell r="B71">
            <v>16770.818751180424</v>
          </cell>
        </row>
      </sheetData>
      <sheetData sheetId="2">
        <row r="9">
          <cell r="D9">
            <v>11.412117170536265</v>
          </cell>
        </row>
        <row r="10">
          <cell r="D10">
            <v>11.61994138512082</v>
          </cell>
        </row>
        <row r="11">
          <cell r="D11">
            <v>11.895432556618609</v>
          </cell>
        </row>
        <row r="12">
          <cell r="D12">
            <v>12.219861498058858</v>
          </cell>
        </row>
        <row r="13">
          <cell r="D13">
            <v>12.577363833967523</v>
          </cell>
        </row>
        <row r="14">
          <cell r="D14">
            <v>12.954037371747537</v>
          </cell>
        </row>
        <row r="15">
          <cell r="D15">
            <v>13.347991123740456</v>
          </cell>
        </row>
        <row r="16">
          <cell r="D16">
            <v>13.633391820783482</v>
          </cell>
          <cell r="S16">
            <v>0.14776060069368907</v>
          </cell>
        </row>
        <row r="17">
          <cell r="D17">
            <v>14.046686311415371</v>
          </cell>
          <cell r="S17">
            <v>0.26743794887355404</v>
          </cell>
        </row>
        <row r="18">
          <cell r="D18">
            <v>14.555350560933638</v>
          </cell>
          <cell r="S18">
            <v>0.36959909575742883</v>
          </cell>
        </row>
        <row r="19">
          <cell r="D19">
            <v>15.137410314191808</v>
          </cell>
          <cell r="S19">
            <v>0.46153151633328066</v>
          </cell>
        </row>
        <row r="20">
          <cell r="D20">
            <v>15.777995147927223</v>
          </cell>
          <cell r="S20">
            <v>0.54832927954245425</v>
          </cell>
        </row>
        <row r="21">
          <cell r="D21">
            <v>16.467020626179483</v>
          </cell>
          <cell r="S21">
            <v>0.63362346849008255</v>
          </cell>
        </row>
        <row r="22">
          <cell r="D22">
            <v>17.197627509401734</v>
          </cell>
          <cell r="S22">
            <v>0.72007403305438988</v>
          </cell>
        </row>
        <row r="23">
          <cell r="D23">
            <v>17.96512912681894</v>
          </cell>
          <cell r="S23">
            <v>0.80970166199664451</v>
          </cell>
        </row>
        <row r="24">
          <cell r="D24">
            <v>18.766299930618437</v>
          </cell>
          <cell r="S24">
            <v>0.9041123864122399</v>
          </cell>
        </row>
        <row r="25">
          <cell r="D25">
            <v>19.598893175364928</v>
          </cell>
          <cell r="S25">
            <v>1.0046502783580069</v>
          </cell>
        </row>
        <row r="26">
          <cell r="D26">
            <v>20.461312499465215</v>
          </cell>
          <cell r="S26">
            <v>1.1125019771447193</v>
          </cell>
        </row>
        <row r="27">
          <cell r="D27">
            <v>21.352386889121135</v>
          </cell>
          <cell r="S27">
            <v>1.2287689770052403</v>
          </cell>
        </row>
        <row r="28">
          <cell r="D28">
            <v>22.27121507556862</v>
          </cell>
          <cell r="S28">
            <v>1.3545183806166929</v>
          </cell>
        </row>
      </sheetData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9">
          <cell r="D9">
            <v>43.379394044065428</v>
          </cell>
        </row>
        <row r="10">
          <cell r="D10">
            <v>46.397105102204144</v>
          </cell>
        </row>
        <row r="11">
          <cell r="D11">
            <v>48.802337199246224</v>
          </cell>
        </row>
        <row r="12">
          <cell r="D12">
            <v>50.930231110485913</v>
          </cell>
        </row>
        <row r="13">
          <cell r="D13">
            <v>52.859222409055199</v>
          </cell>
        </row>
        <row r="14">
          <cell r="D14">
            <v>54.63773462766423</v>
          </cell>
        </row>
        <row r="15">
          <cell r="D15">
            <v>56.309069728200861</v>
          </cell>
        </row>
        <row r="16">
          <cell r="D16">
            <v>57.976251790217084</v>
          </cell>
        </row>
        <row r="17">
          <cell r="D17">
            <v>59.666704392126185</v>
          </cell>
        </row>
        <row r="18">
          <cell r="D18">
            <v>61.370639135948224</v>
          </cell>
        </row>
        <row r="19">
          <cell r="D19">
            <v>63.081740980554734</v>
          </cell>
        </row>
        <row r="20">
          <cell r="D20">
            <v>64.795990355172535</v>
          </cell>
        </row>
        <row r="21">
          <cell r="D21">
            <v>66.510878338180277</v>
          </cell>
        </row>
        <row r="22">
          <cell r="D22">
            <v>68.224884600598386</v>
          </cell>
        </row>
        <row r="23">
          <cell r="D23">
            <v>69.937130881157415</v>
          </cell>
        </row>
        <row r="24">
          <cell r="D24">
            <v>71.647151611753912</v>
          </cell>
        </row>
        <row r="25">
          <cell r="D25">
            <v>73.354742637710487</v>
          </cell>
        </row>
        <row r="26">
          <cell r="D26">
            <v>75.059861919430759</v>
          </cell>
        </row>
        <row r="27">
          <cell r="D27">
            <v>76.762564767165586</v>
          </cell>
        </row>
        <row r="28">
          <cell r="D28">
            <v>78.462961960340976</v>
          </cell>
        </row>
      </sheetData>
      <sheetData sheetId="3"/>
      <sheetData sheetId="4"/>
      <sheetData sheetId="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4C1_Amount_Waste_OpenBurned"/>
      <sheetName val="4C2_CO2_OpenBurning"/>
      <sheetName val="4C2_CH4_OpenBurning"/>
      <sheetName val="4C2_N2O_OpenBurning"/>
      <sheetName val="REKAPITULASI"/>
      <sheetName val="4D1_TOW_DomesticWastewater"/>
      <sheetName val="4D1_CH4_EF_DomesticWastewater"/>
      <sheetName val="4D1_CH4_Domestic_Wastewater"/>
      <sheetName val="4D1_N_effluent"/>
      <sheetName val="4D1_Indirect_N2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2">
          <cell r="E32">
            <v>0</v>
          </cell>
        </row>
      </sheetData>
      <sheetData sheetId="9">
        <row r="13">
          <cell r="D13">
            <v>0.06</v>
          </cell>
        </row>
        <row r="14">
          <cell r="D14">
            <v>0.3</v>
          </cell>
        </row>
        <row r="22">
          <cell r="D22">
            <v>0.3</v>
          </cell>
        </row>
        <row r="23">
          <cell r="D23">
            <v>0.06</v>
          </cell>
        </row>
      </sheetData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>
        <row r="65">
          <cell r="F65">
            <v>1353.208765032846</v>
          </cell>
        </row>
        <row r="71">
          <cell r="B71">
            <v>12925.264237910555</v>
          </cell>
        </row>
      </sheetData>
      <sheetData sheetId="2">
        <row r="9">
          <cell r="D9">
            <v>9.1302235433599357</v>
          </cell>
        </row>
        <row r="10">
          <cell r="D10">
            <v>9.2941286045538636</v>
          </cell>
        </row>
        <row r="11">
          <cell r="D11">
            <v>9.4983600894975133</v>
          </cell>
        </row>
        <row r="12">
          <cell r="D12">
            <v>9.730919822589744</v>
          </cell>
        </row>
        <row r="13">
          <cell r="D13">
            <v>9.9809389756956524</v>
          </cell>
        </row>
        <row r="14">
          <cell r="D14">
            <v>10.241765447064719</v>
          </cell>
        </row>
        <row r="15">
          <cell r="D15">
            <v>10.064600100875095</v>
          </cell>
        </row>
        <row r="16">
          <cell r="D16">
            <v>10.239668803465747</v>
          </cell>
          <cell r="S16">
            <v>0.11493542856235824</v>
          </cell>
        </row>
        <row r="17">
          <cell r="D17">
            <v>10.512563495958275</v>
          </cell>
          <cell r="S17">
            <v>0.2076961012912473</v>
          </cell>
        </row>
        <row r="18">
          <cell r="D18">
            <v>10.857849638941113</v>
          </cell>
          <cell r="S18">
            <v>0.28654997334599647</v>
          </cell>
        </row>
        <row r="19">
          <cell r="D19">
            <v>11.258331460489234</v>
          </cell>
          <cell r="S19">
            <v>0.35719247543549293</v>
          </cell>
        </row>
        <row r="20">
          <cell r="D20">
            <v>11.702361683763126</v>
          </cell>
          <cell r="S20">
            <v>0.42359778314768815</v>
          </cell>
        </row>
        <row r="21">
          <cell r="D21">
            <v>12.182032093581265</v>
          </cell>
          <cell r="S21">
            <v>0.48859121740968503</v>
          </cell>
        </row>
        <row r="22">
          <cell r="D22">
            <v>12.691955236771737</v>
          </cell>
          <cell r="S22">
            <v>0.5542346277546053</v>
          </cell>
        </row>
        <row r="23">
          <cell r="D23">
            <v>13.228442930244638</v>
          </cell>
          <cell r="S23">
            <v>0.62208635743369411</v>
          </cell>
        </row>
        <row r="24">
          <cell r="D24">
            <v>13.78895120373361</v>
          </cell>
          <cell r="S24">
            <v>0.69337710720334123</v>
          </cell>
        </row>
        <row r="25">
          <cell r="D25">
            <v>14.371704188553064</v>
          </cell>
          <cell r="S25">
            <v>0.76912941639766119</v>
          </cell>
        </row>
        <row r="26">
          <cell r="D26">
            <v>14.97543822282371</v>
          </cell>
          <cell r="S26">
            <v>0.85023936261447253</v>
          </cell>
        </row>
        <row r="27">
          <cell r="D27">
            <v>15.599226732066423</v>
          </cell>
          <cell r="S27">
            <v>0.93753296817191856</v>
          </cell>
        </row>
        <row r="28">
          <cell r="D28">
            <v>16.241816829392334</v>
          </cell>
          <cell r="S28">
            <v>1.0318057024288281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>
        <row r="66">
          <cell r="F66">
            <v>6598.2381734491855</v>
          </cell>
        </row>
        <row r="71">
          <cell r="B71">
            <v>62797.116073155586</v>
          </cell>
        </row>
      </sheetData>
      <sheetData sheetId="2">
        <row r="9">
          <cell r="D9">
            <v>37.520327448627746</v>
          </cell>
        </row>
        <row r="10">
          <cell r="D10">
            <v>39.993843547625474</v>
          </cell>
        </row>
        <row r="11">
          <cell r="D11">
            <v>42.175579652650832</v>
          </cell>
        </row>
        <row r="12">
          <cell r="D12">
            <v>44.160166005308376</v>
          </cell>
        </row>
        <row r="13">
          <cell r="D13">
            <v>45.99894087461648</v>
          </cell>
        </row>
        <row r="14">
          <cell r="D14">
            <v>47.734281497015232</v>
          </cell>
        </row>
        <row r="15">
          <cell r="D15">
            <v>49.392298306323745</v>
          </cell>
        </row>
        <row r="16">
          <cell r="D16">
            <v>50.467058315645339</v>
          </cell>
          <cell r="S16">
            <v>0.55083163338312136</v>
          </cell>
        </row>
        <row r="17">
          <cell r="D17">
            <v>52.026480081204546</v>
          </cell>
          <cell r="S17">
            <v>0.99699470661572798</v>
          </cell>
        </row>
        <row r="18">
          <cell r="D18">
            <v>53.945478308076027</v>
          </cell>
          <cell r="S18">
            <v>1.3778785372551188</v>
          </cell>
        </row>
        <row r="19">
          <cell r="D19">
            <v>53.574473156115147</v>
          </cell>
          <cell r="S19">
            <v>1.7206480587024371</v>
          </cell>
        </row>
        <row r="20">
          <cell r="D20">
            <v>55.866475651306843</v>
          </cell>
          <cell r="S20">
            <v>2.0442924900626136</v>
          </cell>
        </row>
        <row r="21">
          <cell r="D21">
            <v>58.334879771768001</v>
          </cell>
          <cell r="S21">
            <v>2.3623479613270395</v>
          </cell>
        </row>
        <row r="22">
          <cell r="D22">
            <v>60.953631322730445</v>
          </cell>
          <cell r="S22">
            <v>2.6847308872015847</v>
          </cell>
        </row>
        <row r="23">
          <cell r="D23">
            <v>63.705029750345695</v>
          </cell>
          <cell r="S23">
            <v>3.0189750203609216</v>
          </cell>
        </row>
        <row r="24">
          <cell r="D24">
            <v>66.576982952479796</v>
          </cell>
          <cell r="S24">
            <v>3.3710686657676399</v>
          </cell>
        </row>
        <row r="25">
          <cell r="D25">
            <v>69.561149234655403</v>
          </cell>
          <cell r="S25">
            <v>3.7460238736081011</v>
          </cell>
        </row>
        <row r="26">
          <cell r="D26">
            <v>72.651674856870969</v>
          </cell>
          <cell r="S26">
            <v>4.1482660729629632</v>
          </cell>
        </row>
        <row r="27">
          <cell r="D27">
            <v>75.844331427256307</v>
          </cell>
          <cell r="S27">
            <v>4.5819035386617264</v>
          </cell>
        </row>
        <row r="28">
          <cell r="D28">
            <v>79.133252042958773</v>
          </cell>
          <cell r="S28">
            <v>5.0509165919989929</v>
          </cell>
        </row>
      </sheetData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>
        <row r="65">
          <cell r="F65">
            <v>1009.8975361651637</v>
          </cell>
        </row>
        <row r="71">
          <cell r="B71">
            <v>10264.544243820917</v>
          </cell>
        </row>
      </sheetData>
      <sheetData sheetId="2">
        <row r="9">
          <cell r="D9">
            <v>10.925175480860618</v>
          </cell>
        </row>
        <row r="10">
          <cell r="D10">
            <v>10.512921702856604</v>
          </cell>
        </row>
        <row r="11">
          <cell r="D11">
            <v>10.266836209123843</v>
          </cell>
        </row>
        <row r="12">
          <cell r="D12">
            <v>10.1292479912667</v>
          </cell>
        </row>
        <row r="13">
          <cell r="D13">
            <v>10.063518550878364</v>
          </cell>
        </row>
        <row r="14">
          <cell r="D14">
            <v>10.047040448598796</v>
          </cell>
        </row>
        <row r="15">
          <cell r="D15">
            <v>10.055072496234938</v>
          </cell>
        </row>
        <row r="16">
          <cell r="D16">
            <v>10.058109263518739</v>
          </cell>
          <cell r="S16">
            <v>0.10056431242960544</v>
          </cell>
        </row>
        <row r="17">
          <cell r="D17">
            <v>10.131164072583084</v>
          </cell>
          <cell r="S17">
            <v>0.17925281978271634</v>
          </cell>
        </row>
        <row r="18">
          <cell r="D18">
            <v>10.25389632280239</v>
          </cell>
          <cell r="S18">
            <v>0.24366213234561712</v>
          </cell>
        </row>
        <row r="19">
          <cell r="D19">
            <v>10.412460470645687</v>
          </cell>
          <cell r="S19">
            <v>0.2989768694799681</v>
          </cell>
        </row>
        <row r="20">
          <cell r="D20">
            <v>10.597390722711836</v>
          </cell>
          <cell r="S20">
            <v>0.34876237855931458</v>
          </cell>
        </row>
        <row r="21">
          <cell r="D21">
            <v>10.802177948664156</v>
          </cell>
          <cell r="S21">
            <v>0.39549735490672228</v>
          </cell>
        </row>
        <row r="22">
          <cell r="D22">
            <v>11.022311307479988</v>
          </cell>
          <cell r="S22">
            <v>0.44093198440752002</v>
          </cell>
        </row>
        <row r="23">
          <cell r="D23">
            <v>11.254631966841085</v>
          </cell>
          <cell r="S23">
            <v>0.48632902751354989</v>
          </cell>
        </row>
        <row r="24">
          <cell r="D24">
            <v>11.496896511182484</v>
          </cell>
          <cell r="S24">
            <v>0.53262635484344867</v>
          </cell>
        </row>
        <row r="25">
          <cell r="D25">
            <v>11.747481309499337</v>
          </cell>
          <cell r="S25">
            <v>0.58054676689965523</v>
          </cell>
        </row>
        <row r="26">
          <cell r="D26">
            <v>12.00518170003309</v>
          </cell>
          <cell r="S26">
            <v>0.63067242987493366</v>
          </cell>
        </row>
        <row r="27">
          <cell r="D27">
            <v>12.269074999403379</v>
          </cell>
          <cell r="S27">
            <v>0.6834955594043024</v>
          </cell>
        </row>
        <row r="28">
          <cell r="D28">
            <v>12.538426508270193</v>
          </cell>
          <cell r="S28">
            <v>0.73945316153727314</v>
          </cell>
        </row>
      </sheetData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_Gabung"/>
      <sheetName val="Rekap BAU Emisi Industri Sawitt"/>
      <sheetName val="Frksi pengelolaan smph Mitigasi"/>
      <sheetName val="Rekaptlasi Mitigasi Emisi GRK"/>
    </sheetNames>
    <sheetDataSet>
      <sheetData sheetId="0"/>
      <sheetData sheetId="1">
        <row r="65">
          <cell r="F65">
            <v>2833.1055981807917</v>
          </cell>
        </row>
        <row r="71">
          <cell r="B71">
            <v>26371.050948557666</v>
          </cell>
        </row>
      </sheetData>
      <sheetData sheetId="2">
        <row r="9">
          <cell r="D9">
            <v>14.063290889469432</v>
          </cell>
        </row>
        <row r="10">
          <cell r="D10">
            <v>15.007475323984231</v>
          </cell>
        </row>
        <row r="11">
          <cell r="D11">
            <v>15.929356497930003</v>
          </cell>
        </row>
        <row r="12">
          <cell r="D12">
            <v>16.842995274156657</v>
          </cell>
        </row>
        <row r="13">
          <cell r="D13">
            <v>17.753489180444575</v>
          </cell>
        </row>
        <row r="14">
          <cell r="D14">
            <v>18.668705728164259</v>
          </cell>
        </row>
        <row r="15">
          <cell r="D15">
            <v>19.593345464953664</v>
          </cell>
        </row>
        <row r="16">
          <cell r="D16">
            <v>20.094185647431509</v>
          </cell>
          <cell r="S16">
            <v>0.22275572322380485</v>
          </cell>
        </row>
        <row r="17">
          <cell r="D17">
            <v>20.831841472297643</v>
          </cell>
          <cell r="S17">
            <v>0.40552479841824612</v>
          </cell>
        </row>
        <row r="18">
          <cell r="D18">
            <v>20.729248504392654</v>
          </cell>
          <cell r="S18">
            <v>0.56389318622193774</v>
          </cell>
        </row>
        <row r="19">
          <cell r="D19">
            <v>21.722560002286087</v>
          </cell>
          <cell r="S19">
            <v>0.70865581497077501</v>
          </cell>
        </row>
        <row r="20">
          <cell r="D20">
            <v>22.822853678970532</v>
          </cell>
          <cell r="S20">
            <v>0.84740853420609619</v>
          </cell>
        </row>
        <row r="21">
          <cell r="D21">
            <v>24.011680796863196</v>
          </cell>
          <cell r="S21">
            <v>0.98561905374644398</v>
          </cell>
        </row>
        <row r="22">
          <cell r="D22">
            <v>25.276579200146021</v>
          </cell>
          <cell r="S22">
            <v>1.1273485337282276</v>
          </cell>
        </row>
        <row r="23">
          <cell r="D23">
            <v>26.609114696914997</v>
          </cell>
          <cell r="S23">
            <v>1.2757389533417214</v>
          </cell>
        </row>
        <row r="24">
          <cell r="D24">
            <v>28.0035587425762</v>
          </cell>
          <cell r="S24">
            <v>1.4333434821211295</v>
          </cell>
        </row>
        <row r="25">
          <cell r="D25">
            <v>29.455993254687598</v>
          </cell>
          <cell r="S25">
            <v>1.6023516655334626</v>
          </cell>
        </row>
        <row r="26">
          <cell r="D26">
            <v>30.963702176638144</v>
          </cell>
          <cell r="S26">
            <v>1.7847441989508723</v>
          </cell>
        </row>
        <row r="27">
          <cell r="D27">
            <v>32.524755537200839</v>
          </cell>
          <cell r="S27">
            <v>1.9824006408464683</v>
          </cell>
        </row>
        <row r="28">
          <cell r="D28">
            <v>34.136541829617613</v>
          </cell>
          <cell r="S28">
            <v>2.1971757570080408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Rekap BAU_Gabung"/>
      <sheetName val="Frksi pengelolaan smph Mitigasi"/>
      <sheetName val="Rekaptlasi Mitigasi Emisi GRK"/>
    </sheetNames>
    <sheetDataSet>
      <sheetData sheetId="0"/>
      <sheetData sheetId="1">
        <row r="65">
          <cell r="F65">
            <v>171.73232917603744</v>
          </cell>
        </row>
        <row r="71">
          <cell r="B71">
            <v>1739.9356794428236</v>
          </cell>
        </row>
      </sheetData>
      <sheetData sheetId="2">
        <row r="9">
          <cell r="D9">
            <v>0</v>
          </cell>
        </row>
        <row r="10">
          <cell r="D10">
            <v>0.42114742733010957</v>
          </cell>
        </row>
        <row r="11">
          <cell r="D11">
            <v>0.72247676072509182</v>
          </cell>
        </row>
        <row r="12">
          <cell r="D12">
            <v>0.94090366915825208</v>
          </cell>
        </row>
        <row r="13">
          <cell r="D13">
            <v>1.1031754729317973</v>
          </cell>
        </row>
        <row r="14">
          <cell r="D14">
            <v>1.2241494318107036</v>
          </cell>
        </row>
        <row r="15">
          <cell r="D15">
            <v>1.3169231411340954</v>
          </cell>
        </row>
        <row r="16">
          <cell r="D16">
            <v>1.3745352319444106</v>
          </cell>
          <cell r="S16">
            <v>1.65984942303746E-2</v>
          </cell>
        </row>
        <row r="17">
          <cell r="D17">
            <v>1.4322909747485646</v>
          </cell>
          <cell r="S17">
            <v>2.9657989775982607E-2</v>
          </cell>
        </row>
        <row r="18">
          <cell r="D18">
            <v>1.4900546175082237</v>
          </cell>
          <cell r="S18">
            <v>4.0421831264113577E-2</v>
          </cell>
        </row>
        <row r="19">
          <cell r="D19">
            <v>1.5477897305779893</v>
          </cell>
          <cell r="S19">
            <v>4.973992463315477E-2</v>
          </cell>
        </row>
        <row r="20">
          <cell r="D20">
            <v>1.6055179388649543</v>
          </cell>
          <cell r="S20">
            <v>5.8198190507080638E-2</v>
          </cell>
        </row>
        <row r="21">
          <cell r="D21">
            <v>1.6632923277743867</v>
          </cell>
          <cell r="S21">
            <v>6.6205553808555279E-2</v>
          </cell>
        </row>
        <row r="22">
          <cell r="D22">
            <v>1.7211805014687211</v>
          </cell>
          <cell r="S22">
            <v>7.405244950213781E-2</v>
          </cell>
        </row>
        <row r="23">
          <cell r="D23">
            <v>1.7792539542278674</v>
          </cell>
          <cell r="S23">
            <v>8.1950219578433972E-2</v>
          </cell>
        </row>
        <row r="24">
          <cell r="D24">
            <v>1.8375815390472032</v>
          </cell>
          <cell r="S24">
            <v>9.0057689153808587E-2</v>
          </cell>
        </row>
        <row r="25">
          <cell r="D25">
            <v>1.8962255669690442</v>
          </cell>
          <cell r="S25">
            <v>9.8499139658201881E-2</v>
          </cell>
        </row>
        <row r="26">
          <cell r="D26">
            <v>1.9552395698678313</v>
          </cell>
          <cell r="S26">
            <v>0.10737650920054938</v>
          </cell>
        </row>
        <row r="27">
          <cell r="D27">
            <v>2.0146670914325959</v>
          </cell>
          <cell r="S27">
            <v>0.11677771955692781</v>
          </cell>
        </row>
        <row r="28">
          <cell r="D28">
            <v>2.0745410914303815</v>
          </cell>
          <cell r="S28">
            <v>0.12678240513604305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>
        <row r="65">
          <cell r="F65">
            <v>2232.7963266579745</v>
          </cell>
        </row>
        <row r="71">
          <cell r="B71">
            <v>21148.743347756375</v>
          </cell>
        </row>
      </sheetData>
      <sheetData sheetId="2">
        <row r="9">
          <cell r="D9">
            <v>13.6593661099764</v>
          </cell>
        </row>
        <row r="10">
          <cell r="D10">
            <v>14.210907644462569</v>
          </cell>
        </row>
        <row r="11">
          <cell r="D11">
            <v>14.743700365339169</v>
          </cell>
        </row>
        <row r="12">
          <cell r="D12">
            <v>15.254636661049412</v>
          </cell>
        </row>
        <row r="13">
          <cell r="D13">
            <v>15.754694026273537</v>
          </cell>
        </row>
        <row r="14">
          <cell r="D14">
            <v>16.24528533005051</v>
          </cell>
        </row>
        <row r="15">
          <cell r="D15">
            <v>16.725572220857906</v>
          </cell>
        </row>
        <row r="16">
          <cell r="D16">
            <v>17.059107046662728</v>
          </cell>
          <cell r="S16">
            <v>0.18395097777938779</v>
          </cell>
        </row>
        <row r="17">
          <cell r="D17">
            <v>17.568117150406042</v>
          </cell>
          <cell r="S17">
            <v>0.33336411051338072</v>
          </cell>
        </row>
        <row r="18">
          <cell r="D18">
            <v>18.207698740129608</v>
          </cell>
          <cell r="S18">
            <v>0.46133250840021567</v>
          </cell>
        </row>
        <row r="19">
          <cell r="D19">
            <v>18.947504290716793</v>
          </cell>
          <cell r="S19">
            <v>0.57689405188215293</v>
          </cell>
        </row>
        <row r="20">
          <cell r="D20">
            <v>19.766989654136353</v>
          </cell>
          <cell r="S20">
            <v>0.68637538994670722</v>
          </cell>
        </row>
        <row r="21">
          <cell r="D21">
            <v>20.6522171542452</v>
          </cell>
          <cell r="S21">
            <v>0.79429581369730173</v>
          </cell>
        </row>
        <row r="22">
          <cell r="D22">
            <v>21.593702900197307</v>
          </cell>
          <cell r="S22">
            <v>0.90397598845300042</v>
          </cell>
        </row>
        <row r="23">
          <cell r="D23">
            <v>22.584965038240036</v>
          </cell>
          <cell r="S23">
            <v>1.0179487762364461</v>
          </cell>
        </row>
        <row r="24">
          <cell r="D24">
            <v>23.621542633648108</v>
          </cell>
          <cell r="S24">
            <v>1.1382373668228984</v>
          </cell>
        </row>
        <row r="25">
          <cell r="D25">
            <v>24.700330629121648</v>
          </cell>
          <cell r="S25">
            <v>1.2665444721054671</v>
          </cell>
        </row>
        <row r="26">
          <cell r="D26">
            <v>25.819127128403043</v>
          </cell>
          <cell r="S26">
            <v>1.4043819479978246</v>
          </cell>
        </row>
        <row r="27">
          <cell r="D27">
            <v>26.976323326476926</v>
          </cell>
          <cell r="S27">
            <v>1.5531605593720992</v>
          </cell>
        </row>
        <row r="28">
          <cell r="D28">
            <v>28.170689262679677</v>
          </cell>
          <cell r="S28">
            <v>1.7142531339567244</v>
          </cell>
        </row>
      </sheetData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>
        <row r="65">
          <cell r="F65">
            <v>1240.0292858765818</v>
          </cell>
        </row>
        <row r="71">
          <cell r="B71">
            <v>11987.716434187296</v>
          </cell>
        </row>
      </sheetData>
      <sheetData sheetId="2">
        <row r="9">
          <cell r="D9">
            <v>8.5794843082427779</v>
          </cell>
        </row>
        <row r="10">
          <cell r="D10">
            <v>8.8231149368929813</v>
          </cell>
        </row>
        <row r="11">
          <cell r="D11">
            <v>9.0571283468360075</v>
          </cell>
        </row>
        <row r="12">
          <cell r="D12">
            <v>9.284376865598972</v>
          </cell>
        </row>
        <row r="13">
          <cell r="D13">
            <v>9.5006239075001933</v>
          </cell>
        </row>
        <row r="14">
          <cell r="D14">
            <v>9.7111395620897873</v>
          </cell>
        </row>
        <row r="15">
          <cell r="D15">
            <v>9.9101509092641287</v>
          </cell>
        </row>
        <row r="16">
          <cell r="D16">
            <v>10.068910874929145</v>
          </cell>
          <cell r="S16">
            <v>0.10776153584854349</v>
          </cell>
        </row>
        <row r="17">
          <cell r="D17">
            <v>10.318645905032563</v>
          </cell>
          <cell r="S17">
            <v>0.19432439637692964</v>
          </cell>
        </row>
        <row r="18">
          <cell r="D18">
            <v>10.635169251951949</v>
          </cell>
          <cell r="S18">
            <v>0.26750025817917361</v>
          </cell>
        </row>
        <row r="19">
          <cell r="D19">
            <v>11.002146531493622</v>
          </cell>
          <cell r="S19">
            <v>0.33266226698627538</v>
          </cell>
        </row>
        <row r="20">
          <cell r="D20">
            <v>11.408527479465775</v>
          </cell>
          <cell r="S20">
            <v>0.39355107207903839</v>
          </cell>
        </row>
        <row r="21">
          <cell r="D21">
            <v>11.846819255893109</v>
          </cell>
          <cell r="S21">
            <v>0.45281674267241062</v>
          </cell>
        </row>
        <row r="22">
          <cell r="D22">
            <v>12.31192442662927</v>
          </cell>
          <cell r="S22">
            <v>0.5123835515576175</v>
          </cell>
        </row>
        <row r="23">
          <cell r="D23">
            <v>12.800357920651695</v>
          </cell>
          <cell r="S23">
            <v>0.5736959610918877</v>
          </cell>
        </row>
        <row r="24">
          <cell r="D24">
            <v>13.309718388857766</v>
          </cell>
          <cell r="S24">
            <v>0.63788493866115958</v>
          </cell>
        </row>
        <row r="25">
          <cell r="D25">
            <v>13.838330378079904</v>
          </cell>
          <cell r="S25">
            <v>0.70588085067390105</v>
          </cell>
        </row>
        <row r="26">
          <cell r="D26">
            <v>14.385001219767769</v>
          </cell>
          <cell r="S26">
            <v>0.77849054962982722</v>
          </cell>
        </row>
        <row r="27">
          <cell r="D27">
            <v>14.94885496590175</v>
          </cell>
          <cell r="S27">
            <v>0.85645047925726969</v>
          </cell>
        </row>
        <row r="28">
          <cell r="D28">
            <v>15.529218068103363</v>
          </cell>
          <cell r="S28">
            <v>0.94046374056665838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zoomScale="85" zoomScaleNormal="85" workbookViewId="0">
      <selection activeCell="C41" sqref="C41"/>
    </sheetView>
  </sheetViews>
  <sheetFormatPr defaultRowHeight="15" x14ac:dyDescent="0.25"/>
  <cols>
    <col min="1" max="1" width="9.140625" style="5"/>
    <col min="2" max="2" width="40" style="5" customWidth="1"/>
    <col min="3" max="4" width="16.28515625" style="5" customWidth="1"/>
    <col min="5" max="5" width="20.140625" style="5" customWidth="1"/>
    <col min="6" max="6" width="15.7109375" style="5" customWidth="1"/>
    <col min="7" max="7" width="23.42578125" style="5" customWidth="1"/>
    <col min="8" max="8" width="23.5703125" style="5" customWidth="1"/>
    <col min="9" max="9" width="17.140625" style="5" customWidth="1"/>
    <col min="10" max="10" width="17.7109375" style="5" customWidth="1"/>
    <col min="11" max="11" width="17.140625" style="5" customWidth="1"/>
    <col min="12" max="12" width="12.42578125" style="5" customWidth="1"/>
    <col min="13" max="16384" width="9.140625" style="5"/>
  </cols>
  <sheetData>
    <row r="1" spans="1:12" x14ac:dyDescent="0.25">
      <c r="A1" s="5" t="s">
        <v>0</v>
      </c>
    </row>
    <row r="2" spans="1:12" x14ac:dyDescent="0.25">
      <c r="A2" s="5" t="s">
        <v>1</v>
      </c>
    </row>
    <row r="3" spans="1:12" x14ac:dyDescent="0.25">
      <c r="B3" s="3" t="s">
        <v>3</v>
      </c>
    </row>
    <row r="4" spans="1:12" ht="60" x14ac:dyDescent="0.25">
      <c r="A4" s="1">
        <v>2</v>
      </c>
      <c r="B4" s="2" t="s">
        <v>2</v>
      </c>
      <c r="C4" s="4" t="s">
        <v>123</v>
      </c>
      <c r="D4" s="4" t="s">
        <v>125</v>
      </c>
      <c r="E4" s="4" t="s">
        <v>122</v>
      </c>
      <c r="F4" s="4" t="s">
        <v>124</v>
      </c>
      <c r="G4" s="4" t="s">
        <v>143</v>
      </c>
      <c r="H4" s="4" t="s">
        <v>144</v>
      </c>
      <c r="I4" s="4" t="s">
        <v>4</v>
      </c>
      <c r="J4" s="4" t="s">
        <v>5</v>
      </c>
      <c r="K4" s="4" t="s">
        <v>6</v>
      </c>
      <c r="L4" s="1" t="s">
        <v>7</v>
      </c>
    </row>
    <row r="5" spans="1:12" x14ac:dyDescent="0.25">
      <c r="B5" s="3" t="s">
        <v>126</v>
      </c>
      <c r="G5" s="44"/>
      <c r="H5" s="44"/>
      <c r="I5" s="44"/>
    </row>
    <row r="6" spans="1:12" x14ac:dyDescent="0.25">
      <c r="B6" s="3" t="s">
        <v>127</v>
      </c>
      <c r="C6" s="5">
        <v>300</v>
      </c>
      <c r="D6" s="5">
        <v>1</v>
      </c>
      <c r="F6" s="3">
        <f>(C6*D6)*4</f>
        <v>1200</v>
      </c>
      <c r="G6" s="56">
        <f>(Sheet4!N12*21)*1000</f>
        <v>26.326883520000006</v>
      </c>
      <c r="H6" s="57">
        <f>SUM(G6:G12)</f>
        <v>236.94195167999999</v>
      </c>
      <c r="I6" s="44"/>
    </row>
    <row r="7" spans="1:12" x14ac:dyDescent="0.25">
      <c r="B7" s="3" t="s">
        <v>128</v>
      </c>
      <c r="C7" s="5">
        <v>300</v>
      </c>
      <c r="D7" s="5">
        <v>1</v>
      </c>
      <c r="F7" s="3">
        <f t="shared" ref="F7:F12" si="0">(C7*D7)*4</f>
        <v>1200</v>
      </c>
      <c r="G7" s="56">
        <f>(Sheet4!N13*21)*1000</f>
        <v>26.326883520000006</v>
      </c>
      <c r="H7" s="44"/>
      <c r="I7" s="44"/>
    </row>
    <row r="8" spans="1:12" x14ac:dyDescent="0.25">
      <c r="B8" s="3" t="s">
        <v>129</v>
      </c>
      <c r="C8" s="5">
        <v>300</v>
      </c>
      <c r="D8" s="5">
        <v>3</v>
      </c>
      <c r="F8" s="3">
        <f t="shared" si="0"/>
        <v>3600</v>
      </c>
      <c r="G8" s="56">
        <f>(Sheet4!N14*21)*1000</f>
        <v>78.980650560000001</v>
      </c>
      <c r="I8" s="44"/>
    </row>
    <row r="9" spans="1:12" x14ac:dyDescent="0.25">
      <c r="B9" s="3" t="s">
        <v>130</v>
      </c>
      <c r="C9" s="5">
        <v>300</v>
      </c>
      <c r="D9" s="5">
        <v>1</v>
      </c>
      <c r="F9" s="3">
        <f t="shared" si="0"/>
        <v>1200</v>
      </c>
      <c r="G9" s="56">
        <f>(Sheet4!N15*21)*1000</f>
        <v>26.326883520000006</v>
      </c>
      <c r="H9" s="44"/>
      <c r="I9" s="44"/>
    </row>
    <row r="10" spans="1:12" x14ac:dyDescent="0.25">
      <c r="B10" s="3" t="s">
        <v>131</v>
      </c>
      <c r="C10" s="5">
        <v>300</v>
      </c>
      <c r="D10" s="5">
        <v>1</v>
      </c>
      <c r="F10" s="3">
        <f t="shared" si="0"/>
        <v>1200</v>
      </c>
      <c r="G10" s="56">
        <f>(Sheet4!N16*21)*1000</f>
        <v>26.326883520000006</v>
      </c>
    </row>
    <row r="11" spans="1:12" x14ac:dyDescent="0.25">
      <c r="B11" s="3" t="s">
        <v>132</v>
      </c>
      <c r="C11" s="5">
        <v>300</v>
      </c>
      <c r="D11" s="5">
        <v>1</v>
      </c>
      <c r="F11" s="3">
        <f t="shared" si="0"/>
        <v>1200</v>
      </c>
      <c r="G11" s="56">
        <f>(Sheet4!N17*21)*1000</f>
        <v>26.326883520000006</v>
      </c>
    </row>
    <row r="12" spans="1:12" x14ac:dyDescent="0.25">
      <c r="B12" s="3" t="s">
        <v>133</v>
      </c>
      <c r="C12" s="5">
        <v>300</v>
      </c>
      <c r="D12" s="5">
        <v>1</v>
      </c>
      <c r="F12" s="3">
        <f t="shared" si="0"/>
        <v>1200</v>
      </c>
      <c r="G12" s="56">
        <f>(Sheet4!N18*21)*1000</f>
        <v>26.326883520000006</v>
      </c>
    </row>
    <row r="15" spans="1:12" ht="30" x14ac:dyDescent="0.25">
      <c r="A15" s="1">
        <v>3</v>
      </c>
      <c r="B15" s="2" t="s">
        <v>145</v>
      </c>
      <c r="C15" s="5" t="s">
        <v>146</v>
      </c>
    </row>
    <row r="16" spans="1:12" x14ac:dyDescent="0.25">
      <c r="B16" s="3" t="s">
        <v>134</v>
      </c>
      <c r="C16" s="59">
        <f>'[1]Fraksi pengelolaan sampah BaU'!$F$67/14</f>
        <v>5539.730663257842</v>
      </c>
      <c r="H16" s="60">
        <f>SUM('[1]Rekapitulasi BaU Emisi GRK'!$S$16:$S$28)*21</f>
        <v>631.9969890460028</v>
      </c>
    </row>
    <row r="17" spans="1:9" x14ac:dyDescent="0.25">
      <c r="B17" s="2" t="s">
        <v>141</v>
      </c>
      <c r="C17" s="58">
        <f>'[2]Fraksi pengelolaan sampah BaU'!$F$65/14</f>
        <v>1769.5617093068754</v>
      </c>
      <c r="H17" s="60">
        <f>SUM('[2]Rekapitulasi BaU Emisi GRK'!$S$16:$S$28)*21</f>
        <v>200.81480168984683</v>
      </c>
    </row>
    <row r="18" spans="1:9" x14ac:dyDescent="0.25">
      <c r="B18" s="5" t="s">
        <v>136</v>
      </c>
      <c r="C18" s="61">
        <f>'[3]Fraksi pengelolaan sampah BaU'!$F$65</f>
        <v>1353.208765032846</v>
      </c>
      <c r="H18" s="60">
        <f>SUM('[3]Rekapitulasi BaU Emisi GRK'!$S$16:$S$28)*21</f>
        <v>154.07633894513677</v>
      </c>
    </row>
    <row r="19" spans="1:9" x14ac:dyDescent="0.25">
      <c r="B19" s="5" t="s">
        <v>139</v>
      </c>
      <c r="C19" s="62">
        <f>'[4]Fraksi pengelolaan sampah BaU'!$F$66</f>
        <v>6598.2381734491855</v>
      </c>
      <c r="H19" s="60">
        <f>SUM('[4]Rekapitulasi BaU Emisi GRK'!$S$16:$S$28)*21</f>
        <v>748.75243879606785</v>
      </c>
    </row>
    <row r="20" spans="1:9" x14ac:dyDescent="0.25">
      <c r="B20" s="5" t="s">
        <v>147</v>
      </c>
      <c r="C20" s="61">
        <f>'[5]Fraksi pengelolaan sampah BaU'!$F$65</f>
        <v>1009.8975361651637</v>
      </c>
      <c r="H20" s="60">
        <f>SUM('[5]Rekapitulasi BaU Emisi GRK'!$S$16:$S$28)*21</f>
        <v>118.87619419167717</v>
      </c>
    </row>
    <row r="21" spans="1:9" x14ac:dyDescent="0.25">
      <c r="B21" s="5" t="s">
        <v>140</v>
      </c>
      <c r="C21" s="61">
        <f>'[6]Fraksi pengelolaan sampah BaU'!$F$65</f>
        <v>2833.1055981807917</v>
      </c>
      <c r="H21" s="60">
        <f>SUM('[6]Rekapitulasi BaU Emisi GRK'!$S$16:$S$28)*21</f>
        <v>317.87616718866173</v>
      </c>
    </row>
    <row r="22" spans="1:9" x14ac:dyDescent="0.25">
      <c r="B22" s="5" t="s">
        <v>149</v>
      </c>
      <c r="C22" s="62">
        <f>'[7]Fraksi pengelolaan sampah BaU'!$F$65</f>
        <v>171.73232917603744</v>
      </c>
      <c r="H22" s="60">
        <f>SUM('[7]Rekapitulasi BaU Emisi GRK'!$S$16:$S$28)*21</f>
        <v>20.082680436112643</v>
      </c>
    </row>
    <row r="23" spans="1:9" x14ac:dyDescent="0.25">
      <c r="B23" s="5" t="s">
        <v>142</v>
      </c>
      <c r="C23" s="61">
        <f>'[8]Fraksi pengelolaan sampah BaU'!$F$65</f>
        <v>2232.7963266579745</v>
      </c>
      <c r="H23" s="60">
        <f>SUM('[8]Rekapitulasi BaU Emisi GRK'!$S$16:$S$28)*21</f>
        <v>252.72901704043571</v>
      </c>
    </row>
    <row r="24" spans="1:9" x14ac:dyDescent="0.25">
      <c r="B24" s="5" t="s">
        <v>148</v>
      </c>
      <c r="C24" s="61">
        <f>'[9]Fraksi pengelolaan sampah BaU'!$F$65</f>
        <v>1240.0292858765818</v>
      </c>
      <c r="H24" s="60">
        <f>SUM('[9]Rekapitulasi BaU Emisi GRK'!$S$16:$S$28)*21</f>
        <v>141.83119321519453</v>
      </c>
    </row>
    <row r="25" spans="1:9" x14ac:dyDescent="0.25">
      <c r="B25" s="5" t="s">
        <v>135</v>
      </c>
      <c r="C25" s="61">
        <f>'[10]Fraksi pengelolaan sampah BaU'!$F$65</f>
        <v>7306.5774554131031</v>
      </c>
      <c r="H25" s="60">
        <f>SUM('[10]Rekapitulasi BaU Emisi GRK'!$S$16:$S$28)*21</f>
        <v>831.76083656362539</v>
      </c>
    </row>
    <row r="26" spans="1:9" x14ac:dyDescent="0.25">
      <c r="C26" s="63">
        <f>SUM(C16:C25)</f>
        <v>30054.877842516402</v>
      </c>
      <c r="H26" s="61">
        <f>SUM(H16:H25)</f>
        <v>3418.7966571127617</v>
      </c>
    </row>
    <row r="29" spans="1:9" ht="45" x14ac:dyDescent="0.25">
      <c r="A29" s="1">
        <v>4</v>
      </c>
      <c r="B29" s="2" t="s">
        <v>150</v>
      </c>
      <c r="G29" s="1" t="s">
        <v>151</v>
      </c>
      <c r="H29" s="1" t="s">
        <v>152</v>
      </c>
    </row>
    <row r="30" spans="1:9" x14ac:dyDescent="0.25">
      <c r="B30" s="3" t="s">
        <v>134</v>
      </c>
      <c r="C30" s="62">
        <f>'[1]Fraksi pengelolaan sampah BaU'!$B$71</f>
        <v>53210.124822014688</v>
      </c>
      <c r="G30" s="62">
        <f>SUM('[11]Rekapitulasi BaU Emisi GRK'!$D$9:$D$28)*21</f>
        <v>19979.588666641306</v>
      </c>
      <c r="H30" s="62">
        <f>SUM('[1]Rekapitulasi BaU Emisi GRK'!$D$9:$D$28)*21</f>
        <v>19094.579269772395</v>
      </c>
      <c r="I30" s="61">
        <f>G30-H30</f>
        <v>885.0093968689107</v>
      </c>
    </row>
    <row r="31" spans="1:9" x14ac:dyDescent="0.25">
      <c r="B31" s="2" t="s">
        <v>141</v>
      </c>
      <c r="C31" s="62">
        <f>'[2]Fraksi pengelolaan sampah BaU'!$B$71</f>
        <v>16770.818751180424</v>
      </c>
      <c r="G31" s="62">
        <f>SUM('[12]Rekapitulasi BaU Emisi GRK'!$D$9:$D$28)*21</f>
        <v>6286.8393035541831</v>
      </c>
      <c r="H31" s="62">
        <f>SUM('[2]Rekapitulasi BaU Emisi GRK'!$D$9:$D$28)*21</f>
        <v>6578.406742479181</v>
      </c>
      <c r="I31" s="61">
        <f t="shared" ref="I31:I40" si="1">G31-H31</f>
        <v>-291.56743892499799</v>
      </c>
    </row>
    <row r="32" spans="1:9" x14ac:dyDescent="0.25">
      <c r="B32" s="5" t="s">
        <v>136</v>
      </c>
      <c r="C32" s="62">
        <f>'[3]Fraksi pengelolaan sampah BaU'!$B$71</f>
        <v>12925.264237910555</v>
      </c>
      <c r="G32" s="62">
        <f>SUM('[13]Rekapitulasi BaU Emisi GRK'!$D$9:$D$28)*21</f>
        <v>4900.1051310933881</v>
      </c>
      <c r="H32" s="62">
        <f>SUM('[3]Rekapitulasi BaU Emisi GRK'!$D$9:$D$28)*21</f>
        <v>4947.4168611718369</v>
      </c>
      <c r="I32" s="61">
        <f t="shared" si="1"/>
        <v>-47.311730078448818</v>
      </c>
    </row>
    <row r="33" spans="2:9" x14ac:dyDescent="0.25">
      <c r="B33" s="5" t="s">
        <v>139</v>
      </c>
      <c r="C33" s="62">
        <f>'[4]Fraksi pengelolaan sampah BaU'!$B$71</f>
        <v>62797.116073155586</v>
      </c>
      <c r="G33" s="62">
        <f>SUM('[14]Rekapitulasi BaU Emisi GRK'!$D$9:$D$28)*21</f>
        <v>23086.322393773469</v>
      </c>
      <c r="H33" s="62">
        <f>SUM('[4]Rekapitulasi BaU Emisi GRK'!$D$9:$D$28)*21</f>
        <v>23511.943018275204</v>
      </c>
      <c r="I33" s="61">
        <f t="shared" si="1"/>
        <v>-425.62062450173471</v>
      </c>
    </row>
    <row r="34" spans="2:9" x14ac:dyDescent="0.25">
      <c r="B34" s="5" t="s">
        <v>147</v>
      </c>
      <c r="C34" s="62">
        <f>'[5]Fraksi pengelolaan sampah BaU'!$B$71</f>
        <v>10264.544243820917</v>
      </c>
      <c r="G34" s="62">
        <f>SUM('[15]Rekapitulasi BaU Emisi GRK'!$D$9:$D$28)*21</f>
        <v>4385.4155778512959</v>
      </c>
      <c r="H34" s="62">
        <f>SUM('[5]Rekapitulasi BaU Emisi GRK'!$D$9:$D$28)*21</f>
        <v>4548.3693356525619</v>
      </c>
      <c r="I34" s="61">
        <f t="shared" si="1"/>
        <v>-162.95375780126597</v>
      </c>
    </row>
    <row r="35" spans="2:9" x14ac:dyDescent="0.25">
      <c r="B35" s="5" t="s">
        <v>140</v>
      </c>
      <c r="C35" s="62">
        <f>'[6]Fraksi pengelolaan sampah BaU'!$B$71</f>
        <v>26371.050948557666</v>
      </c>
      <c r="G35" s="62">
        <f>SUM('[16]Rekapitulasi BaU Emisi GRK'!$D$9:$D$28)*21</f>
        <v>9393.3779095701921</v>
      </c>
      <c r="H35" s="62">
        <f>SUM('[6]Rekapitulasi BaU Emisi GRK'!$D$9:$D$28)*21</f>
        <v>9555.8667518816437</v>
      </c>
      <c r="I35" s="61">
        <f t="shared" si="1"/>
        <v>-162.48884231145166</v>
      </c>
    </row>
    <row r="36" spans="2:9" x14ac:dyDescent="0.25">
      <c r="B36" s="5" t="s">
        <v>149</v>
      </c>
      <c r="C36" s="62">
        <f>'[7]Fraksi pengelolaan sampah BaU'!$B$71</f>
        <v>1739.9356794428236</v>
      </c>
      <c r="G36" s="62">
        <f>SUM('[17]Rekapitulasi BaU Emisi GRK'!$D$9:$D$28)*21</f>
        <v>562.72309931178677</v>
      </c>
      <c r="H36" s="62">
        <f>SUM('[7]Rekapitulasi BaU Emisi GRK'!$D$9:$D$28)*21</f>
        <v>590.53986681799677</v>
      </c>
      <c r="I36" s="61">
        <f t="shared" si="1"/>
        <v>-27.816767506209999</v>
      </c>
    </row>
    <row r="37" spans="2:9" x14ac:dyDescent="0.25">
      <c r="B37" s="5" t="s">
        <v>142</v>
      </c>
      <c r="C37" s="62">
        <f>'[8]Fraksi pengelolaan sampah BaU'!$B$71</f>
        <v>21148.743347756375</v>
      </c>
      <c r="G37" s="62">
        <f>SUM('[18]Rekapitulasi BaU Emisi GRK'!$D$9:$D$28)*21</f>
        <v>7869.0898575555311</v>
      </c>
      <c r="H37" s="62">
        <f>SUM('[8]Rekapitulasi BaU Emisi GRK'!$D$9:$D$28)*21</f>
        <v>8237.5120235745326</v>
      </c>
      <c r="I37" s="61">
        <f t="shared" si="1"/>
        <v>-368.42216601900145</v>
      </c>
    </row>
    <row r="38" spans="2:9" x14ac:dyDescent="0.25">
      <c r="B38" s="5" t="s">
        <v>148</v>
      </c>
      <c r="C38" s="62">
        <f>'[9]Fraksi pengelolaan sampah BaU'!$B$71</f>
        <v>11987.716434187296</v>
      </c>
      <c r="G38" s="62">
        <f>SUM('[19]Rekapitulasi BaU Emisi GRK'!$D$9:$D$28)*21</f>
        <v>4569.2400731375428</v>
      </c>
      <c r="H38" s="62">
        <f>SUM('[9]Rekapitulasi BaU Emisi GRK'!$D$9:$D$28)*21</f>
        <v>4772.6625135668337</v>
      </c>
      <c r="I38" s="61">
        <f t="shared" si="1"/>
        <v>-203.42244042929087</v>
      </c>
    </row>
    <row r="39" spans="2:9" x14ac:dyDescent="0.25">
      <c r="B39" s="5" t="s">
        <v>135</v>
      </c>
      <c r="C39" s="62">
        <f>'[10]Fraksi pengelolaan sampah BaU'!$B$71</f>
        <v>70118.538068632159</v>
      </c>
      <c r="G39" s="62">
        <f>SUM('[20]Rekapitulasi BaU Emisi GRK'!$D$9:$D$28)*21</f>
        <v>26043.498549416843</v>
      </c>
      <c r="H39" s="62">
        <f>SUM('[10]Rekapitulasi BaU Emisi GRK'!$D$9:$D$28)*21</f>
        <v>26456.563939534073</v>
      </c>
      <c r="I39" s="61">
        <f t="shared" si="1"/>
        <v>-413.06539011722998</v>
      </c>
    </row>
    <row r="40" spans="2:9" x14ac:dyDescent="0.25">
      <c r="C40" s="61">
        <f>SUM(C30:C39)</f>
        <v>287333.85260665847</v>
      </c>
      <c r="G40" s="61">
        <f>SUM(G30:G39)</f>
        <v>107076.20056190554</v>
      </c>
      <c r="H40" s="61">
        <f>SUM(H30:H39)</f>
        <v>108293.86032272624</v>
      </c>
      <c r="I40" s="61">
        <f t="shared" si="1"/>
        <v>-1217.6597608206939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4"/>
  <sheetViews>
    <sheetView topLeftCell="A4" workbookViewId="0">
      <selection activeCell="B12" sqref="B12:B18"/>
    </sheetView>
  </sheetViews>
  <sheetFormatPr defaultRowHeight="12.75" x14ac:dyDescent="0.25"/>
  <cols>
    <col min="1" max="1" width="25.28515625" style="54" customWidth="1"/>
    <col min="2" max="5" width="25.5703125" style="54" customWidth="1"/>
    <col min="6" max="7" width="9.140625" style="54"/>
    <col min="8" max="8" width="11.5703125" style="54" customWidth="1"/>
    <col min="9" max="16384" width="9.140625" style="54"/>
  </cols>
  <sheetData>
    <row r="2" spans="1:10" ht="14.25" customHeight="1" x14ac:dyDescent="0.25">
      <c r="A2" s="45" t="s">
        <v>8</v>
      </c>
      <c r="B2" s="68" t="s">
        <v>9</v>
      </c>
      <c r="C2" s="68"/>
      <c r="D2" s="68"/>
      <c r="E2" s="68"/>
    </row>
    <row r="3" spans="1:10" ht="14.25" customHeight="1" x14ac:dyDescent="0.25">
      <c r="A3" s="45" t="s">
        <v>10</v>
      </c>
      <c r="B3" s="68" t="s">
        <v>11</v>
      </c>
      <c r="C3" s="68"/>
      <c r="D3" s="68"/>
      <c r="E3" s="68"/>
    </row>
    <row r="4" spans="1:10" ht="14.25" customHeight="1" x14ac:dyDescent="0.25">
      <c r="A4" s="45" t="s">
        <v>12</v>
      </c>
      <c r="B4" s="68" t="s">
        <v>13</v>
      </c>
      <c r="C4" s="68"/>
      <c r="D4" s="68"/>
      <c r="E4" s="68"/>
    </row>
    <row r="5" spans="1:10" ht="14.25" customHeight="1" x14ac:dyDescent="0.25">
      <c r="A5" s="45" t="s">
        <v>14</v>
      </c>
      <c r="B5" s="68" t="s">
        <v>15</v>
      </c>
      <c r="C5" s="68"/>
      <c r="D5" s="68"/>
      <c r="E5" s="68"/>
    </row>
    <row r="6" spans="1:10" x14ac:dyDescent="0.25">
      <c r="A6" s="69" t="s">
        <v>16</v>
      </c>
      <c r="B6" s="70"/>
      <c r="C6" s="70"/>
      <c r="D6" s="70"/>
      <c r="E6" s="70"/>
    </row>
    <row r="7" spans="1:10" x14ac:dyDescent="0.25">
      <c r="A7" s="46"/>
      <c r="B7" s="47" t="s">
        <v>17</v>
      </c>
      <c r="C7" s="47" t="s">
        <v>18</v>
      </c>
      <c r="D7" s="47" t="s">
        <v>19</v>
      </c>
      <c r="E7" s="47" t="s">
        <v>20</v>
      </c>
    </row>
    <row r="8" spans="1:10" ht="28.5" customHeight="1" x14ac:dyDescent="0.25">
      <c r="A8" s="68" t="s">
        <v>21</v>
      </c>
      <c r="B8" s="48" t="s">
        <v>22</v>
      </c>
      <c r="C8" s="48" t="s">
        <v>23</v>
      </c>
      <c r="D8" s="48" t="s">
        <v>24</v>
      </c>
      <c r="E8" s="48" t="s">
        <v>25</v>
      </c>
    </row>
    <row r="9" spans="1:10" ht="15" x14ac:dyDescent="0.25">
      <c r="A9" s="71"/>
      <c r="B9" s="48" t="s">
        <v>26</v>
      </c>
      <c r="C9" s="48" t="s">
        <v>27</v>
      </c>
      <c r="D9" s="48" t="s">
        <v>137</v>
      </c>
      <c r="E9" s="48" t="s">
        <v>28</v>
      </c>
    </row>
    <row r="10" spans="1:10" ht="15" x14ac:dyDescent="0.25">
      <c r="A10" s="71"/>
      <c r="B10" s="48" t="s">
        <v>29</v>
      </c>
      <c r="C10" s="48" t="s">
        <v>138</v>
      </c>
      <c r="D10" s="48"/>
      <c r="E10" s="48" t="s">
        <v>30</v>
      </c>
    </row>
    <row r="11" spans="1:10" x14ac:dyDescent="0.25">
      <c r="A11" s="49"/>
      <c r="B11" s="49"/>
      <c r="C11" s="49"/>
      <c r="D11" s="49"/>
      <c r="E11" s="48" t="s">
        <v>31</v>
      </c>
    </row>
    <row r="12" spans="1:10" x14ac:dyDescent="0.25">
      <c r="A12" s="48" t="s">
        <v>134</v>
      </c>
      <c r="B12" s="50">
        <f>Sheet1!F6</f>
        <v>1200</v>
      </c>
      <c r="C12" s="51">
        <f>$I$12*365/1000</f>
        <v>14.6</v>
      </c>
      <c r="D12" s="52">
        <v>1</v>
      </c>
      <c r="E12" s="53">
        <f>B12*C12*D12</f>
        <v>17520</v>
      </c>
      <c r="F12" s="54" t="s">
        <v>32</v>
      </c>
      <c r="I12" s="54">
        <v>40</v>
      </c>
      <c r="J12" s="54" t="s">
        <v>33</v>
      </c>
    </row>
    <row r="13" spans="1:10" x14ac:dyDescent="0.25">
      <c r="A13" s="48" t="s">
        <v>135</v>
      </c>
      <c r="B13" s="50">
        <f>Sheet1!F7</f>
        <v>1200</v>
      </c>
      <c r="C13" s="51">
        <f t="shared" ref="C13:C32" si="0">$I$12*365/1000</f>
        <v>14.6</v>
      </c>
      <c r="D13" s="52">
        <v>1</v>
      </c>
      <c r="E13" s="53">
        <f t="shared" ref="E13:E32" si="1">B13*C13*D13</f>
        <v>17520</v>
      </c>
    </row>
    <row r="14" spans="1:10" x14ac:dyDescent="0.25">
      <c r="A14" s="48" t="s">
        <v>136</v>
      </c>
      <c r="B14" s="50">
        <f>Sheet1!F8</f>
        <v>3600</v>
      </c>
      <c r="C14" s="51">
        <f t="shared" si="0"/>
        <v>14.6</v>
      </c>
      <c r="D14" s="52">
        <v>1</v>
      </c>
      <c r="E14" s="53">
        <f t="shared" si="1"/>
        <v>52560</v>
      </c>
    </row>
    <row r="15" spans="1:10" x14ac:dyDescent="0.25">
      <c r="A15" s="55" t="s">
        <v>130</v>
      </c>
      <c r="B15" s="50">
        <f>Sheet1!F9</f>
        <v>1200</v>
      </c>
      <c r="C15" s="51">
        <f t="shared" si="0"/>
        <v>14.6</v>
      </c>
      <c r="D15" s="52">
        <v>1</v>
      </c>
      <c r="E15" s="53">
        <f t="shared" si="1"/>
        <v>17520</v>
      </c>
    </row>
    <row r="16" spans="1:10" x14ac:dyDescent="0.25">
      <c r="A16" s="55" t="s">
        <v>131</v>
      </c>
      <c r="B16" s="50">
        <f>Sheet1!F10</f>
        <v>1200</v>
      </c>
      <c r="C16" s="51">
        <f t="shared" si="0"/>
        <v>14.6</v>
      </c>
      <c r="D16" s="52">
        <v>1</v>
      </c>
      <c r="E16" s="53">
        <f t="shared" si="1"/>
        <v>17520</v>
      </c>
    </row>
    <row r="17" spans="1:5" x14ac:dyDescent="0.25">
      <c r="A17" s="55" t="s">
        <v>132</v>
      </c>
      <c r="B17" s="50">
        <f>Sheet1!F11</f>
        <v>1200</v>
      </c>
      <c r="C17" s="51">
        <f t="shared" si="0"/>
        <v>14.6</v>
      </c>
      <c r="D17" s="52">
        <v>1</v>
      </c>
      <c r="E17" s="53">
        <f t="shared" si="1"/>
        <v>17520</v>
      </c>
    </row>
    <row r="18" spans="1:5" x14ac:dyDescent="0.25">
      <c r="A18" s="55" t="s">
        <v>133</v>
      </c>
      <c r="B18" s="50">
        <f>Sheet1!F12</f>
        <v>1200</v>
      </c>
      <c r="C18" s="51">
        <f t="shared" si="0"/>
        <v>14.6</v>
      </c>
      <c r="D18" s="52">
        <v>1</v>
      </c>
      <c r="E18" s="53">
        <f t="shared" si="1"/>
        <v>17520</v>
      </c>
    </row>
    <row r="19" spans="1:5" x14ac:dyDescent="0.25">
      <c r="A19" s="48"/>
      <c r="B19" s="50"/>
      <c r="C19" s="51">
        <f t="shared" si="0"/>
        <v>14.6</v>
      </c>
      <c r="D19" s="52">
        <v>1</v>
      </c>
      <c r="E19" s="53">
        <f t="shared" si="1"/>
        <v>0</v>
      </c>
    </row>
    <row r="20" spans="1:5" x14ac:dyDescent="0.25">
      <c r="A20" s="48"/>
      <c r="B20" s="50"/>
      <c r="C20" s="51">
        <f t="shared" si="0"/>
        <v>14.6</v>
      </c>
      <c r="D20" s="52">
        <v>1</v>
      </c>
      <c r="E20" s="53">
        <f t="shared" si="1"/>
        <v>0</v>
      </c>
    </row>
    <row r="21" spans="1:5" x14ac:dyDescent="0.25">
      <c r="A21" s="48"/>
      <c r="B21" s="50"/>
      <c r="C21" s="51">
        <f t="shared" si="0"/>
        <v>14.6</v>
      </c>
      <c r="D21" s="52">
        <v>1</v>
      </c>
      <c r="E21" s="53">
        <f t="shared" si="1"/>
        <v>0</v>
      </c>
    </row>
    <row r="22" spans="1:5" x14ac:dyDescent="0.25">
      <c r="A22" s="48"/>
      <c r="B22" s="50"/>
      <c r="C22" s="51">
        <f t="shared" si="0"/>
        <v>14.6</v>
      </c>
      <c r="D22" s="52">
        <v>1</v>
      </c>
      <c r="E22" s="53">
        <f t="shared" si="1"/>
        <v>0</v>
      </c>
    </row>
    <row r="23" spans="1:5" x14ac:dyDescent="0.25">
      <c r="A23" s="48"/>
      <c r="B23" s="50"/>
      <c r="C23" s="51">
        <f t="shared" si="0"/>
        <v>14.6</v>
      </c>
      <c r="D23" s="52">
        <v>1</v>
      </c>
      <c r="E23" s="53">
        <f t="shared" si="1"/>
        <v>0</v>
      </c>
    </row>
    <row r="24" spans="1:5" x14ac:dyDescent="0.25">
      <c r="A24" s="48"/>
      <c r="B24" s="50"/>
      <c r="C24" s="51">
        <f t="shared" si="0"/>
        <v>14.6</v>
      </c>
      <c r="D24" s="52">
        <v>1</v>
      </c>
      <c r="E24" s="53">
        <f t="shared" si="1"/>
        <v>0</v>
      </c>
    </row>
    <row r="25" spans="1:5" x14ac:dyDescent="0.25">
      <c r="A25" s="48"/>
      <c r="B25" s="50"/>
      <c r="C25" s="51">
        <f t="shared" si="0"/>
        <v>14.6</v>
      </c>
      <c r="D25" s="52">
        <v>1</v>
      </c>
      <c r="E25" s="53">
        <f t="shared" si="1"/>
        <v>0</v>
      </c>
    </row>
    <row r="26" spans="1:5" x14ac:dyDescent="0.25">
      <c r="A26" s="48"/>
      <c r="B26" s="50"/>
      <c r="C26" s="51">
        <f t="shared" si="0"/>
        <v>14.6</v>
      </c>
      <c r="D26" s="52">
        <v>1</v>
      </c>
      <c r="E26" s="53">
        <f t="shared" si="1"/>
        <v>0</v>
      </c>
    </row>
    <row r="27" spans="1:5" x14ac:dyDescent="0.25">
      <c r="A27" s="48"/>
      <c r="B27" s="50"/>
      <c r="C27" s="51">
        <f t="shared" si="0"/>
        <v>14.6</v>
      </c>
      <c r="D27" s="52">
        <v>1</v>
      </c>
      <c r="E27" s="53">
        <f t="shared" si="1"/>
        <v>0</v>
      </c>
    </row>
    <row r="28" spans="1:5" x14ac:dyDescent="0.25">
      <c r="A28" s="48"/>
      <c r="B28" s="50"/>
      <c r="C28" s="51">
        <f t="shared" si="0"/>
        <v>14.6</v>
      </c>
      <c r="D28" s="52">
        <v>1</v>
      </c>
      <c r="E28" s="53">
        <f t="shared" si="1"/>
        <v>0</v>
      </c>
    </row>
    <row r="29" spans="1:5" x14ac:dyDescent="0.25">
      <c r="A29" s="48"/>
      <c r="B29" s="50"/>
      <c r="C29" s="51">
        <f t="shared" si="0"/>
        <v>14.6</v>
      </c>
      <c r="D29" s="52">
        <v>1</v>
      </c>
      <c r="E29" s="53">
        <f t="shared" si="1"/>
        <v>0</v>
      </c>
    </row>
    <row r="30" spans="1:5" x14ac:dyDescent="0.25">
      <c r="A30" s="48"/>
      <c r="B30" s="50"/>
      <c r="C30" s="51">
        <f t="shared" si="0"/>
        <v>14.6</v>
      </c>
      <c r="D30" s="52">
        <v>1</v>
      </c>
      <c r="E30" s="53">
        <f t="shared" si="1"/>
        <v>0</v>
      </c>
    </row>
    <row r="31" spans="1:5" x14ac:dyDescent="0.25">
      <c r="A31" s="48"/>
      <c r="B31" s="50"/>
      <c r="C31" s="51">
        <f t="shared" si="0"/>
        <v>14.6</v>
      </c>
      <c r="D31" s="52">
        <v>1</v>
      </c>
      <c r="E31" s="53">
        <f t="shared" si="1"/>
        <v>0</v>
      </c>
    </row>
    <row r="32" spans="1:5" x14ac:dyDescent="0.25">
      <c r="A32" s="48"/>
      <c r="B32" s="50"/>
      <c r="C32" s="51">
        <f t="shared" si="0"/>
        <v>14.6</v>
      </c>
      <c r="D32" s="52">
        <v>1</v>
      </c>
      <c r="E32" s="53">
        <f t="shared" si="1"/>
        <v>0</v>
      </c>
    </row>
    <row r="33" spans="1:5" x14ac:dyDescent="0.25">
      <c r="A33" s="64" t="s">
        <v>34</v>
      </c>
      <c r="B33" s="65"/>
      <c r="C33" s="65"/>
      <c r="D33" s="65"/>
      <c r="E33" s="65"/>
    </row>
    <row r="34" spans="1:5" ht="12" customHeight="1" x14ac:dyDescent="0.25">
      <c r="A34" s="66" t="s">
        <v>35</v>
      </c>
      <c r="B34" s="67"/>
      <c r="C34" s="67"/>
      <c r="D34" s="67"/>
      <c r="E34" s="67"/>
    </row>
  </sheetData>
  <mergeCells count="8">
    <mergeCell ref="A33:E33"/>
    <mergeCell ref="A34:E34"/>
    <mergeCell ref="B2:E2"/>
    <mergeCell ref="B3:E3"/>
    <mergeCell ref="B4:E4"/>
    <mergeCell ref="B5:E5"/>
    <mergeCell ref="A6:E6"/>
    <mergeCell ref="A8:A10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26"/>
  <sheetViews>
    <sheetView topLeftCell="A7" workbookViewId="0">
      <selection activeCell="F14" sqref="F14"/>
    </sheetView>
  </sheetViews>
  <sheetFormatPr defaultRowHeight="15" x14ac:dyDescent="0.25"/>
  <cols>
    <col min="1" max="1" width="45.140625" style="5" customWidth="1"/>
    <col min="2" max="4" width="25.7109375" style="5" customWidth="1"/>
    <col min="5" max="16384" width="9.140625" style="5"/>
  </cols>
  <sheetData>
    <row r="2" spans="1:4" x14ac:dyDescent="0.25">
      <c r="A2" s="6" t="s">
        <v>8</v>
      </c>
      <c r="B2" s="78" t="s">
        <v>9</v>
      </c>
      <c r="C2" s="79"/>
      <c r="D2" s="79"/>
    </row>
    <row r="3" spans="1:4" x14ac:dyDescent="0.25">
      <c r="A3" s="6" t="s">
        <v>10</v>
      </c>
      <c r="B3" s="78" t="s">
        <v>11</v>
      </c>
      <c r="C3" s="79"/>
      <c r="D3" s="79"/>
    </row>
    <row r="4" spans="1:4" x14ac:dyDescent="0.25">
      <c r="A4" s="6" t="s">
        <v>12</v>
      </c>
      <c r="B4" s="78" t="s">
        <v>13</v>
      </c>
      <c r="C4" s="79"/>
      <c r="D4" s="79"/>
    </row>
    <row r="5" spans="1:4" x14ac:dyDescent="0.25">
      <c r="A5" s="6" t="s">
        <v>14</v>
      </c>
      <c r="B5" s="78" t="s">
        <v>36</v>
      </c>
      <c r="C5" s="79"/>
      <c r="D5" s="79"/>
    </row>
    <row r="6" spans="1:4" x14ac:dyDescent="0.25">
      <c r="A6" s="80" t="s">
        <v>37</v>
      </c>
      <c r="B6" s="81"/>
      <c r="C6" s="81"/>
      <c r="D6" s="81"/>
    </row>
    <row r="7" spans="1:4" x14ac:dyDescent="0.25">
      <c r="A7" s="7"/>
      <c r="B7" s="8" t="s">
        <v>17</v>
      </c>
      <c r="C7" s="8" t="s">
        <v>18</v>
      </c>
      <c r="D7" s="8" t="s">
        <v>19</v>
      </c>
    </row>
    <row r="8" spans="1:4" ht="25.5" x14ac:dyDescent="0.25">
      <c r="A8" s="82" t="s">
        <v>38</v>
      </c>
      <c r="B8" s="7" t="s">
        <v>39</v>
      </c>
      <c r="C8" s="7" t="s">
        <v>40</v>
      </c>
      <c r="D8" s="7" t="s">
        <v>41</v>
      </c>
    </row>
    <row r="9" spans="1:4" ht="15.75" x14ac:dyDescent="0.25">
      <c r="A9" s="83"/>
      <c r="B9" s="11" t="s">
        <v>42</v>
      </c>
      <c r="C9" s="11" t="s">
        <v>43</v>
      </c>
      <c r="D9" s="11" t="s">
        <v>44</v>
      </c>
    </row>
    <row r="10" spans="1:4" ht="15.75" x14ac:dyDescent="0.25">
      <c r="A10" s="83"/>
      <c r="B10" s="12" t="s">
        <v>45</v>
      </c>
      <c r="C10" s="12"/>
      <c r="D10" s="12" t="s">
        <v>46</v>
      </c>
    </row>
    <row r="11" spans="1:4" ht="15.75" thickBot="1" x14ac:dyDescent="0.3">
      <c r="A11" s="84"/>
      <c r="B11" s="13"/>
      <c r="C11" s="13"/>
      <c r="D11" s="13" t="s">
        <v>47</v>
      </c>
    </row>
    <row r="12" spans="1:4" ht="15.75" thickTop="1" x14ac:dyDescent="0.25">
      <c r="A12" s="72" t="s">
        <v>48</v>
      </c>
      <c r="B12" s="73"/>
      <c r="C12" s="73"/>
      <c r="D12" s="74"/>
    </row>
    <row r="13" spans="1:4" x14ac:dyDescent="0.25">
      <c r="A13" s="14" t="s">
        <v>49</v>
      </c>
      <c r="B13" s="15">
        <v>0.6</v>
      </c>
      <c r="C13" s="16">
        <v>0.1</v>
      </c>
      <c r="D13" s="9">
        <f>B13*C13</f>
        <v>0.06</v>
      </c>
    </row>
    <row r="14" spans="1:4" x14ac:dyDescent="0.25">
      <c r="A14" s="9" t="s">
        <v>50</v>
      </c>
      <c r="B14" s="15">
        <v>0.6</v>
      </c>
      <c r="C14" s="15">
        <v>0.5</v>
      </c>
      <c r="D14" s="9">
        <f>B14*C14</f>
        <v>0.3</v>
      </c>
    </row>
    <row r="15" spans="1:4" x14ac:dyDescent="0.25">
      <c r="A15" s="9" t="s">
        <v>51</v>
      </c>
      <c r="B15" s="15">
        <v>0.6</v>
      </c>
      <c r="C15" s="15">
        <v>0</v>
      </c>
      <c r="D15" s="9">
        <f>B15*C15</f>
        <v>0</v>
      </c>
    </row>
    <row r="16" spans="1:4" x14ac:dyDescent="0.25">
      <c r="A16" s="75" t="s">
        <v>52</v>
      </c>
      <c r="B16" s="76"/>
      <c r="C16" s="76"/>
      <c r="D16" s="77"/>
    </row>
    <row r="17" spans="1:4" x14ac:dyDescent="0.25">
      <c r="A17" s="9" t="s">
        <v>53</v>
      </c>
      <c r="B17" s="15">
        <v>0.6</v>
      </c>
      <c r="C17" s="15">
        <v>0</v>
      </c>
      <c r="D17" s="9">
        <f>B17*C17</f>
        <v>0</v>
      </c>
    </row>
    <row r="18" spans="1:4" ht="25.5" x14ac:dyDescent="0.25">
      <c r="A18" s="9" t="s">
        <v>54</v>
      </c>
      <c r="B18" s="15">
        <v>0.6</v>
      </c>
      <c r="C18" s="15">
        <v>0.3</v>
      </c>
      <c r="D18" s="9">
        <f>B18*C18</f>
        <v>0.18</v>
      </c>
    </row>
    <row r="19" spans="1:4" x14ac:dyDescent="0.25">
      <c r="A19" s="9" t="s">
        <v>55</v>
      </c>
      <c r="B19" s="15">
        <v>0.6</v>
      </c>
      <c r="C19" s="15">
        <v>0.8</v>
      </c>
      <c r="D19" s="9">
        <f t="shared" ref="D19:D26" si="0">B19*C19</f>
        <v>0.48</v>
      </c>
    </row>
    <row r="20" spans="1:4" x14ac:dyDescent="0.25">
      <c r="A20" s="9" t="s">
        <v>56</v>
      </c>
      <c r="B20" s="15">
        <v>0.6</v>
      </c>
      <c r="C20" s="15">
        <v>0.8</v>
      </c>
      <c r="D20" s="9">
        <f t="shared" si="0"/>
        <v>0.48</v>
      </c>
    </row>
    <row r="21" spans="1:4" x14ac:dyDescent="0.25">
      <c r="A21" s="9" t="s">
        <v>57</v>
      </c>
      <c r="B21" s="15">
        <v>0.6</v>
      </c>
      <c r="C21" s="15">
        <v>0.2</v>
      </c>
      <c r="D21" s="9">
        <f t="shared" si="0"/>
        <v>0.12</v>
      </c>
    </row>
    <row r="22" spans="1:4" x14ac:dyDescent="0.25">
      <c r="A22" s="9" t="s">
        <v>58</v>
      </c>
      <c r="B22" s="15">
        <v>0.6</v>
      </c>
      <c r="C22" s="15">
        <v>0.5</v>
      </c>
      <c r="D22" s="9">
        <f t="shared" si="0"/>
        <v>0.3</v>
      </c>
    </row>
    <row r="23" spans="1:4" ht="25.5" x14ac:dyDescent="0.25">
      <c r="A23" s="9" t="s">
        <v>59</v>
      </c>
      <c r="B23" s="15">
        <v>0.6</v>
      </c>
      <c r="C23" s="15">
        <v>0.1</v>
      </c>
      <c r="D23" s="9">
        <f t="shared" si="0"/>
        <v>0.06</v>
      </c>
    </row>
    <row r="24" spans="1:4" ht="25.5" x14ac:dyDescent="0.25">
      <c r="A24" s="9" t="s">
        <v>60</v>
      </c>
      <c r="B24" s="15">
        <v>0.6</v>
      </c>
      <c r="C24" s="15">
        <v>0.5</v>
      </c>
      <c r="D24" s="9">
        <f t="shared" si="0"/>
        <v>0.3</v>
      </c>
    </row>
    <row r="25" spans="1:4" ht="25.5" x14ac:dyDescent="0.25">
      <c r="A25" s="9" t="s">
        <v>61</v>
      </c>
      <c r="B25" s="15">
        <v>0.6</v>
      </c>
      <c r="C25" s="15">
        <v>0.7</v>
      </c>
      <c r="D25" s="9">
        <f t="shared" si="0"/>
        <v>0.42</v>
      </c>
    </row>
    <row r="26" spans="1:4" x14ac:dyDescent="0.25">
      <c r="A26" s="9" t="s">
        <v>62</v>
      </c>
      <c r="B26" s="15">
        <v>0.6</v>
      </c>
      <c r="C26" s="15">
        <v>0.1</v>
      </c>
      <c r="D26" s="9">
        <f t="shared" si="0"/>
        <v>0.06</v>
      </c>
    </row>
  </sheetData>
  <mergeCells count="8">
    <mergeCell ref="A12:D12"/>
    <mergeCell ref="A16:D16"/>
    <mergeCell ref="B2:D2"/>
    <mergeCell ref="B3:D3"/>
    <mergeCell ref="B4:D4"/>
    <mergeCell ref="B5:D5"/>
    <mergeCell ref="A6:D6"/>
    <mergeCell ref="A8:A1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4"/>
  <sheetViews>
    <sheetView topLeftCell="A10" zoomScale="85" zoomScaleNormal="85" workbookViewId="0">
      <selection activeCell="N12" sqref="N12"/>
    </sheetView>
  </sheetViews>
  <sheetFormatPr defaultRowHeight="15" x14ac:dyDescent="0.25"/>
  <cols>
    <col min="1" max="1" width="14.28515625" style="5" customWidth="1"/>
    <col min="2" max="2" width="14.7109375" style="5" customWidth="1"/>
    <col min="3" max="3" width="13.140625" style="5" customWidth="1"/>
    <col min="4" max="5" width="12" style="5" customWidth="1"/>
    <col min="6" max="6" width="17.28515625" style="5" customWidth="1"/>
    <col min="7" max="7" width="12.140625" style="5" customWidth="1"/>
    <col min="8" max="8" width="13.7109375" style="5" customWidth="1"/>
    <col min="9" max="9" width="22.140625" style="5" customWidth="1"/>
    <col min="10" max="10" width="15.85546875" style="5" customWidth="1"/>
    <col min="11" max="11" width="9.140625" style="5"/>
    <col min="12" max="12" width="12.5703125" style="5" customWidth="1"/>
    <col min="13" max="13" width="12.42578125" style="5" customWidth="1"/>
    <col min="14" max="14" width="17.5703125" style="5" customWidth="1"/>
    <col min="15" max="16384" width="9.140625" style="5"/>
  </cols>
  <sheetData>
    <row r="1" spans="1:14" x14ac:dyDescent="0.25">
      <c r="A1" s="96"/>
      <c r="B1" s="96"/>
      <c r="C1" s="97"/>
      <c r="D1" s="97"/>
      <c r="E1" s="97"/>
      <c r="F1" s="97"/>
      <c r="G1" s="97"/>
      <c r="H1" s="97"/>
      <c r="I1" s="97"/>
    </row>
    <row r="2" spans="1:14" x14ac:dyDescent="0.25">
      <c r="A2" s="87" t="s">
        <v>8</v>
      </c>
      <c r="B2" s="88"/>
      <c r="C2" s="78" t="s">
        <v>9</v>
      </c>
      <c r="D2" s="89"/>
      <c r="E2" s="89"/>
      <c r="F2" s="89"/>
      <c r="G2" s="89"/>
      <c r="H2" s="89"/>
      <c r="I2" s="89"/>
    </row>
    <row r="3" spans="1:14" x14ac:dyDescent="0.25">
      <c r="A3" s="87" t="s">
        <v>10</v>
      </c>
      <c r="B3" s="88"/>
      <c r="C3" s="78" t="s">
        <v>11</v>
      </c>
      <c r="D3" s="89"/>
      <c r="E3" s="89"/>
      <c r="F3" s="89"/>
      <c r="G3" s="89"/>
      <c r="H3" s="89"/>
      <c r="I3" s="89"/>
    </row>
    <row r="4" spans="1:14" x14ac:dyDescent="0.25">
      <c r="A4" s="87" t="s">
        <v>12</v>
      </c>
      <c r="B4" s="88"/>
      <c r="C4" s="78" t="s">
        <v>13</v>
      </c>
      <c r="D4" s="89"/>
      <c r="E4" s="89"/>
      <c r="F4" s="89"/>
      <c r="G4" s="89"/>
      <c r="H4" s="89"/>
      <c r="I4" s="89"/>
    </row>
    <row r="5" spans="1:14" ht="14.25" customHeight="1" x14ac:dyDescent="0.25">
      <c r="A5" s="87" t="s">
        <v>14</v>
      </c>
      <c r="B5" s="88"/>
      <c r="C5" s="78" t="s">
        <v>63</v>
      </c>
      <c r="D5" s="89"/>
      <c r="E5" s="89"/>
      <c r="F5" s="89"/>
      <c r="G5" s="89"/>
      <c r="H5" s="89"/>
      <c r="I5" s="89"/>
    </row>
    <row r="6" spans="1:14" x14ac:dyDescent="0.25">
      <c r="A6" s="80" t="s">
        <v>64</v>
      </c>
      <c r="B6" s="81"/>
      <c r="C6" s="81"/>
      <c r="D6" s="81"/>
      <c r="E6" s="81"/>
      <c r="F6" s="81"/>
      <c r="G6" s="81"/>
      <c r="H6" s="81"/>
      <c r="I6" s="81"/>
      <c r="J6" s="17"/>
    </row>
    <row r="7" spans="1:14" x14ac:dyDescent="0.25">
      <c r="A7" s="7"/>
      <c r="B7" s="7"/>
      <c r="C7" s="8" t="s">
        <v>17</v>
      </c>
      <c r="D7" s="8" t="s">
        <v>18</v>
      </c>
      <c r="E7" s="8" t="s">
        <v>19</v>
      </c>
      <c r="F7" s="8" t="s">
        <v>20</v>
      </c>
      <c r="G7" s="8" t="s">
        <v>65</v>
      </c>
      <c r="H7" s="8" t="s">
        <v>66</v>
      </c>
      <c r="I7" s="8" t="s">
        <v>67</v>
      </c>
      <c r="J7" s="18" t="s">
        <v>68</v>
      </c>
    </row>
    <row r="8" spans="1:14" ht="51" x14ac:dyDescent="0.2">
      <c r="A8" s="82" t="s">
        <v>69</v>
      </c>
      <c r="B8" s="82" t="s">
        <v>70</v>
      </c>
      <c r="C8" s="7" t="s">
        <v>71</v>
      </c>
      <c r="D8" s="7" t="s">
        <v>72</v>
      </c>
      <c r="E8" s="7" t="s">
        <v>73</v>
      </c>
      <c r="F8" s="7" t="s">
        <v>74</v>
      </c>
      <c r="G8" s="7" t="s">
        <v>75</v>
      </c>
      <c r="H8" s="7" t="s">
        <v>76</v>
      </c>
      <c r="I8" s="7" t="s">
        <v>77</v>
      </c>
      <c r="J8" s="7" t="s">
        <v>77</v>
      </c>
      <c r="L8" s="19"/>
      <c r="M8" s="20"/>
      <c r="N8" s="21"/>
    </row>
    <row r="9" spans="1:14" ht="15.75" customHeight="1" x14ac:dyDescent="0.25">
      <c r="A9" s="82"/>
      <c r="B9" s="82"/>
      <c r="C9" s="11" t="s">
        <v>78</v>
      </c>
      <c r="D9" s="11" t="s">
        <v>79</v>
      </c>
      <c r="E9" s="11" t="s">
        <v>80</v>
      </c>
      <c r="F9" s="11" t="s">
        <v>28</v>
      </c>
      <c r="G9" s="11" t="s">
        <v>81</v>
      </c>
      <c r="H9" s="11" t="s">
        <v>82</v>
      </c>
      <c r="I9" s="11" t="s">
        <v>83</v>
      </c>
      <c r="J9" s="11" t="s">
        <v>83</v>
      </c>
      <c r="L9" s="93" t="s">
        <v>84</v>
      </c>
      <c r="M9" s="93" t="s">
        <v>85</v>
      </c>
      <c r="N9" s="93" t="s">
        <v>86</v>
      </c>
    </row>
    <row r="10" spans="1:14" ht="29.25" customHeight="1" x14ac:dyDescent="0.25">
      <c r="A10" s="82"/>
      <c r="B10" s="82"/>
      <c r="C10" s="12" t="s">
        <v>87</v>
      </c>
      <c r="D10" s="12" t="s">
        <v>87</v>
      </c>
      <c r="E10" s="12" t="s">
        <v>46</v>
      </c>
      <c r="F10" s="12" t="s">
        <v>30</v>
      </c>
      <c r="G10" s="12" t="s">
        <v>30</v>
      </c>
      <c r="H10" s="12" t="s">
        <v>88</v>
      </c>
      <c r="I10" s="12" t="s">
        <v>88</v>
      </c>
      <c r="J10" s="12" t="s">
        <v>89</v>
      </c>
      <c r="L10" s="94"/>
      <c r="M10" s="94"/>
      <c r="N10" s="94"/>
    </row>
    <row r="11" spans="1:14" ht="15.75" thickBot="1" x14ac:dyDescent="0.3">
      <c r="A11" s="90"/>
      <c r="B11" s="90"/>
      <c r="C11" s="13"/>
      <c r="D11" s="13"/>
      <c r="E11" s="13" t="s">
        <v>90</v>
      </c>
      <c r="F11" s="13" t="s">
        <v>91</v>
      </c>
      <c r="G11" s="13"/>
      <c r="H11" s="13"/>
      <c r="I11" s="22" t="s">
        <v>92</v>
      </c>
      <c r="J11" s="23"/>
      <c r="L11" s="95"/>
      <c r="M11" s="95"/>
      <c r="N11" s="95"/>
    </row>
    <row r="12" spans="1:14" ht="15.75" thickTop="1" x14ac:dyDescent="0.25">
      <c r="A12" s="91" t="s">
        <v>93</v>
      </c>
      <c r="B12" s="24" t="s">
        <v>94</v>
      </c>
      <c r="C12" s="25">
        <v>0.54</v>
      </c>
      <c r="D12" s="26">
        <v>0</v>
      </c>
      <c r="E12" s="27">
        <f>'[21]4D1_CH4_EF_DomesticWastewater'!$D$14</f>
        <v>0.3</v>
      </c>
      <c r="F12" s="28">
        <f>$M$12</f>
        <v>17520</v>
      </c>
      <c r="G12" s="29"/>
      <c r="H12" s="29"/>
      <c r="I12" s="30">
        <f>((C12*D12*E12)*(F12-G12))-H12</f>
        <v>0</v>
      </c>
      <c r="J12" s="31">
        <f>I12/(10^6)</f>
        <v>0</v>
      </c>
      <c r="L12" s="48" t="s">
        <v>134</v>
      </c>
      <c r="M12" s="28">
        <f>Sheet2!E12</f>
        <v>17520</v>
      </c>
      <c r="N12" s="32">
        <f>J27</f>
        <v>1.2536611200000003E-3</v>
      </c>
    </row>
    <row r="13" spans="1:14" x14ac:dyDescent="0.25">
      <c r="A13" s="92"/>
      <c r="B13" s="10" t="s">
        <v>95</v>
      </c>
      <c r="C13" s="33">
        <v>0.54</v>
      </c>
      <c r="D13" s="34">
        <v>0.47</v>
      </c>
      <c r="E13" s="35">
        <f>'[21]4D1_CH4_EF_DomesticWastewater'!$D$23</f>
        <v>0.06</v>
      </c>
      <c r="F13" s="28">
        <f t="shared" ref="F13:F26" si="0">$M$12</f>
        <v>17520</v>
      </c>
      <c r="G13" s="36"/>
      <c r="H13" s="36"/>
      <c r="I13" s="37">
        <f t="shared" ref="I13:I26" si="1">((C13*D13*E13)*(F13-G13))-H13</f>
        <v>266.79455999999999</v>
      </c>
      <c r="J13" s="38">
        <f t="shared" ref="J13:J26" si="2">I13/(10^6)</f>
        <v>2.6679455999999998E-4</v>
      </c>
      <c r="L13" s="48" t="s">
        <v>135</v>
      </c>
      <c r="M13" s="28">
        <f>Sheet2!E13</f>
        <v>17520</v>
      </c>
      <c r="N13" s="32">
        <f>J60</f>
        <v>1.2536611200000003E-3</v>
      </c>
    </row>
    <row r="14" spans="1:14" x14ac:dyDescent="0.25">
      <c r="A14" s="92"/>
      <c r="B14" s="9" t="s">
        <v>96</v>
      </c>
      <c r="C14" s="33">
        <v>0.54</v>
      </c>
      <c r="D14" s="34">
        <v>0</v>
      </c>
      <c r="E14" s="35">
        <f>'[21]4D1_CH4_EF_DomesticWastewater'!$D$13</f>
        <v>0.06</v>
      </c>
      <c r="F14" s="28">
        <f t="shared" si="0"/>
        <v>17520</v>
      </c>
      <c r="G14" s="36"/>
      <c r="H14" s="36"/>
      <c r="I14" s="37">
        <f t="shared" si="1"/>
        <v>0</v>
      </c>
      <c r="J14" s="38">
        <f t="shared" si="2"/>
        <v>0</v>
      </c>
      <c r="L14" s="48" t="s">
        <v>136</v>
      </c>
      <c r="M14" s="28">
        <f>Sheet2!E14</f>
        <v>52560</v>
      </c>
      <c r="N14" s="32">
        <f>J88</f>
        <v>3.7609833600000002E-3</v>
      </c>
    </row>
    <row r="15" spans="1:14" x14ac:dyDescent="0.25">
      <c r="A15" s="85"/>
      <c r="B15" s="9" t="s">
        <v>97</v>
      </c>
      <c r="C15" s="33">
        <v>0.54</v>
      </c>
      <c r="D15" s="39">
        <v>0.1</v>
      </c>
      <c r="E15" s="35">
        <f>'[21]4D1_CH4_EF_DomesticWastewater'!$D$14</f>
        <v>0.3</v>
      </c>
      <c r="F15" s="28">
        <f t="shared" si="0"/>
        <v>17520</v>
      </c>
      <c r="G15" s="40"/>
      <c r="H15" s="40"/>
      <c r="I15" s="37">
        <f t="shared" si="1"/>
        <v>283.82400000000007</v>
      </c>
      <c r="J15" s="38">
        <f t="shared" si="2"/>
        <v>2.8382400000000007E-4</v>
      </c>
      <c r="L15" s="55" t="s">
        <v>139</v>
      </c>
      <c r="M15" s="28">
        <f>Sheet2!E15</f>
        <v>17520</v>
      </c>
      <c r="N15" s="32">
        <f>J116</f>
        <v>1.2536611200000003E-3</v>
      </c>
    </row>
    <row r="16" spans="1:14" x14ac:dyDescent="0.25">
      <c r="A16" s="85"/>
      <c r="B16" s="9" t="s">
        <v>98</v>
      </c>
      <c r="C16" s="33">
        <v>0.54</v>
      </c>
      <c r="D16" s="39">
        <v>0.43</v>
      </c>
      <c r="E16" s="35">
        <v>0</v>
      </c>
      <c r="F16" s="28">
        <f t="shared" si="0"/>
        <v>17520</v>
      </c>
      <c r="G16" s="40"/>
      <c r="H16" s="40"/>
      <c r="I16" s="37">
        <f t="shared" si="1"/>
        <v>0</v>
      </c>
      <c r="J16" s="38">
        <f t="shared" si="2"/>
        <v>0</v>
      </c>
      <c r="L16" s="55" t="s">
        <v>140</v>
      </c>
      <c r="M16" s="28">
        <f>Sheet2!E16</f>
        <v>17520</v>
      </c>
      <c r="N16" s="32">
        <f>J144</f>
        <v>1.2536611200000003E-3</v>
      </c>
    </row>
    <row r="17" spans="1:14" x14ac:dyDescent="0.25">
      <c r="A17" s="85" t="s">
        <v>99</v>
      </c>
      <c r="B17" s="9" t="s">
        <v>94</v>
      </c>
      <c r="C17" s="33">
        <v>0.12</v>
      </c>
      <c r="D17" s="39">
        <v>0.18</v>
      </c>
      <c r="E17" s="35">
        <f>'[21]4D1_CH4_EF_DomesticWastewater'!$D$22</f>
        <v>0.3</v>
      </c>
      <c r="F17" s="28">
        <f t="shared" si="0"/>
        <v>17520</v>
      </c>
      <c r="G17" s="40"/>
      <c r="H17" s="40"/>
      <c r="I17" s="37">
        <f t="shared" si="1"/>
        <v>113.52959999999997</v>
      </c>
      <c r="J17" s="38">
        <f t="shared" si="2"/>
        <v>1.1352959999999998E-4</v>
      </c>
      <c r="L17" s="55" t="s">
        <v>141</v>
      </c>
      <c r="M17" s="28">
        <f>Sheet2!E17</f>
        <v>17520</v>
      </c>
      <c r="N17" s="32">
        <f>J172</f>
        <v>1.2536611200000003E-3</v>
      </c>
    </row>
    <row r="18" spans="1:14" x14ac:dyDescent="0.25">
      <c r="A18" s="85"/>
      <c r="B18" s="9" t="s">
        <v>95</v>
      </c>
      <c r="C18" s="33">
        <v>0.12</v>
      </c>
      <c r="D18" s="39">
        <v>0.08</v>
      </c>
      <c r="E18" s="35">
        <f>'[21]4D1_CH4_EF_DomesticWastewater'!$D$23</f>
        <v>0.06</v>
      </c>
      <c r="F18" s="28">
        <f t="shared" si="0"/>
        <v>17520</v>
      </c>
      <c r="G18" s="40"/>
      <c r="H18" s="40"/>
      <c r="I18" s="37">
        <f t="shared" si="1"/>
        <v>10.091519999999999</v>
      </c>
      <c r="J18" s="38">
        <f t="shared" si="2"/>
        <v>1.009152E-5</v>
      </c>
      <c r="L18" s="55" t="s">
        <v>142</v>
      </c>
      <c r="M18" s="28">
        <f>Sheet2!E18</f>
        <v>17520</v>
      </c>
      <c r="N18" s="32">
        <f>J200</f>
        <v>1.2536611200000003E-3</v>
      </c>
    </row>
    <row r="19" spans="1:14" x14ac:dyDescent="0.25">
      <c r="A19" s="85"/>
      <c r="B19" s="9" t="s">
        <v>96</v>
      </c>
      <c r="C19" s="33">
        <v>0.12</v>
      </c>
      <c r="D19" s="39">
        <v>0</v>
      </c>
      <c r="E19" s="35">
        <f>'[21]4D1_CH4_EF_DomesticWastewater'!$D$13</f>
        <v>0.06</v>
      </c>
      <c r="F19" s="28">
        <f t="shared" si="0"/>
        <v>17520</v>
      </c>
      <c r="G19" s="40"/>
      <c r="H19" s="40"/>
      <c r="I19" s="37">
        <f t="shared" si="1"/>
        <v>0</v>
      </c>
      <c r="J19" s="38">
        <f t="shared" si="2"/>
        <v>0</v>
      </c>
      <c r="L19" s="18"/>
      <c r="M19" s="28"/>
      <c r="N19" s="32">
        <f>J228</f>
        <v>0</v>
      </c>
    </row>
    <row r="20" spans="1:14" x14ac:dyDescent="0.25">
      <c r="A20" s="85"/>
      <c r="B20" s="9" t="s">
        <v>97</v>
      </c>
      <c r="C20" s="33">
        <v>0.12</v>
      </c>
      <c r="D20" s="39">
        <v>0.74</v>
      </c>
      <c r="E20" s="35">
        <f>'[21]4D1_CH4_EF_DomesticWastewater'!$D$13</f>
        <v>0.06</v>
      </c>
      <c r="F20" s="28">
        <f t="shared" si="0"/>
        <v>17520</v>
      </c>
      <c r="G20" s="40"/>
      <c r="H20" s="40"/>
      <c r="I20" s="37">
        <f t="shared" si="1"/>
        <v>93.346559999999982</v>
      </c>
      <c r="J20" s="38">
        <f t="shared" si="2"/>
        <v>9.3346559999999982E-5</v>
      </c>
      <c r="L20" s="18"/>
      <c r="M20" s="28"/>
      <c r="N20" s="32">
        <f>J256</f>
        <v>0</v>
      </c>
    </row>
    <row r="21" spans="1:14" x14ac:dyDescent="0.25">
      <c r="A21" s="85"/>
      <c r="B21" s="9" t="s">
        <v>98</v>
      </c>
      <c r="C21" s="33">
        <v>0.12</v>
      </c>
      <c r="D21" s="39">
        <v>0</v>
      </c>
      <c r="E21" s="35">
        <v>0</v>
      </c>
      <c r="F21" s="28">
        <f t="shared" si="0"/>
        <v>17520</v>
      </c>
      <c r="G21" s="40"/>
      <c r="H21" s="40"/>
      <c r="I21" s="37">
        <f t="shared" si="1"/>
        <v>0</v>
      </c>
      <c r="J21" s="38">
        <f t="shared" si="2"/>
        <v>0</v>
      </c>
      <c r="L21" s="18"/>
      <c r="M21" s="28"/>
      <c r="N21" s="32">
        <f>J284</f>
        <v>0</v>
      </c>
    </row>
    <row r="22" spans="1:14" x14ac:dyDescent="0.25">
      <c r="A22" s="85" t="s">
        <v>100</v>
      </c>
      <c r="B22" s="9" t="s">
        <v>94</v>
      </c>
      <c r="C22" s="33">
        <v>0.34</v>
      </c>
      <c r="D22" s="39">
        <v>0.14000000000000001</v>
      </c>
      <c r="E22" s="35">
        <f>'[21]4D1_CH4_EF_DomesticWastewater'!$D$22</f>
        <v>0.3</v>
      </c>
      <c r="F22" s="28">
        <f t="shared" si="0"/>
        <v>17520</v>
      </c>
      <c r="G22" s="40"/>
      <c r="H22" s="40"/>
      <c r="I22" s="37">
        <f t="shared" si="1"/>
        <v>250.18560000000005</v>
      </c>
      <c r="J22" s="38">
        <f t="shared" si="2"/>
        <v>2.5018560000000003E-4</v>
      </c>
      <c r="L22" s="18"/>
      <c r="M22" s="28"/>
      <c r="N22" s="32">
        <f>J312</f>
        <v>0</v>
      </c>
    </row>
    <row r="23" spans="1:14" x14ac:dyDescent="0.25">
      <c r="A23" s="85"/>
      <c r="B23" s="9" t="s">
        <v>95</v>
      </c>
      <c r="C23" s="33">
        <v>0.34</v>
      </c>
      <c r="D23" s="39">
        <v>0.1</v>
      </c>
      <c r="E23" s="35">
        <f>'[21]4D1_CH4_EF_DomesticWastewater'!$D$23</f>
        <v>0.06</v>
      </c>
      <c r="F23" s="28">
        <f t="shared" si="0"/>
        <v>17520</v>
      </c>
      <c r="G23" s="40"/>
      <c r="H23" s="40"/>
      <c r="I23" s="37">
        <f t="shared" si="1"/>
        <v>35.7408</v>
      </c>
      <c r="J23" s="38">
        <f t="shared" si="2"/>
        <v>3.5740800000000002E-5</v>
      </c>
      <c r="L23" s="18"/>
      <c r="M23" s="28"/>
      <c r="N23" s="32">
        <f>J340</f>
        <v>0</v>
      </c>
    </row>
    <row r="24" spans="1:14" x14ac:dyDescent="0.25">
      <c r="A24" s="85"/>
      <c r="B24" s="9" t="s">
        <v>96</v>
      </c>
      <c r="C24" s="33">
        <v>0.34</v>
      </c>
      <c r="D24" s="39">
        <v>0.03</v>
      </c>
      <c r="E24" s="35">
        <f>'[21]4D1_CH4_EF_DomesticWastewater'!$D$13</f>
        <v>0.06</v>
      </c>
      <c r="F24" s="28">
        <f t="shared" si="0"/>
        <v>17520</v>
      </c>
      <c r="G24" s="40"/>
      <c r="H24" s="40"/>
      <c r="I24" s="37">
        <f t="shared" si="1"/>
        <v>10.722240000000001</v>
      </c>
      <c r="J24" s="38">
        <f t="shared" si="2"/>
        <v>1.0722240000000002E-5</v>
      </c>
      <c r="L24" s="18"/>
      <c r="M24" s="28"/>
      <c r="N24" s="32">
        <f>J368</f>
        <v>0</v>
      </c>
    </row>
    <row r="25" spans="1:14" x14ac:dyDescent="0.25">
      <c r="A25" s="85"/>
      <c r="B25" s="9" t="s">
        <v>97</v>
      </c>
      <c r="C25" s="33">
        <v>0.34</v>
      </c>
      <c r="D25" s="39">
        <v>0.53</v>
      </c>
      <c r="E25" s="35">
        <f>'[21]4D1_CH4_EF_DomesticWastewater'!$D$13</f>
        <v>0.06</v>
      </c>
      <c r="F25" s="28">
        <f t="shared" si="0"/>
        <v>17520</v>
      </c>
      <c r="G25" s="40"/>
      <c r="H25" s="40"/>
      <c r="I25" s="37">
        <f t="shared" si="1"/>
        <v>189.42624000000001</v>
      </c>
      <c r="J25" s="38">
        <f t="shared" si="2"/>
        <v>1.8942624000000002E-4</v>
      </c>
      <c r="L25" s="18"/>
      <c r="M25" s="28"/>
      <c r="N25" s="32">
        <f>J396</f>
        <v>0</v>
      </c>
    </row>
    <row r="26" spans="1:14" x14ac:dyDescent="0.25">
      <c r="A26" s="85"/>
      <c r="B26" s="9" t="s">
        <v>98</v>
      </c>
      <c r="C26" s="33">
        <v>0.34</v>
      </c>
      <c r="D26" s="39">
        <v>0.2</v>
      </c>
      <c r="E26" s="35">
        <v>0</v>
      </c>
      <c r="F26" s="28">
        <f t="shared" si="0"/>
        <v>17520</v>
      </c>
      <c r="G26" s="40"/>
      <c r="H26" s="40"/>
      <c r="I26" s="37">
        <f t="shared" si="1"/>
        <v>0</v>
      </c>
      <c r="J26" s="38">
        <f t="shared" si="2"/>
        <v>0</v>
      </c>
      <c r="L26" s="18"/>
      <c r="M26" s="28"/>
      <c r="N26" s="32">
        <f>J424</f>
        <v>0</v>
      </c>
    </row>
    <row r="27" spans="1:14" x14ac:dyDescent="0.25">
      <c r="A27" s="86" t="s">
        <v>101</v>
      </c>
      <c r="B27" s="86"/>
      <c r="C27" s="86"/>
      <c r="D27" s="86"/>
      <c r="E27" s="86"/>
      <c r="F27" s="86"/>
      <c r="G27" s="86"/>
      <c r="H27" s="86"/>
      <c r="I27" s="41">
        <f>SUM(I12:I26)</f>
        <v>1253.66112</v>
      </c>
      <c r="J27" s="42">
        <f>SUM(J12:J26)</f>
        <v>1.2536611200000003E-3</v>
      </c>
      <c r="L27" s="18"/>
      <c r="M27" s="28"/>
      <c r="N27" s="32">
        <f>J452</f>
        <v>0</v>
      </c>
    </row>
    <row r="28" spans="1:14" x14ac:dyDescent="0.25">
      <c r="L28" s="18"/>
      <c r="M28" s="28"/>
      <c r="N28" s="32">
        <f>J480</f>
        <v>0</v>
      </c>
    </row>
    <row r="29" spans="1:14" x14ac:dyDescent="0.25">
      <c r="L29" s="18"/>
      <c r="M29" s="28"/>
      <c r="N29" s="32">
        <f>J508</f>
        <v>0</v>
      </c>
    </row>
    <row r="30" spans="1:14" x14ac:dyDescent="0.25">
      <c r="L30" s="18"/>
      <c r="M30" s="28"/>
      <c r="N30" s="32">
        <f>J536</f>
        <v>0</v>
      </c>
    </row>
    <row r="31" spans="1:14" x14ac:dyDescent="0.25">
      <c r="L31" s="18"/>
      <c r="M31" s="28"/>
      <c r="N31" s="32">
        <f>J564</f>
        <v>0</v>
      </c>
    </row>
    <row r="32" spans="1:14" x14ac:dyDescent="0.25">
      <c r="F32" s="43" t="s">
        <v>102</v>
      </c>
      <c r="L32" s="18"/>
      <c r="M32" s="28">
        <f>'[21]4D1_TOW_DomesticWastewater'!E32</f>
        <v>0</v>
      </c>
      <c r="N32" s="42"/>
    </row>
    <row r="35" spans="1:10" x14ac:dyDescent="0.25">
      <c r="A35" s="87" t="s">
        <v>8</v>
      </c>
      <c r="B35" s="88"/>
      <c r="C35" s="78" t="s">
        <v>9</v>
      </c>
      <c r="D35" s="89"/>
      <c r="E35" s="89"/>
      <c r="F35" s="89"/>
      <c r="G35" s="89"/>
      <c r="H35" s="89"/>
      <c r="I35" s="89"/>
    </row>
    <row r="36" spans="1:10" x14ac:dyDescent="0.25">
      <c r="A36" s="87" t="s">
        <v>10</v>
      </c>
      <c r="B36" s="88"/>
      <c r="C36" s="78" t="s">
        <v>11</v>
      </c>
      <c r="D36" s="89"/>
      <c r="E36" s="89"/>
      <c r="F36" s="89"/>
      <c r="G36" s="89"/>
      <c r="H36" s="89"/>
      <c r="I36" s="89"/>
    </row>
    <row r="37" spans="1:10" x14ac:dyDescent="0.25">
      <c r="A37" s="87" t="s">
        <v>12</v>
      </c>
      <c r="B37" s="88"/>
      <c r="C37" s="78" t="s">
        <v>13</v>
      </c>
      <c r="D37" s="89"/>
      <c r="E37" s="89"/>
      <c r="F37" s="89"/>
      <c r="G37" s="89"/>
      <c r="H37" s="89"/>
      <c r="I37" s="89"/>
    </row>
    <row r="38" spans="1:10" x14ac:dyDescent="0.25">
      <c r="A38" s="87" t="s">
        <v>14</v>
      </c>
      <c r="B38" s="88"/>
      <c r="C38" s="78" t="s">
        <v>63</v>
      </c>
      <c r="D38" s="89"/>
      <c r="E38" s="89"/>
      <c r="F38" s="89"/>
      <c r="G38" s="89"/>
      <c r="H38" s="89"/>
      <c r="I38" s="89"/>
    </row>
    <row r="39" spans="1:10" x14ac:dyDescent="0.25">
      <c r="A39" s="80" t="s">
        <v>64</v>
      </c>
      <c r="B39" s="81"/>
      <c r="C39" s="81"/>
      <c r="D39" s="81"/>
      <c r="E39" s="81"/>
      <c r="F39" s="81"/>
      <c r="G39" s="81"/>
      <c r="H39" s="81"/>
      <c r="I39" s="81"/>
      <c r="J39" s="17"/>
    </row>
    <row r="40" spans="1:10" x14ac:dyDescent="0.25">
      <c r="A40" s="7"/>
      <c r="B40" s="7"/>
      <c r="C40" s="8" t="s">
        <v>17</v>
      </c>
      <c r="D40" s="8" t="s">
        <v>18</v>
      </c>
      <c r="E40" s="8" t="s">
        <v>19</v>
      </c>
      <c r="F40" s="8" t="s">
        <v>20</v>
      </c>
      <c r="G40" s="8" t="s">
        <v>65</v>
      </c>
      <c r="H40" s="8" t="s">
        <v>66</v>
      </c>
      <c r="I40" s="8" t="s">
        <v>67</v>
      </c>
      <c r="J40" s="18" t="s">
        <v>68</v>
      </c>
    </row>
    <row r="41" spans="1:10" ht="51" x14ac:dyDescent="0.25">
      <c r="A41" s="82" t="s">
        <v>69</v>
      </c>
      <c r="B41" s="82" t="s">
        <v>70</v>
      </c>
      <c r="C41" s="7" t="s">
        <v>71</v>
      </c>
      <c r="D41" s="7" t="s">
        <v>72</v>
      </c>
      <c r="E41" s="7" t="s">
        <v>73</v>
      </c>
      <c r="F41" s="7" t="s">
        <v>74</v>
      </c>
      <c r="G41" s="7" t="s">
        <v>75</v>
      </c>
      <c r="H41" s="7" t="s">
        <v>76</v>
      </c>
      <c r="I41" s="7" t="s">
        <v>77</v>
      </c>
      <c r="J41" s="7" t="s">
        <v>77</v>
      </c>
    </row>
    <row r="42" spans="1:10" ht="15.75" x14ac:dyDescent="0.25">
      <c r="A42" s="82"/>
      <c r="B42" s="82"/>
      <c r="C42" s="11" t="s">
        <v>78</v>
      </c>
      <c r="D42" s="11" t="s">
        <v>79</v>
      </c>
      <c r="E42" s="11" t="s">
        <v>80</v>
      </c>
      <c r="F42" s="11" t="s">
        <v>28</v>
      </c>
      <c r="G42" s="11" t="s">
        <v>81</v>
      </c>
      <c r="H42" s="11" t="s">
        <v>82</v>
      </c>
      <c r="I42" s="11" t="s">
        <v>83</v>
      </c>
      <c r="J42" s="11" t="s">
        <v>83</v>
      </c>
    </row>
    <row r="43" spans="1:10" ht="28.5" x14ac:dyDescent="0.25">
      <c r="A43" s="82"/>
      <c r="B43" s="82"/>
      <c r="C43" s="12" t="s">
        <v>87</v>
      </c>
      <c r="D43" s="12" t="s">
        <v>87</v>
      </c>
      <c r="E43" s="12" t="s">
        <v>46</v>
      </c>
      <c r="F43" s="12" t="s">
        <v>30</v>
      </c>
      <c r="G43" s="12" t="s">
        <v>30</v>
      </c>
      <c r="H43" s="12" t="s">
        <v>88</v>
      </c>
      <c r="I43" s="12" t="s">
        <v>88</v>
      </c>
      <c r="J43" s="12" t="s">
        <v>89</v>
      </c>
    </row>
    <row r="44" spans="1:10" ht="15.75" thickBot="1" x14ac:dyDescent="0.3">
      <c r="A44" s="90"/>
      <c r="B44" s="90"/>
      <c r="C44" s="13"/>
      <c r="D44" s="13"/>
      <c r="E44" s="13" t="s">
        <v>90</v>
      </c>
      <c r="F44" s="13" t="s">
        <v>91</v>
      </c>
      <c r="G44" s="13"/>
      <c r="H44" s="13"/>
      <c r="I44" s="22" t="s">
        <v>92</v>
      </c>
      <c r="J44" s="23"/>
    </row>
    <row r="45" spans="1:10" ht="15.75" thickTop="1" x14ac:dyDescent="0.25">
      <c r="A45" s="91" t="s">
        <v>93</v>
      </c>
      <c r="B45" s="24" t="s">
        <v>94</v>
      </c>
      <c r="C45" s="25">
        <v>0.54</v>
      </c>
      <c r="D45" s="26">
        <v>0</v>
      </c>
      <c r="E45" s="27">
        <f>'[21]4D1_CH4_EF_DomesticWastewater'!$D$14</f>
        <v>0.3</v>
      </c>
      <c r="F45" s="28">
        <f>$M$13</f>
        <v>17520</v>
      </c>
      <c r="G45" s="29"/>
      <c r="H45" s="29"/>
      <c r="I45" s="30">
        <f>((C45*D45*E45)*(F45-G45))-H45</f>
        <v>0</v>
      </c>
      <c r="J45" s="31">
        <f>I45/(10^6)</f>
        <v>0</v>
      </c>
    </row>
    <row r="46" spans="1:10" x14ac:dyDescent="0.25">
      <c r="A46" s="92"/>
      <c r="B46" s="10" t="s">
        <v>95</v>
      </c>
      <c r="C46" s="33">
        <v>0.54</v>
      </c>
      <c r="D46" s="34">
        <v>0.47</v>
      </c>
      <c r="E46" s="35">
        <f>'[21]4D1_CH4_EF_DomesticWastewater'!$D$23</f>
        <v>0.06</v>
      </c>
      <c r="F46" s="28">
        <f t="shared" ref="F46:F59" si="3">$M$13</f>
        <v>17520</v>
      </c>
      <c r="G46" s="36"/>
      <c r="H46" s="36"/>
      <c r="I46" s="37">
        <f t="shared" ref="I46:I59" si="4">((C46*D46*E46)*(F46-G46))-H46</f>
        <v>266.79455999999999</v>
      </c>
      <c r="J46" s="38">
        <f t="shared" ref="J46:J59" si="5">I46/(10^6)</f>
        <v>2.6679455999999998E-4</v>
      </c>
    </row>
    <row r="47" spans="1:10" x14ac:dyDescent="0.25">
      <c r="A47" s="92"/>
      <c r="B47" s="9" t="s">
        <v>96</v>
      </c>
      <c r="C47" s="33">
        <v>0.54</v>
      </c>
      <c r="D47" s="34">
        <v>0</v>
      </c>
      <c r="E47" s="35">
        <f>'[21]4D1_CH4_EF_DomesticWastewater'!$D$13</f>
        <v>0.06</v>
      </c>
      <c r="F47" s="28">
        <f t="shared" si="3"/>
        <v>17520</v>
      </c>
      <c r="G47" s="36"/>
      <c r="H47" s="36"/>
      <c r="I47" s="37">
        <f t="shared" si="4"/>
        <v>0</v>
      </c>
      <c r="J47" s="38">
        <f t="shared" si="5"/>
        <v>0</v>
      </c>
    </row>
    <row r="48" spans="1:10" x14ac:dyDescent="0.25">
      <c r="A48" s="85"/>
      <c r="B48" s="9" t="s">
        <v>97</v>
      </c>
      <c r="C48" s="33">
        <v>0.54</v>
      </c>
      <c r="D48" s="39">
        <v>0.1</v>
      </c>
      <c r="E48" s="35">
        <f>'[21]4D1_CH4_EF_DomesticWastewater'!$D$14</f>
        <v>0.3</v>
      </c>
      <c r="F48" s="28">
        <f t="shared" si="3"/>
        <v>17520</v>
      </c>
      <c r="G48" s="40"/>
      <c r="H48" s="40"/>
      <c r="I48" s="37">
        <f t="shared" si="4"/>
        <v>283.82400000000007</v>
      </c>
      <c r="J48" s="38">
        <f t="shared" si="5"/>
        <v>2.8382400000000007E-4</v>
      </c>
    </row>
    <row r="49" spans="1:10" x14ac:dyDescent="0.25">
      <c r="A49" s="85"/>
      <c r="B49" s="9" t="s">
        <v>98</v>
      </c>
      <c r="C49" s="33">
        <v>0.54</v>
      </c>
      <c r="D49" s="39">
        <v>0.43</v>
      </c>
      <c r="E49" s="35">
        <v>0</v>
      </c>
      <c r="F49" s="28">
        <f t="shared" si="3"/>
        <v>17520</v>
      </c>
      <c r="G49" s="40"/>
      <c r="H49" s="40"/>
      <c r="I49" s="37">
        <f t="shared" si="4"/>
        <v>0</v>
      </c>
      <c r="J49" s="38">
        <f t="shared" si="5"/>
        <v>0</v>
      </c>
    </row>
    <row r="50" spans="1:10" x14ac:dyDescent="0.25">
      <c r="A50" s="85" t="s">
        <v>99</v>
      </c>
      <c r="B50" s="9" t="s">
        <v>94</v>
      </c>
      <c r="C50" s="33">
        <v>0.12</v>
      </c>
      <c r="D50" s="39">
        <v>0.18</v>
      </c>
      <c r="E50" s="35">
        <f>'[21]4D1_CH4_EF_DomesticWastewater'!$D$22</f>
        <v>0.3</v>
      </c>
      <c r="F50" s="28">
        <f t="shared" si="3"/>
        <v>17520</v>
      </c>
      <c r="G50" s="40"/>
      <c r="H50" s="40"/>
      <c r="I50" s="37">
        <f t="shared" si="4"/>
        <v>113.52959999999997</v>
      </c>
      <c r="J50" s="38">
        <f t="shared" si="5"/>
        <v>1.1352959999999998E-4</v>
      </c>
    </row>
    <row r="51" spans="1:10" x14ac:dyDescent="0.25">
      <c r="A51" s="85"/>
      <c r="B51" s="9" t="s">
        <v>95</v>
      </c>
      <c r="C51" s="33">
        <v>0.12</v>
      </c>
      <c r="D51" s="39">
        <v>0.08</v>
      </c>
      <c r="E51" s="35">
        <f>'[21]4D1_CH4_EF_DomesticWastewater'!$D$23</f>
        <v>0.06</v>
      </c>
      <c r="F51" s="28">
        <f t="shared" si="3"/>
        <v>17520</v>
      </c>
      <c r="G51" s="40"/>
      <c r="H51" s="40"/>
      <c r="I51" s="37">
        <f t="shared" si="4"/>
        <v>10.091519999999999</v>
      </c>
      <c r="J51" s="38">
        <f t="shared" si="5"/>
        <v>1.009152E-5</v>
      </c>
    </row>
    <row r="52" spans="1:10" x14ac:dyDescent="0.25">
      <c r="A52" s="85"/>
      <c r="B52" s="9" t="s">
        <v>96</v>
      </c>
      <c r="C52" s="33">
        <v>0.12</v>
      </c>
      <c r="D52" s="39">
        <v>0</v>
      </c>
      <c r="E52" s="35">
        <f>'[21]4D1_CH4_EF_DomesticWastewater'!$D$13</f>
        <v>0.06</v>
      </c>
      <c r="F52" s="28">
        <f t="shared" si="3"/>
        <v>17520</v>
      </c>
      <c r="G52" s="40"/>
      <c r="H52" s="40"/>
      <c r="I52" s="37">
        <f t="shared" si="4"/>
        <v>0</v>
      </c>
      <c r="J52" s="38">
        <f t="shared" si="5"/>
        <v>0</v>
      </c>
    </row>
    <row r="53" spans="1:10" x14ac:dyDescent="0.25">
      <c r="A53" s="85"/>
      <c r="B53" s="9" t="s">
        <v>97</v>
      </c>
      <c r="C53" s="33">
        <v>0.12</v>
      </c>
      <c r="D53" s="39">
        <v>0.74</v>
      </c>
      <c r="E53" s="35">
        <f>'[21]4D1_CH4_EF_DomesticWastewater'!$D$13</f>
        <v>0.06</v>
      </c>
      <c r="F53" s="28">
        <f t="shared" si="3"/>
        <v>17520</v>
      </c>
      <c r="G53" s="40"/>
      <c r="H53" s="40"/>
      <c r="I53" s="37">
        <f t="shared" si="4"/>
        <v>93.346559999999982</v>
      </c>
      <c r="J53" s="38">
        <f t="shared" si="5"/>
        <v>9.3346559999999982E-5</v>
      </c>
    </row>
    <row r="54" spans="1:10" x14ac:dyDescent="0.25">
      <c r="A54" s="85"/>
      <c r="B54" s="9" t="s">
        <v>98</v>
      </c>
      <c r="C54" s="33">
        <v>0.12</v>
      </c>
      <c r="D54" s="39">
        <v>0</v>
      </c>
      <c r="E54" s="35">
        <v>0</v>
      </c>
      <c r="F54" s="28">
        <f t="shared" si="3"/>
        <v>17520</v>
      </c>
      <c r="G54" s="40"/>
      <c r="H54" s="40"/>
      <c r="I54" s="37">
        <f t="shared" si="4"/>
        <v>0</v>
      </c>
      <c r="J54" s="38">
        <f t="shared" si="5"/>
        <v>0</v>
      </c>
    </row>
    <row r="55" spans="1:10" x14ac:dyDescent="0.25">
      <c r="A55" s="85" t="s">
        <v>100</v>
      </c>
      <c r="B55" s="9" t="s">
        <v>94</v>
      </c>
      <c r="C55" s="33">
        <v>0.34</v>
      </c>
      <c r="D55" s="39">
        <v>0.14000000000000001</v>
      </c>
      <c r="E55" s="35">
        <f>'[21]4D1_CH4_EF_DomesticWastewater'!$D$22</f>
        <v>0.3</v>
      </c>
      <c r="F55" s="28">
        <f t="shared" si="3"/>
        <v>17520</v>
      </c>
      <c r="G55" s="40"/>
      <c r="H55" s="40"/>
      <c r="I55" s="37">
        <f t="shared" si="4"/>
        <v>250.18560000000005</v>
      </c>
      <c r="J55" s="38">
        <f t="shared" si="5"/>
        <v>2.5018560000000003E-4</v>
      </c>
    </row>
    <row r="56" spans="1:10" x14ac:dyDescent="0.25">
      <c r="A56" s="85"/>
      <c r="B56" s="9" t="s">
        <v>95</v>
      </c>
      <c r="C56" s="33">
        <v>0.34</v>
      </c>
      <c r="D56" s="39">
        <v>0.1</v>
      </c>
      <c r="E56" s="35">
        <f>'[21]4D1_CH4_EF_DomesticWastewater'!$D$23</f>
        <v>0.06</v>
      </c>
      <c r="F56" s="28">
        <f t="shared" si="3"/>
        <v>17520</v>
      </c>
      <c r="G56" s="40"/>
      <c r="H56" s="40"/>
      <c r="I56" s="37">
        <f t="shared" si="4"/>
        <v>35.7408</v>
      </c>
      <c r="J56" s="38">
        <f t="shared" si="5"/>
        <v>3.5740800000000002E-5</v>
      </c>
    </row>
    <row r="57" spans="1:10" x14ac:dyDescent="0.25">
      <c r="A57" s="85"/>
      <c r="B57" s="9" t="s">
        <v>96</v>
      </c>
      <c r="C57" s="33">
        <v>0.34</v>
      </c>
      <c r="D57" s="39">
        <v>0.03</v>
      </c>
      <c r="E57" s="35">
        <f>'[21]4D1_CH4_EF_DomesticWastewater'!$D$13</f>
        <v>0.06</v>
      </c>
      <c r="F57" s="28">
        <f t="shared" si="3"/>
        <v>17520</v>
      </c>
      <c r="G57" s="40"/>
      <c r="H57" s="40"/>
      <c r="I57" s="37">
        <f t="shared" si="4"/>
        <v>10.722240000000001</v>
      </c>
      <c r="J57" s="38">
        <f t="shared" si="5"/>
        <v>1.0722240000000002E-5</v>
      </c>
    </row>
    <row r="58" spans="1:10" x14ac:dyDescent="0.25">
      <c r="A58" s="85"/>
      <c r="B58" s="9" t="s">
        <v>97</v>
      </c>
      <c r="C58" s="33">
        <v>0.34</v>
      </c>
      <c r="D58" s="39">
        <v>0.53</v>
      </c>
      <c r="E58" s="35">
        <f>'[21]4D1_CH4_EF_DomesticWastewater'!$D$13</f>
        <v>0.06</v>
      </c>
      <c r="F58" s="28">
        <f t="shared" si="3"/>
        <v>17520</v>
      </c>
      <c r="G58" s="40"/>
      <c r="H58" s="40"/>
      <c r="I58" s="37">
        <f t="shared" si="4"/>
        <v>189.42624000000001</v>
      </c>
      <c r="J58" s="38">
        <f t="shared" si="5"/>
        <v>1.8942624000000002E-4</v>
      </c>
    </row>
    <row r="59" spans="1:10" x14ac:dyDescent="0.25">
      <c r="A59" s="85"/>
      <c r="B59" s="9" t="s">
        <v>98</v>
      </c>
      <c r="C59" s="33">
        <v>0.34</v>
      </c>
      <c r="D59" s="39">
        <v>0.2</v>
      </c>
      <c r="E59" s="35">
        <v>0</v>
      </c>
      <c r="F59" s="28">
        <f t="shared" si="3"/>
        <v>17520</v>
      </c>
      <c r="G59" s="40"/>
      <c r="H59" s="40"/>
      <c r="I59" s="37">
        <f t="shared" si="4"/>
        <v>0</v>
      </c>
      <c r="J59" s="38">
        <f t="shared" si="5"/>
        <v>0</v>
      </c>
    </row>
    <row r="60" spans="1:10" x14ac:dyDescent="0.25">
      <c r="A60" s="86" t="s">
        <v>103</v>
      </c>
      <c r="B60" s="86"/>
      <c r="C60" s="86"/>
      <c r="D60" s="86"/>
      <c r="E60" s="86"/>
      <c r="F60" s="86"/>
      <c r="G60" s="86"/>
      <c r="H60" s="86"/>
      <c r="I60" s="41">
        <f>SUM(I45:I59)</f>
        <v>1253.66112</v>
      </c>
      <c r="J60" s="42">
        <f>SUM(J45:J59)</f>
        <v>1.2536611200000003E-3</v>
      </c>
    </row>
    <row r="63" spans="1:10" x14ac:dyDescent="0.25">
      <c r="A63" s="87" t="s">
        <v>8</v>
      </c>
      <c r="B63" s="88"/>
      <c r="C63" s="78" t="s">
        <v>9</v>
      </c>
      <c r="D63" s="89"/>
      <c r="E63" s="89"/>
      <c r="F63" s="89"/>
      <c r="G63" s="89"/>
      <c r="H63" s="89"/>
      <c r="I63" s="89"/>
    </row>
    <row r="64" spans="1:10" x14ac:dyDescent="0.25">
      <c r="A64" s="87" t="s">
        <v>10</v>
      </c>
      <c r="B64" s="88"/>
      <c r="C64" s="78" t="s">
        <v>11</v>
      </c>
      <c r="D64" s="89"/>
      <c r="E64" s="89"/>
      <c r="F64" s="89"/>
      <c r="G64" s="89"/>
      <c r="H64" s="89"/>
      <c r="I64" s="89"/>
    </row>
    <row r="65" spans="1:10" x14ac:dyDescent="0.25">
      <c r="A65" s="87" t="s">
        <v>12</v>
      </c>
      <c r="B65" s="88"/>
      <c r="C65" s="78" t="s">
        <v>13</v>
      </c>
      <c r="D65" s="89"/>
      <c r="E65" s="89"/>
      <c r="F65" s="89"/>
      <c r="G65" s="89"/>
      <c r="H65" s="89"/>
      <c r="I65" s="89"/>
    </row>
    <row r="66" spans="1:10" x14ac:dyDescent="0.25">
      <c r="A66" s="87" t="s">
        <v>14</v>
      </c>
      <c r="B66" s="88"/>
      <c r="C66" s="78" t="s">
        <v>63</v>
      </c>
      <c r="D66" s="89"/>
      <c r="E66" s="89"/>
      <c r="F66" s="89"/>
      <c r="G66" s="89"/>
      <c r="H66" s="89"/>
      <c r="I66" s="89"/>
    </row>
    <row r="67" spans="1:10" x14ac:dyDescent="0.25">
      <c r="A67" s="80" t="s">
        <v>64</v>
      </c>
      <c r="B67" s="81"/>
      <c r="C67" s="81"/>
      <c r="D67" s="81"/>
      <c r="E67" s="81"/>
      <c r="F67" s="81"/>
      <c r="G67" s="81"/>
      <c r="H67" s="81"/>
      <c r="I67" s="81"/>
      <c r="J67" s="17"/>
    </row>
    <row r="68" spans="1:10" x14ac:dyDescent="0.25">
      <c r="A68" s="7"/>
      <c r="B68" s="7"/>
      <c r="C68" s="8" t="s">
        <v>17</v>
      </c>
      <c r="D68" s="8" t="s">
        <v>18</v>
      </c>
      <c r="E68" s="8" t="s">
        <v>19</v>
      </c>
      <c r="F68" s="8" t="s">
        <v>20</v>
      </c>
      <c r="G68" s="8" t="s">
        <v>65</v>
      </c>
      <c r="H68" s="8" t="s">
        <v>66</v>
      </c>
      <c r="I68" s="8" t="s">
        <v>67</v>
      </c>
      <c r="J68" s="18" t="s">
        <v>68</v>
      </c>
    </row>
    <row r="69" spans="1:10" ht="51" x14ac:dyDescent="0.25">
      <c r="A69" s="82" t="s">
        <v>69</v>
      </c>
      <c r="B69" s="82" t="s">
        <v>70</v>
      </c>
      <c r="C69" s="7" t="s">
        <v>71</v>
      </c>
      <c r="D69" s="7" t="s">
        <v>72</v>
      </c>
      <c r="E69" s="7" t="s">
        <v>73</v>
      </c>
      <c r="F69" s="7" t="s">
        <v>74</v>
      </c>
      <c r="G69" s="7" t="s">
        <v>75</v>
      </c>
      <c r="H69" s="7" t="s">
        <v>76</v>
      </c>
      <c r="I69" s="7" t="s">
        <v>77</v>
      </c>
      <c r="J69" s="7" t="s">
        <v>77</v>
      </c>
    </row>
    <row r="70" spans="1:10" ht="15.75" x14ac:dyDescent="0.25">
      <c r="A70" s="82"/>
      <c r="B70" s="82"/>
      <c r="C70" s="11" t="s">
        <v>78</v>
      </c>
      <c r="D70" s="11" t="s">
        <v>79</v>
      </c>
      <c r="E70" s="11" t="s">
        <v>80</v>
      </c>
      <c r="F70" s="11" t="s">
        <v>28</v>
      </c>
      <c r="G70" s="11" t="s">
        <v>81</v>
      </c>
      <c r="H70" s="11" t="s">
        <v>82</v>
      </c>
      <c r="I70" s="11" t="s">
        <v>83</v>
      </c>
      <c r="J70" s="11" t="s">
        <v>83</v>
      </c>
    </row>
    <row r="71" spans="1:10" ht="28.5" x14ac:dyDescent="0.25">
      <c r="A71" s="82"/>
      <c r="B71" s="82"/>
      <c r="C71" s="12" t="s">
        <v>87</v>
      </c>
      <c r="D71" s="12" t="s">
        <v>87</v>
      </c>
      <c r="E71" s="12" t="s">
        <v>46</v>
      </c>
      <c r="F71" s="12" t="s">
        <v>30</v>
      </c>
      <c r="G71" s="12" t="s">
        <v>30</v>
      </c>
      <c r="H71" s="12" t="s">
        <v>88</v>
      </c>
      <c r="I71" s="12" t="s">
        <v>88</v>
      </c>
      <c r="J71" s="12" t="s">
        <v>89</v>
      </c>
    </row>
    <row r="72" spans="1:10" ht="15.75" thickBot="1" x14ac:dyDescent="0.3">
      <c r="A72" s="90"/>
      <c r="B72" s="90"/>
      <c r="C72" s="13"/>
      <c r="D72" s="13"/>
      <c r="E72" s="13" t="s">
        <v>90</v>
      </c>
      <c r="F72" s="13" t="s">
        <v>91</v>
      </c>
      <c r="G72" s="13"/>
      <c r="H72" s="13"/>
      <c r="I72" s="22" t="s">
        <v>92</v>
      </c>
      <c r="J72" s="23"/>
    </row>
    <row r="73" spans="1:10" ht="15.75" thickTop="1" x14ac:dyDescent="0.25">
      <c r="A73" s="91" t="s">
        <v>93</v>
      </c>
      <c r="B73" s="24" t="s">
        <v>94</v>
      </c>
      <c r="C73" s="25">
        <v>0.54</v>
      </c>
      <c r="D73" s="26">
        <v>0</v>
      </c>
      <c r="E73" s="27">
        <f>'[21]4D1_CH4_EF_DomesticWastewater'!$D$14</f>
        <v>0.3</v>
      </c>
      <c r="F73" s="28">
        <f>$M$14</f>
        <v>52560</v>
      </c>
      <c r="G73" s="29"/>
      <c r="H73" s="29"/>
      <c r="I73" s="30">
        <f>((C73*D73*E73)*(F73-G73))-H73</f>
        <v>0</v>
      </c>
      <c r="J73" s="31">
        <f>I73/(10^6)</f>
        <v>0</v>
      </c>
    </row>
    <row r="74" spans="1:10" x14ac:dyDescent="0.25">
      <c r="A74" s="92"/>
      <c r="B74" s="10" t="s">
        <v>95</v>
      </c>
      <c r="C74" s="33">
        <v>0.54</v>
      </c>
      <c r="D74" s="34">
        <v>0.47</v>
      </c>
      <c r="E74" s="35">
        <f>'[21]4D1_CH4_EF_DomesticWastewater'!$D$23</f>
        <v>0.06</v>
      </c>
      <c r="F74" s="28">
        <f t="shared" ref="F74:F87" si="6">$M$14</f>
        <v>52560</v>
      </c>
      <c r="G74" s="36"/>
      <c r="H74" s="36"/>
      <c r="I74" s="37">
        <f t="shared" ref="I74:I87" si="7">((C74*D74*E74)*(F74-G74))-H74</f>
        <v>800.38368000000003</v>
      </c>
      <c r="J74" s="38">
        <f t="shared" ref="J74:J87" si="8">I74/(10^6)</f>
        <v>8.0038367999999999E-4</v>
      </c>
    </row>
    <row r="75" spans="1:10" x14ac:dyDescent="0.25">
      <c r="A75" s="92"/>
      <c r="B75" s="9" t="s">
        <v>96</v>
      </c>
      <c r="C75" s="33">
        <v>0.54</v>
      </c>
      <c r="D75" s="34">
        <v>0</v>
      </c>
      <c r="E75" s="35">
        <f>'[21]4D1_CH4_EF_DomesticWastewater'!$D$13</f>
        <v>0.06</v>
      </c>
      <c r="F75" s="28">
        <f t="shared" si="6"/>
        <v>52560</v>
      </c>
      <c r="G75" s="36"/>
      <c r="H75" s="36"/>
      <c r="I75" s="37">
        <f t="shared" si="7"/>
        <v>0</v>
      </c>
      <c r="J75" s="38">
        <f t="shared" si="8"/>
        <v>0</v>
      </c>
    </row>
    <row r="76" spans="1:10" x14ac:dyDescent="0.25">
      <c r="A76" s="85"/>
      <c r="B76" s="9" t="s">
        <v>97</v>
      </c>
      <c r="C76" s="33">
        <v>0.54</v>
      </c>
      <c r="D76" s="39">
        <v>0.1</v>
      </c>
      <c r="E76" s="35">
        <f>'[21]4D1_CH4_EF_DomesticWastewater'!$D$14</f>
        <v>0.3</v>
      </c>
      <c r="F76" s="28">
        <f t="shared" si="6"/>
        <v>52560</v>
      </c>
      <c r="G76" s="40"/>
      <c r="H76" s="40"/>
      <c r="I76" s="37">
        <f t="shared" si="7"/>
        <v>851.47200000000009</v>
      </c>
      <c r="J76" s="38">
        <f t="shared" si="8"/>
        <v>8.5147200000000014E-4</v>
      </c>
    </row>
    <row r="77" spans="1:10" x14ac:dyDescent="0.25">
      <c r="A77" s="85"/>
      <c r="B77" s="9" t="s">
        <v>98</v>
      </c>
      <c r="C77" s="33">
        <v>0.54</v>
      </c>
      <c r="D77" s="39">
        <v>0.43</v>
      </c>
      <c r="E77" s="35">
        <v>0</v>
      </c>
      <c r="F77" s="28">
        <f t="shared" si="6"/>
        <v>52560</v>
      </c>
      <c r="G77" s="40"/>
      <c r="H77" s="40"/>
      <c r="I77" s="37">
        <f t="shared" si="7"/>
        <v>0</v>
      </c>
      <c r="J77" s="38">
        <f t="shared" si="8"/>
        <v>0</v>
      </c>
    </row>
    <row r="78" spans="1:10" x14ac:dyDescent="0.25">
      <c r="A78" s="85" t="s">
        <v>99</v>
      </c>
      <c r="B78" s="9" t="s">
        <v>94</v>
      </c>
      <c r="C78" s="33">
        <v>0.12</v>
      </c>
      <c r="D78" s="39">
        <v>0.18</v>
      </c>
      <c r="E78" s="35">
        <f>'[21]4D1_CH4_EF_DomesticWastewater'!$D$22</f>
        <v>0.3</v>
      </c>
      <c r="F78" s="28">
        <f t="shared" si="6"/>
        <v>52560</v>
      </c>
      <c r="G78" s="40"/>
      <c r="H78" s="40"/>
      <c r="I78" s="37">
        <f t="shared" si="7"/>
        <v>340.58879999999994</v>
      </c>
      <c r="J78" s="38">
        <f t="shared" si="8"/>
        <v>3.4058879999999996E-4</v>
      </c>
    </row>
    <row r="79" spans="1:10" x14ac:dyDescent="0.25">
      <c r="A79" s="85"/>
      <c r="B79" s="9" t="s">
        <v>95</v>
      </c>
      <c r="C79" s="33">
        <v>0.12</v>
      </c>
      <c r="D79" s="39">
        <v>0.08</v>
      </c>
      <c r="E79" s="35">
        <f>'[21]4D1_CH4_EF_DomesticWastewater'!$D$23</f>
        <v>0.06</v>
      </c>
      <c r="F79" s="28">
        <f t="shared" si="6"/>
        <v>52560</v>
      </c>
      <c r="G79" s="40"/>
      <c r="H79" s="40"/>
      <c r="I79" s="37">
        <f t="shared" si="7"/>
        <v>30.274559999999994</v>
      </c>
      <c r="J79" s="38">
        <f t="shared" si="8"/>
        <v>3.0274559999999994E-5</v>
      </c>
    </row>
    <row r="80" spans="1:10" x14ac:dyDescent="0.25">
      <c r="A80" s="85"/>
      <c r="B80" s="9" t="s">
        <v>96</v>
      </c>
      <c r="C80" s="33">
        <v>0.12</v>
      </c>
      <c r="D80" s="39">
        <v>0</v>
      </c>
      <c r="E80" s="35">
        <f>'[21]4D1_CH4_EF_DomesticWastewater'!$D$13</f>
        <v>0.06</v>
      </c>
      <c r="F80" s="28">
        <f t="shared" si="6"/>
        <v>52560</v>
      </c>
      <c r="G80" s="40"/>
      <c r="H80" s="40"/>
      <c r="I80" s="37">
        <f t="shared" si="7"/>
        <v>0</v>
      </c>
      <c r="J80" s="38">
        <f t="shared" si="8"/>
        <v>0</v>
      </c>
    </row>
    <row r="81" spans="1:10" x14ac:dyDescent="0.25">
      <c r="A81" s="85"/>
      <c r="B81" s="9" t="s">
        <v>97</v>
      </c>
      <c r="C81" s="33">
        <v>0.12</v>
      </c>
      <c r="D81" s="39">
        <v>0.74</v>
      </c>
      <c r="E81" s="35">
        <f>'[21]4D1_CH4_EF_DomesticWastewater'!$D$13</f>
        <v>0.06</v>
      </c>
      <c r="F81" s="28">
        <f t="shared" si="6"/>
        <v>52560</v>
      </c>
      <c r="G81" s="40"/>
      <c r="H81" s="40"/>
      <c r="I81" s="37">
        <f t="shared" si="7"/>
        <v>280.03967999999998</v>
      </c>
      <c r="J81" s="38">
        <f t="shared" si="8"/>
        <v>2.8003967999999999E-4</v>
      </c>
    </row>
    <row r="82" spans="1:10" x14ac:dyDescent="0.25">
      <c r="A82" s="85"/>
      <c r="B82" s="9" t="s">
        <v>98</v>
      </c>
      <c r="C82" s="33">
        <v>0.12</v>
      </c>
      <c r="D82" s="39">
        <v>0</v>
      </c>
      <c r="E82" s="35">
        <v>0</v>
      </c>
      <c r="F82" s="28">
        <f t="shared" si="6"/>
        <v>52560</v>
      </c>
      <c r="G82" s="40"/>
      <c r="H82" s="40"/>
      <c r="I82" s="37">
        <f t="shared" si="7"/>
        <v>0</v>
      </c>
      <c r="J82" s="38">
        <f t="shared" si="8"/>
        <v>0</v>
      </c>
    </row>
    <row r="83" spans="1:10" x14ac:dyDescent="0.25">
      <c r="A83" s="85" t="s">
        <v>100</v>
      </c>
      <c r="B83" s="9" t="s">
        <v>94</v>
      </c>
      <c r="C83" s="33">
        <v>0.34</v>
      </c>
      <c r="D83" s="39">
        <v>0.14000000000000001</v>
      </c>
      <c r="E83" s="35">
        <f>'[21]4D1_CH4_EF_DomesticWastewater'!$D$22</f>
        <v>0.3</v>
      </c>
      <c r="F83" s="28">
        <f t="shared" si="6"/>
        <v>52560</v>
      </c>
      <c r="G83" s="40"/>
      <c r="H83" s="40"/>
      <c r="I83" s="37">
        <f t="shared" si="7"/>
        <v>750.55680000000018</v>
      </c>
      <c r="J83" s="38">
        <f t="shared" si="8"/>
        <v>7.5055680000000015E-4</v>
      </c>
    </row>
    <row r="84" spans="1:10" x14ac:dyDescent="0.25">
      <c r="A84" s="85"/>
      <c r="B84" s="9" t="s">
        <v>95</v>
      </c>
      <c r="C84" s="33">
        <v>0.34</v>
      </c>
      <c r="D84" s="39">
        <v>0.1</v>
      </c>
      <c r="E84" s="35">
        <f>'[21]4D1_CH4_EF_DomesticWastewater'!$D$23</f>
        <v>0.06</v>
      </c>
      <c r="F84" s="28">
        <f t="shared" si="6"/>
        <v>52560</v>
      </c>
      <c r="G84" s="40"/>
      <c r="H84" s="40"/>
      <c r="I84" s="37">
        <f t="shared" si="7"/>
        <v>107.22240000000001</v>
      </c>
      <c r="J84" s="38">
        <f t="shared" si="8"/>
        <v>1.0722240000000001E-4</v>
      </c>
    </row>
    <row r="85" spans="1:10" x14ac:dyDescent="0.25">
      <c r="A85" s="85"/>
      <c r="B85" s="9" t="s">
        <v>96</v>
      </c>
      <c r="C85" s="33">
        <v>0.34</v>
      </c>
      <c r="D85" s="39">
        <v>0.03</v>
      </c>
      <c r="E85" s="35">
        <f>'[21]4D1_CH4_EF_DomesticWastewater'!$D$13</f>
        <v>0.06</v>
      </c>
      <c r="F85" s="28">
        <f t="shared" si="6"/>
        <v>52560</v>
      </c>
      <c r="G85" s="40"/>
      <c r="H85" s="40"/>
      <c r="I85" s="37">
        <f t="shared" si="7"/>
        <v>32.166719999999998</v>
      </c>
      <c r="J85" s="38">
        <f t="shared" si="8"/>
        <v>3.216672E-5</v>
      </c>
    </row>
    <row r="86" spans="1:10" x14ac:dyDescent="0.25">
      <c r="A86" s="85"/>
      <c r="B86" s="9" t="s">
        <v>97</v>
      </c>
      <c r="C86" s="33">
        <v>0.34</v>
      </c>
      <c r="D86" s="39">
        <v>0.53</v>
      </c>
      <c r="E86" s="35">
        <f>'[21]4D1_CH4_EF_DomesticWastewater'!$D$13</f>
        <v>0.06</v>
      </c>
      <c r="F86" s="28">
        <f t="shared" si="6"/>
        <v>52560</v>
      </c>
      <c r="G86" s="40"/>
      <c r="H86" s="40"/>
      <c r="I86" s="37">
        <f t="shared" si="7"/>
        <v>568.27872000000002</v>
      </c>
      <c r="J86" s="38">
        <f t="shared" si="8"/>
        <v>5.6827872000000002E-4</v>
      </c>
    </row>
    <row r="87" spans="1:10" x14ac:dyDescent="0.25">
      <c r="A87" s="85"/>
      <c r="B87" s="9" t="s">
        <v>98</v>
      </c>
      <c r="C87" s="33">
        <v>0.34</v>
      </c>
      <c r="D87" s="39">
        <v>0.2</v>
      </c>
      <c r="E87" s="35">
        <v>0</v>
      </c>
      <c r="F87" s="28">
        <f t="shared" si="6"/>
        <v>52560</v>
      </c>
      <c r="G87" s="40"/>
      <c r="H87" s="40"/>
      <c r="I87" s="37">
        <f t="shared" si="7"/>
        <v>0</v>
      </c>
      <c r="J87" s="38">
        <f t="shared" si="8"/>
        <v>0</v>
      </c>
    </row>
    <row r="88" spans="1:10" x14ac:dyDescent="0.25">
      <c r="A88" s="86" t="s">
        <v>104</v>
      </c>
      <c r="B88" s="86"/>
      <c r="C88" s="86"/>
      <c r="D88" s="86"/>
      <c r="E88" s="86"/>
      <c r="F88" s="86"/>
      <c r="G88" s="86"/>
      <c r="H88" s="86"/>
      <c r="I88" s="41">
        <f>SUM(I73:I87)</f>
        <v>3760.9833600000011</v>
      </c>
      <c r="J88" s="42">
        <f>SUM(J73:J87)</f>
        <v>3.7609833600000002E-3</v>
      </c>
    </row>
    <row r="91" spans="1:10" x14ac:dyDescent="0.25">
      <c r="A91" s="87" t="s">
        <v>8</v>
      </c>
      <c r="B91" s="88"/>
      <c r="C91" s="78" t="s">
        <v>9</v>
      </c>
      <c r="D91" s="89"/>
      <c r="E91" s="89"/>
      <c r="F91" s="89"/>
      <c r="G91" s="89"/>
      <c r="H91" s="89"/>
      <c r="I91" s="89"/>
    </row>
    <row r="92" spans="1:10" x14ac:dyDescent="0.25">
      <c r="A92" s="87" t="s">
        <v>10</v>
      </c>
      <c r="B92" s="88"/>
      <c r="C92" s="78" t="s">
        <v>11</v>
      </c>
      <c r="D92" s="89"/>
      <c r="E92" s="89"/>
      <c r="F92" s="89"/>
      <c r="G92" s="89"/>
      <c r="H92" s="89"/>
      <c r="I92" s="89"/>
    </row>
    <row r="93" spans="1:10" x14ac:dyDescent="0.25">
      <c r="A93" s="87" t="s">
        <v>12</v>
      </c>
      <c r="B93" s="88"/>
      <c r="C93" s="78" t="s">
        <v>13</v>
      </c>
      <c r="D93" s="89"/>
      <c r="E93" s="89"/>
      <c r="F93" s="89"/>
      <c r="G93" s="89"/>
      <c r="H93" s="89"/>
      <c r="I93" s="89"/>
    </row>
    <row r="94" spans="1:10" x14ac:dyDescent="0.25">
      <c r="A94" s="87" t="s">
        <v>14</v>
      </c>
      <c r="B94" s="88"/>
      <c r="C94" s="78" t="s">
        <v>63</v>
      </c>
      <c r="D94" s="89"/>
      <c r="E94" s="89"/>
      <c r="F94" s="89"/>
      <c r="G94" s="89"/>
      <c r="H94" s="89"/>
      <c r="I94" s="89"/>
    </row>
    <row r="95" spans="1:10" x14ac:dyDescent="0.25">
      <c r="A95" s="80" t="s">
        <v>64</v>
      </c>
      <c r="B95" s="81"/>
      <c r="C95" s="81"/>
      <c r="D95" s="81"/>
      <c r="E95" s="81"/>
      <c r="F95" s="81"/>
      <c r="G95" s="81"/>
      <c r="H95" s="81"/>
      <c r="I95" s="81"/>
      <c r="J95" s="17"/>
    </row>
    <row r="96" spans="1:10" x14ac:dyDescent="0.25">
      <c r="A96" s="7"/>
      <c r="B96" s="7"/>
      <c r="C96" s="8" t="s">
        <v>17</v>
      </c>
      <c r="D96" s="8" t="s">
        <v>18</v>
      </c>
      <c r="E96" s="8" t="s">
        <v>19</v>
      </c>
      <c r="F96" s="8" t="s">
        <v>20</v>
      </c>
      <c r="G96" s="8" t="s">
        <v>65</v>
      </c>
      <c r="H96" s="8" t="s">
        <v>66</v>
      </c>
      <c r="I96" s="8" t="s">
        <v>67</v>
      </c>
      <c r="J96" s="18" t="s">
        <v>68</v>
      </c>
    </row>
    <row r="97" spans="1:10" ht="51" x14ac:dyDescent="0.25">
      <c r="A97" s="82" t="s">
        <v>69</v>
      </c>
      <c r="B97" s="82" t="s">
        <v>70</v>
      </c>
      <c r="C97" s="7" t="s">
        <v>71</v>
      </c>
      <c r="D97" s="7" t="s">
        <v>72</v>
      </c>
      <c r="E97" s="7" t="s">
        <v>73</v>
      </c>
      <c r="F97" s="7" t="s">
        <v>74</v>
      </c>
      <c r="G97" s="7" t="s">
        <v>75</v>
      </c>
      <c r="H97" s="7" t="s">
        <v>76</v>
      </c>
      <c r="I97" s="7" t="s">
        <v>77</v>
      </c>
      <c r="J97" s="7" t="s">
        <v>77</v>
      </c>
    </row>
    <row r="98" spans="1:10" ht="15.75" x14ac:dyDescent="0.25">
      <c r="A98" s="82"/>
      <c r="B98" s="82"/>
      <c r="C98" s="11" t="s">
        <v>78</v>
      </c>
      <c r="D98" s="11" t="s">
        <v>79</v>
      </c>
      <c r="E98" s="11" t="s">
        <v>80</v>
      </c>
      <c r="F98" s="11" t="s">
        <v>28</v>
      </c>
      <c r="G98" s="11" t="s">
        <v>81</v>
      </c>
      <c r="H98" s="11" t="s">
        <v>82</v>
      </c>
      <c r="I98" s="11" t="s">
        <v>83</v>
      </c>
      <c r="J98" s="11" t="s">
        <v>83</v>
      </c>
    </row>
    <row r="99" spans="1:10" ht="28.5" x14ac:dyDescent="0.25">
      <c r="A99" s="82"/>
      <c r="B99" s="82"/>
      <c r="C99" s="12" t="s">
        <v>87</v>
      </c>
      <c r="D99" s="12" t="s">
        <v>87</v>
      </c>
      <c r="E99" s="12" t="s">
        <v>46</v>
      </c>
      <c r="F99" s="12" t="s">
        <v>30</v>
      </c>
      <c r="G99" s="12" t="s">
        <v>30</v>
      </c>
      <c r="H99" s="12" t="s">
        <v>88</v>
      </c>
      <c r="I99" s="12" t="s">
        <v>88</v>
      </c>
      <c r="J99" s="12" t="s">
        <v>89</v>
      </c>
    </row>
    <row r="100" spans="1:10" ht="15.75" thickBot="1" x14ac:dyDescent="0.3">
      <c r="A100" s="90"/>
      <c r="B100" s="90"/>
      <c r="C100" s="13"/>
      <c r="D100" s="13"/>
      <c r="E100" s="13" t="s">
        <v>90</v>
      </c>
      <c r="F100" s="13" t="s">
        <v>91</v>
      </c>
      <c r="G100" s="13"/>
      <c r="H100" s="13"/>
      <c r="I100" s="22" t="s">
        <v>92</v>
      </c>
      <c r="J100" s="23"/>
    </row>
    <row r="101" spans="1:10" ht="15.75" thickTop="1" x14ac:dyDescent="0.25">
      <c r="A101" s="91" t="s">
        <v>93</v>
      </c>
      <c r="B101" s="24" t="s">
        <v>94</v>
      </c>
      <c r="C101" s="25">
        <v>0.54</v>
      </c>
      <c r="D101" s="26">
        <v>0</v>
      </c>
      <c r="E101" s="27">
        <f>'[21]4D1_CH4_EF_DomesticWastewater'!$D$14</f>
        <v>0.3</v>
      </c>
      <c r="F101" s="28">
        <f>$M$15</f>
        <v>17520</v>
      </c>
      <c r="G101" s="29"/>
      <c r="H101" s="29"/>
      <c r="I101" s="30">
        <f>((C101*D101*E101)*(F101-G101))-H101</f>
        <v>0</v>
      </c>
      <c r="J101" s="31">
        <f>I101/(10^6)</f>
        <v>0</v>
      </c>
    </row>
    <row r="102" spans="1:10" x14ac:dyDescent="0.25">
      <c r="A102" s="92"/>
      <c r="B102" s="10" t="s">
        <v>95</v>
      </c>
      <c r="C102" s="33">
        <v>0.54</v>
      </c>
      <c r="D102" s="34">
        <v>0.47</v>
      </c>
      <c r="E102" s="35">
        <f>'[21]4D1_CH4_EF_DomesticWastewater'!$D$23</f>
        <v>0.06</v>
      </c>
      <c r="F102" s="28">
        <f t="shared" ref="F102:F115" si="9">$M$15</f>
        <v>17520</v>
      </c>
      <c r="G102" s="36"/>
      <c r="H102" s="36"/>
      <c r="I102" s="37">
        <f t="shared" ref="I102:I115" si="10">((C102*D102*E102)*(F102-G102))-H102</f>
        <v>266.79455999999999</v>
      </c>
      <c r="J102" s="38">
        <f t="shared" ref="J102:J115" si="11">I102/(10^6)</f>
        <v>2.6679455999999998E-4</v>
      </c>
    </row>
    <row r="103" spans="1:10" x14ac:dyDescent="0.25">
      <c r="A103" s="92"/>
      <c r="B103" s="9" t="s">
        <v>96</v>
      </c>
      <c r="C103" s="33">
        <v>0.54</v>
      </c>
      <c r="D103" s="34">
        <v>0</v>
      </c>
      <c r="E103" s="35">
        <f>'[21]4D1_CH4_EF_DomesticWastewater'!$D$13</f>
        <v>0.06</v>
      </c>
      <c r="F103" s="28">
        <f t="shared" si="9"/>
        <v>17520</v>
      </c>
      <c r="G103" s="36"/>
      <c r="H103" s="36"/>
      <c r="I103" s="37">
        <f t="shared" si="10"/>
        <v>0</v>
      </c>
      <c r="J103" s="38">
        <f t="shared" si="11"/>
        <v>0</v>
      </c>
    </row>
    <row r="104" spans="1:10" x14ac:dyDescent="0.25">
      <c r="A104" s="85"/>
      <c r="B104" s="9" t="s">
        <v>97</v>
      </c>
      <c r="C104" s="33">
        <v>0.54</v>
      </c>
      <c r="D104" s="39">
        <v>0.1</v>
      </c>
      <c r="E104" s="35">
        <f>'[21]4D1_CH4_EF_DomesticWastewater'!$D$14</f>
        <v>0.3</v>
      </c>
      <c r="F104" s="28">
        <f t="shared" si="9"/>
        <v>17520</v>
      </c>
      <c r="G104" s="40"/>
      <c r="H104" s="40"/>
      <c r="I104" s="37">
        <f t="shared" si="10"/>
        <v>283.82400000000007</v>
      </c>
      <c r="J104" s="38">
        <f t="shared" si="11"/>
        <v>2.8382400000000007E-4</v>
      </c>
    </row>
    <row r="105" spans="1:10" x14ac:dyDescent="0.25">
      <c r="A105" s="85"/>
      <c r="B105" s="9" t="s">
        <v>98</v>
      </c>
      <c r="C105" s="33">
        <v>0.54</v>
      </c>
      <c r="D105" s="39">
        <v>0.43</v>
      </c>
      <c r="E105" s="35">
        <v>0</v>
      </c>
      <c r="F105" s="28">
        <f t="shared" si="9"/>
        <v>17520</v>
      </c>
      <c r="G105" s="40"/>
      <c r="H105" s="40"/>
      <c r="I105" s="37">
        <f t="shared" si="10"/>
        <v>0</v>
      </c>
      <c r="J105" s="38">
        <f t="shared" si="11"/>
        <v>0</v>
      </c>
    </row>
    <row r="106" spans="1:10" x14ac:dyDescent="0.25">
      <c r="A106" s="85" t="s">
        <v>99</v>
      </c>
      <c r="B106" s="9" t="s">
        <v>94</v>
      </c>
      <c r="C106" s="33">
        <v>0.12</v>
      </c>
      <c r="D106" s="39">
        <v>0.18</v>
      </c>
      <c r="E106" s="35">
        <f>'[21]4D1_CH4_EF_DomesticWastewater'!$D$22</f>
        <v>0.3</v>
      </c>
      <c r="F106" s="28">
        <f t="shared" si="9"/>
        <v>17520</v>
      </c>
      <c r="G106" s="40"/>
      <c r="H106" s="40"/>
      <c r="I106" s="37">
        <f t="shared" si="10"/>
        <v>113.52959999999997</v>
      </c>
      <c r="J106" s="38">
        <f t="shared" si="11"/>
        <v>1.1352959999999998E-4</v>
      </c>
    </row>
    <row r="107" spans="1:10" x14ac:dyDescent="0.25">
      <c r="A107" s="85"/>
      <c r="B107" s="9" t="s">
        <v>95</v>
      </c>
      <c r="C107" s="33">
        <v>0.12</v>
      </c>
      <c r="D107" s="39">
        <v>0.08</v>
      </c>
      <c r="E107" s="35">
        <f>'[21]4D1_CH4_EF_DomesticWastewater'!$D$23</f>
        <v>0.06</v>
      </c>
      <c r="F107" s="28">
        <f t="shared" si="9"/>
        <v>17520</v>
      </c>
      <c r="G107" s="40"/>
      <c r="H107" s="40"/>
      <c r="I107" s="37">
        <f t="shared" si="10"/>
        <v>10.091519999999999</v>
      </c>
      <c r="J107" s="38">
        <f t="shared" si="11"/>
        <v>1.009152E-5</v>
      </c>
    </row>
    <row r="108" spans="1:10" x14ac:dyDescent="0.25">
      <c r="A108" s="85"/>
      <c r="B108" s="9" t="s">
        <v>96</v>
      </c>
      <c r="C108" s="33">
        <v>0.12</v>
      </c>
      <c r="D108" s="39">
        <v>0</v>
      </c>
      <c r="E108" s="35">
        <f>'[21]4D1_CH4_EF_DomesticWastewater'!$D$13</f>
        <v>0.06</v>
      </c>
      <c r="F108" s="28">
        <f t="shared" si="9"/>
        <v>17520</v>
      </c>
      <c r="G108" s="40"/>
      <c r="H108" s="40"/>
      <c r="I108" s="37">
        <f t="shared" si="10"/>
        <v>0</v>
      </c>
      <c r="J108" s="38">
        <f t="shared" si="11"/>
        <v>0</v>
      </c>
    </row>
    <row r="109" spans="1:10" x14ac:dyDescent="0.25">
      <c r="A109" s="85"/>
      <c r="B109" s="9" t="s">
        <v>97</v>
      </c>
      <c r="C109" s="33">
        <v>0.12</v>
      </c>
      <c r="D109" s="39">
        <v>0.74</v>
      </c>
      <c r="E109" s="35">
        <f>'[21]4D1_CH4_EF_DomesticWastewater'!$D$13</f>
        <v>0.06</v>
      </c>
      <c r="F109" s="28">
        <f t="shared" si="9"/>
        <v>17520</v>
      </c>
      <c r="G109" s="40"/>
      <c r="H109" s="40"/>
      <c r="I109" s="37">
        <f t="shared" si="10"/>
        <v>93.346559999999982</v>
      </c>
      <c r="J109" s="38">
        <f t="shared" si="11"/>
        <v>9.3346559999999982E-5</v>
      </c>
    </row>
    <row r="110" spans="1:10" x14ac:dyDescent="0.25">
      <c r="A110" s="85"/>
      <c r="B110" s="9" t="s">
        <v>98</v>
      </c>
      <c r="C110" s="33">
        <v>0.12</v>
      </c>
      <c r="D110" s="39">
        <v>0</v>
      </c>
      <c r="E110" s="35">
        <v>0</v>
      </c>
      <c r="F110" s="28">
        <f t="shared" si="9"/>
        <v>17520</v>
      </c>
      <c r="G110" s="40"/>
      <c r="H110" s="40"/>
      <c r="I110" s="37">
        <f t="shared" si="10"/>
        <v>0</v>
      </c>
      <c r="J110" s="38">
        <f t="shared" si="11"/>
        <v>0</v>
      </c>
    </row>
    <row r="111" spans="1:10" x14ac:dyDescent="0.25">
      <c r="A111" s="85" t="s">
        <v>100</v>
      </c>
      <c r="B111" s="9" t="s">
        <v>94</v>
      </c>
      <c r="C111" s="33">
        <v>0.34</v>
      </c>
      <c r="D111" s="39">
        <v>0.14000000000000001</v>
      </c>
      <c r="E111" s="35">
        <f>'[21]4D1_CH4_EF_DomesticWastewater'!$D$22</f>
        <v>0.3</v>
      </c>
      <c r="F111" s="28">
        <f t="shared" si="9"/>
        <v>17520</v>
      </c>
      <c r="G111" s="40"/>
      <c r="H111" s="40"/>
      <c r="I111" s="37">
        <f t="shared" si="10"/>
        <v>250.18560000000005</v>
      </c>
      <c r="J111" s="38">
        <f t="shared" si="11"/>
        <v>2.5018560000000003E-4</v>
      </c>
    </row>
    <row r="112" spans="1:10" x14ac:dyDescent="0.25">
      <c r="A112" s="85"/>
      <c r="B112" s="9" t="s">
        <v>95</v>
      </c>
      <c r="C112" s="33">
        <v>0.34</v>
      </c>
      <c r="D112" s="39">
        <v>0.1</v>
      </c>
      <c r="E112" s="35">
        <f>'[21]4D1_CH4_EF_DomesticWastewater'!$D$23</f>
        <v>0.06</v>
      </c>
      <c r="F112" s="28">
        <f t="shared" si="9"/>
        <v>17520</v>
      </c>
      <c r="G112" s="40"/>
      <c r="H112" s="40"/>
      <c r="I112" s="37">
        <f t="shared" si="10"/>
        <v>35.7408</v>
      </c>
      <c r="J112" s="38">
        <f t="shared" si="11"/>
        <v>3.5740800000000002E-5</v>
      </c>
    </row>
    <row r="113" spans="1:10" x14ac:dyDescent="0.25">
      <c r="A113" s="85"/>
      <c r="B113" s="9" t="s">
        <v>96</v>
      </c>
      <c r="C113" s="33">
        <v>0.34</v>
      </c>
      <c r="D113" s="39">
        <v>0.03</v>
      </c>
      <c r="E113" s="35">
        <f>'[21]4D1_CH4_EF_DomesticWastewater'!$D$13</f>
        <v>0.06</v>
      </c>
      <c r="F113" s="28">
        <f t="shared" si="9"/>
        <v>17520</v>
      </c>
      <c r="G113" s="40"/>
      <c r="H113" s="40"/>
      <c r="I113" s="37">
        <f t="shared" si="10"/>
        <v>10.722240000000001</v>
      </c>
      <c r="J113" s="38">
        <f t="shared" si="11"/>
        <v>1.0722240000000002E-5</v>
      </c>
    </row>
    <row r="114" spans="1:10" x14ac:dyDescent="0.25">
      <c r="A114" s="85"/>
      <c r="B114" s="9" t="s">
        <v>97</v>
      </c>
      <c r="C114" s="33">
        <v>0.34</v>
      </c>
      <c r="D114" s="39">
        <v>0.53</v>
      </c>
      <c r="E114" s="35">
        <f>'[21]4D1_CH4_EF_DomesticWastewater'!$D$13</f>
        <v>0.06</v>
      </c>
      <c r="F114" s="28">
        <f t="shared" si="9"/>
        <v>17520</v>
      </c>
      <c r="G114" s="40"/>
      <c r="H114" s="40"/>
      <c r="I114" s="37">
        <f t="shared" si="10"/>
        <v>189.42624000000001</v>
      </c>
      <c r="J114" s="38">
        <f t="shared" si="11"/>
        <v>1.8942624000000002E-4</v>
      </c>
    </row>
    <row r="115" spans="1:10" x14ac:dyDescent="0.25">
      <c r="A115" s="85"/>
      <c r="B115" s="9" t="s">
        <v>98</v>
      </c>
      <c r="C115" s="33">
        <v>0.34</v>
      </c>
      <c r="D115" s="39">
        <v>0.2</v>
      </c>
      <c r="E115" s="35">
        <v>0</v>
      </c>
      <c r="F115" s="28">
        <f t="shared" si="9"/>
        <v>17520</v>
      </c>
      <c r="G115" s="40"/>
      <c r="H115" s="40"/>
      <c r="I115" s="37">
        <f t="shared" si="10"/>
        <v>0</v>
      </c>
      <c r="J115" s="38">
        <f t="shared" si="11"/>
        <v>0</v>
      </c>
    </row>
    <row r="116" spans="1:10" x14ac:dyDescent="0.25">
      <c r="A116" s="86" t="s">
        <v>105</v>
      </c>
      <c r="B116" s="86"/>
      <c r="C116" s="86"/>
      <c r="D116" s="86"/>
      <c r="E116" s="86"/>
      <c r="F116" s="86"/>
      <c r="G116" s="86"/>
      <c r="H116" s="86"/>
      <c r="I116" s="41">
        <f>SUM(I101:I115)</f>
        <v>1253.66112</v>
      </c>
      <c r="J116" s="42">
        <f>SUM(J101:J115)</f>
        <v>1.2536611200000003E-3</v>
      </c>
    </row>
    <row r="119" spans="1:10" x14ac:dyDescent="0.25">
      <c r="A119" s="87" t="s">
        <v>8</v>
      </c>
      <c r="B119" s="88"/>
      <c r="C119" s="78" t="s">
        <v>9</v>
      </c>
      <c r="D119" s="89"/>
      <c r="E119" s="89"/>
      <c r="F119" s="89"/>
      <c r="G119" s="89"/>
      <c r="H119" s="89"/>
      <c r="I119" s="89"/>
    </row>
    <row r="120" spans="1:10" x14ac:dyDescent="0.25">
      <c r="A120" s="87" t="s">
        <v>10</v>
      </c>
      <c r="B120" s="88"/>
      <c r="C120" s="78" t="s">
        <v>11</v>
      </c>
      <c r="D120" s="89"/>
      <c r="E120" s="89"/>
      <c r="F120" s="89"/>
      <c r="G120" s="89"/>
      <c r="H120" s="89"/>
      <c r="I120" s="89"/>
    </row>
    <row r="121" spans="1:10" x14ac:dyDescent="0.25">
      <c r="A121" s="87" t="s">
        <v>12</v>
      </c>
      <c r="B121" s="88"/>
      <c r="C121" s="78" t="s">
        <v>13</v>
      </c>
      <c r="D121" s="89"/>
      <c r="E121" s="89"/>
      <c r="F121" s="89"/>
      <c r="G121" s="89"/>
      <c r="H121" s="89"/>
      <c r="I121" s="89"/>
    </row>
    <row r="122" spans="1:10" x14ac:dyDescent="0.25">
      <c r="A122" s="87" t="s">
        <v>14</v>
      </c>
      <c r="B122" s="88"/>
      <c r="C122" s="78" t="s">
        <v>63</v>
      </c>
      <c r="D122" s="89"/>
      <c r="E122" s="89"/>
      <c r="F122" s="89"/>
      <c r="G122" s="89"/>
      <c r="H122" s="89"/>
      <c r="I122" s="89"/>
    </row>
    <row r="123" spans="1:10" x14ac:dyDescent="0.25">
      <c r="A123" s="80" t="s">
        <v>64</v>
      </c>
      <c r="B123" s="81"/>
      <c r="C123" s="81"/>
      <c r="D123" s="81"/>
      <c r="E123" s="81"/>
      <c r="F123" s="81"/>
      <c r="G123" s="81"/>
      <c r="H123" s="81"/>
      <c r="I123" s="81"/>
      <c r="J123" s="17"/>
    </row>
    <row r="124" spans="1:10" x14ac:dyDescent="0.25">
      <c r="A124" s="7"/>
      <c r="B124" s="7"/>
      <c r="C124" s="8" t="s">
        <v>17</v>
      </c>
      <c r="D124" s="8" t="s">
        <v>18</v>
      </c>
      <c r="E124" s="8" t="s">
        <v>19</v>
      </c>
      <c r="F124" s="8" t="s">
        <v>20</v>
      </c>
      <c r="G124" s="8" t="s">
        <v>65</v>
      </c>
      <c r="H124" s="8" t="s">
        <v>66</v>
      </c>
      <c r="I124" s="8" t="s">
        <v>67</v>
      </c>
      <c r="J124" s="18" t="s">
        <v>68</v>
      </c>
    </row>
    <row r="125" spans="1:10" ht="51" x14ac:dyDescent="0.25">
      <c r="A125" s="82" t="s">
        <v>69</v>
      </c>
      <c r="B125" s="82" t="s">
        <v>70</v>
      </c>
      <c r="C125" s="7" t="s">
        <v>71</v>
      </c>
      <c r="D125" s="7" t="s">
        <v>72</v>
      </c>
      <c r="E125" s="7" t="s">
        <v>73</v>
      </c>
      <c r="F125" s="7" t="s">
        <v>74</v>
      </c>
      <c r="G125" s="7" t="s">
        <v>75</v>
      </c>
      <c r="H125" s="7" t="s">
        <v>76</v>
      </c>
      <c r="I125" s="7" t="s">
        <v>77</v>
      </c>
      <c r="J125" s="7" t="s">
        <v>77</v>
      </c>
    </row>
    <row r="126" spans="1:10" ht="15.75" x14ac:dyDescent="0.25">
      <c r="A126" s="82"/>
      <c r="B126" s="82"/>
      <c r="C126" s="11" t="s">
        <v>78</v>
      </c>
      <c r="D126" s="11" t="s">
        <v>79</v>
      </c>
      <c r="E126" s="11" t="s">
        <v>80</v>
      </c>
      <c r="F126" s="11" t="s">
        <v>28</v>
      </c>
      <c r="G126" s="11" t="s">
        <v>81</v>
      </c>
      <c r="H126" s="11" t="s">
        <v>82</v>
      </c>
      <c r="I126" s="11" t="s">
        <v>83</v>
      </c>
      <c r="J126" s="11" t="s">
        <v>83</v>
      </c>
    </row>
    <row r="127" spans="1:10" ht="28.5" x14ac:dyDescent="0.25">
      <c r="A127" s="82"/>
      <c r="B127" s="82"/>
      <c r="C127" s="12" t="s">
        <v>87</v>
      </c>
      <c r="D127" s="12" t="s">
        <v>87</v>
      </c>
      <c r="E127" s="12" t="s">
        <v>46</v>
      </c>
      <c r="F127" s="12" t="s">
        <v>30</v>
      </c>
      <c r="G127" s="12" t="s">
        <v>30</v>
      </c>
      <c r="H127" s="12" t="s">
        <v>88</v>
      </c>
      <c r="I127" s="12" t="s">
        <v>88</v>
      </c>
      <c r="J127" s="12" t="s">
        <v>89</v>
      </c>
    </row>
    <row r="128" spans="1:10" ht="15.75" thickBot="1" x14ac:dyDescent="0.3">
      <c r="A128" s="90"/>
      <c r="B128" s="90"/>
      <c r="C128" s="13"/>
      <c r="D128" s="13"/>
      <c r="E128" s="13" t="s">
        <v>90</v>
      </c>
      <c r="F128" s="13" t="s">
        <v>91</v>
      </c>
      <c r="G128" s="13"/>
      <c r="H128" s="13"/>
      <c r="I128" s="22" t="s">
        <v>92</v>
      </c>
      <c r="J128" s="23"/>
    </row>
    <row r="129" spans="1:10" ht="15.75" thickTop="1" x14ac:dyDescent="0.25">
      <c r="A129" s="91" t="s">
        <v>93</v>
      </c>
      <c r="B129" s="24" t="s">
        <v>94</v>
      </c>
      <c r="C129" s="25">
        <v>0.54</v>
      </c>
      <c r="D129" s="26">
        <v>0</v>
      </c>
      <c r="E129" s="27">
        <f>'[21]4D1_CH4_EF_DomesticWastewater'!$D$14</f>
        <v>0.3</v>
      </c>
      <c r="F129" s="28">
        <f>$M$16</f>
        <v>17520</v>
      </c>
      <c r="G129" s="29"/>
      <c r="H129" s="29"/>
      <c r="I129" s="30">
        <f>((C129*D129*E129)*(F129-G129))-H129</f>
        <v>0</v>
      </c>
      <c r="J129" s="31">
        <f>I129/(10^6)</f>
        <v>0</v>
      </c>
    </row>
    <row r="130" spans="1:10" x14ac:dyDescent="0.25">
      <c r="A130" s="92"/>
      <c r="B130" s="10" t="s">
        <v>95</v>
      </c>
      <c r="C130" s="33">
        <v>0.54</v>
      </c>
      <c r="D130" s="34">
        <v>0.47</v>
      </c>
      <c r="E130" s="35">
        <f>'[21]4D1_CH4_EF_DomesticWastewater'!$D$23</f>
        <v>0.06</v>
      </c>
      <c r="F130" s="28">
        <f t="shared" ref="F130:F143" si="12">$M$16</f>
        <v>17520</v>
      </c>
      <c r="G130" s="36"/>
      <c r="H130" s="36"/>
      <c r="I130" s="37">
        <f t="shared" ref="I130:I143" si="13">((C130*D130*E130)*(F130-G130))-H130</f>
        <v>266.79455999999999</v>
      </c>
      <c r="J130" s="38">
        <f t="shared" ref="J130:J143" si="14">I130/(10^6)</f>
        <v>2.6679455999999998E-4</v>
      </c>
    </row>
    <row r="131" spans="1:10" x14ac:dyDescent="0.25">
      <c r="A131" s="92"/>
      <c r="B131" s="9" t="s">
        <v>96</v>
      </c>
      <c r="C131" s="33">
        <v>0.54</v>
      </c>
      <c r="D131" s="34">
        <v>0</v>
      </c>
      <c r="E131" s="35">
        <f>'[21]4D1_CH4_EF_DomesticWastewater'!$D$13</f>
        <v>0.06</v>
      </c>
      <c r="F131" s="28">
        <f t="shared" si="12"/>
        <v>17520</v>
      </c>
      <c r="G131" s="36"/>
      <c r="H131" s="36"/>
      <c r="I131" s="37">
        <f t="shared" si="13"/>
        <v>0</v>
      </c>
      <c r="J131" s="38">
        <f t="shared" si="14"/>
        <v>0</v>
      </c>
    </row>
    <row r="132" spans="1:10" x14ac:dyDescent="0.25">
      <c r="A132" s="85"/>
      <c r="B132" s="9" t="s">
        <v>97</v>
      </c>
      <c r="C132" s="33">
        <v>0.54</v>
      </c>
      <c r="D132" s="39">
        <v>0.1</v>
      </c>
      <c r="E132" s="35">
        <f>'[21]4D1_CH4_EF_DomesticWastewater'!$D$14</f>
        <v>0.3</v>
      </c>
      <c r="F132" s="28">
        <f t="shared" si="12"/>
        <v>17520</v>
      </c>
      <c r="G132" s="40"/>
      <c r="H132" s="40"/>
      <c r="I132" s="37">
        <f t="shared" si="13"/>
        <v>283.82400000000007</v>
      </c>
      <c r="J132" s="38">
        <f t="shared" si="14"/>
        <v>2.8382400000000007E-4</v>
      </c>
    </row>
    <row r="133" spans="1:10" x14ac:dyDescent="0.25">
      <c r="A133" s="85"/>
      <c r="B133" s="9" t="s">
        <v>98</v>
      </c>
      <c r="C133" s="33">
        <v>0.54</v>
      </c>
      <c r="D133" s="39">
        <v>0.43</v>
      </c>
      <c r="E133" s="35">
        <v>0</v>
      </c>
      <c r="F133" s="28">
        <f t="shared" si="12"/>
        <v>17520</v>
      </c>
      <c r="G133" s="40"/>
      <c r="H133" s="40"/>
      <c r="I133" s="37">
        <f t="shared" si="13"/>
        <v>0</v>
      </c>
      <c r="J133" s="38">
        <f t="shared" si="14"/>
        <v>0</v>
      </c>
    </row>
    <row r="134" spans="1:10" x14ac:dyDescent="0.25">
      <c r="A134" s="85" t="s">
        <v>99</v>
      </c>
      <c r="B134" s="9" t="s">
        <v>94</v>
      </c>
      <c r="C134" s="33">
        <v>0.12</v>
      </c>
      <c r="D134" s="39">
        <v>0.18</v>
      </c>
      <c r="E134" s="35">
        <f>'[21]4D1_CH4_EF_DomesticWastewater'!$D$22</f>
        <v>0.3</v>
      </c>
      <c r="F134" s="28">
        <f t="shared" si="12"/>
        <v>17520</v>
      </c>
      <c r="G134" s="40"/>
      <c r="H134" s="40"/>
      <c r="I134" s="37">
        <f t="shared" si="13"/>
        <v>113.52959999999997</v>
      </c>
      <c r="J134" s="38">
        <f t="shared" si="14"/>
        <v>1.1352959999999998E-4</v>
      </c>
    </row>
    <row r="135" spans="1:10" x14ac:dyDescent="0.25">
      <c r="A135" s="85"/>
      <c r="B135" s="9" t="s">
        <v>95</v>
      </c>
      <c r="C135" s="33">
        <v>0.12</v>
      </c>
      <c r="D135" s="39">
        <v>0.08</v>
      </c>
      <c r="E135" s="35">
        <f>'[21]4D1_CH4_EF_DomesticWastewater'!$D$23</f>
        <v>0.06</v>
      </c>
      <c r="F135" s="28">
        <f t="shared" si="12"/>
        <v>17520</v>
      </c>
      <c r="G135" s="40"/>
      <c r="H135" s="40"/>
      <c r="I135" s="37">
        <f t="shared" si="13"/>
        <v>10.091519999999999</v>
      </c>
      <c r="J135" s="38">
        <f t="shared" si="14"/>
        <v>1.009152E-5</v>
      </c>
    </row>
    <row r="136" spans="1:10" x14ac:dyDescent="0.25">
      <c r="A136" s="85"/>
      <c r="B136" s="9" t="s">
        <v>96</v>
      </c>
      <c r="C136" s="33">
        <v>0.12</v>
      </c>
      <c r="D136" s="39">
        <v>0</v>
      </c>
      <c r="E136" s="35">
        <f>'[21]4D1_CH4_EF_DomesticWastewater'!$D$13</f>
        <v>0.06</v>
      </c>
      <c r="F136" s="28">
        <f t="shared" si="12"/>
        <v>17520</v>
      </c>
      <c r="G136" s="40"/>
      <c r="H136" s="40"/>
      <c r="I136" s="37">
        <f t="shared" si="13"/>
        <v>0</v>
      </c>
      <c r="J136" s="38">
        <f t="shared" si="14"/>
        <v>0</v>
      </c>
    </row>
    <row r="137" spans="1:10" x14ac:dyDescent="0.25">
      <c r="A137" s="85"/>
      <c r="B137" s="9" t="s">
        <v>97</v>
      </c>
      <c r="C137" s="33">
        <v>0.12</v>
      </c>
      <c r="D137" s="39">
        <v>0.74</v>
      </c>
      <c r="E137" s="35">
        <f>'[21]4D1_CH4_EF_DomesticWastewater'!$D$13</f>
        <v>0.06</v>
      </c>
      <c r="F137" s="28">
        <f t="shared" si="12"/>
        <v>17520</v>
      </c>
      <c r="G137" s="40"/>
      <c r="H137" s="40"/>
      <c r="I137" s="37">
        <f t="shared" si="13"/>
        <v>93.346559999999982</v>
      </c>
      <c r="J137" s="38">
        <f t="shared" si="14"/>
        <v>9.3346559999999982E-5</v>
      </c>
    </row>
    <row r="138" spans="1:10" x14ac:dyDescent="0.25">
      <c r="A138" s="85"/>
      <c r="B138" s="9" t="s">
        <v>98</v>
      </c>
      <c r="C138" s="33">
        <v>0.12</v>
      </c>
      <c r="D138" s="39">
        <v>0</v>
      </c>
      <c r="E138" s="35">
        <v>0</v>
      </c>
      <c r="F138" s="28">
        <f t="shared" si="12"/>
        <v>17520</v>
      </c>
      <c r="G138" s="40"/>
      <c r="H138" s="40"/>
      <c r="I138" s="37">
        <f t="shared" si="13"/>
        <v>0</v>
      </c>
      <c r="J138" s="38">
        <f t="shared" si="14"/>
        <v>0</v>
      </c>
    </row>
    <row r="139" spans="1:10" x14ac:dyDescent="0.25">
      <c r="A139" s="85" t="s">
        <v>100</v>
      </c>
      <c r="B139" s="9" t="s">
        <v>94</v>
      </c>
      <c r="C139" s="33">
        <v>0.34</v>
      </c>
      <c r="D139" s="39">
        <v>0.14000000000000001</v>
      </c>
      <c r="E139" s="35">
        <f>'[21]4D1_CH4_EF_DomesticWastewater'!$D$22</f>
        <v>0.3</v>
      </c>
      <c r="F139" s="28">
        <f t="shared" si="12"/>
        <v>17520</v>
      </c>
      <c r="G139" s="40"/>
      <c r="H139" s="40"/>
      <c r="I139" s="37">
        <f t="shared" si="13"/>
        <v>250.18560000000005</v>
      </c>
      <c r="J139" s="38">
        <f t="shared" si="14"/>
        <v>2.5018560000000003E-4</v>
      </c>
    </row>
    <row r="140" spans="1:10" x14ac:dyDescent="0.25">
      <c r="A140" s="85"/>
      <c r="B140" s="9" t="s">
        <v>95</v>
      </c>
      <c r="C140" s="33">
        <v>0.34</v>
      </c>
      <c r="D140" s="39">
        <v>0.1</v>
      </c>
      <c r="E140" s="35">
        <f>'[21]4D1_CH4_EF_DomesticWastewater'!$D$23</f>
        <v>0.06</v>
      </c>
      <c r="F140" s="28">
        <f t="shared" si="12"/>
        <v>17520</v>
      </c>
      <c r="G140" s="40"/>
      <c r="H140" s="40"/>
      <c r="I140" s="37">
        <f t="shared" si="13"/>
        <v>35.7408</v>
      </c>
      <c r="J140" s="38">
        <f t="shared" si="14"/>
        <v>3.5740800000000002E-5</v>
      </c>
    </row>
    <row r="141" spans="1:10" x14ac:dyDescent="0.25">
      <c r="A141" s="85"/>
      <c r="B141" s="9" t="s">
        <v>96</v>
      </c>
      <c r="C141" s="33">
        <v>0.34</v>
      </c>
      <c r="D141" s="39">
        <v>0.03</v>
      </c>
      <c r="E141" s="35">
        <f>'[21]4D1_CH4_EF_DomesticWastewater'!$D$13</f>
        <v>0.06</v>
      </c>
      <c r="F141" s="28">
        <f t="shared" si="12"/>
        <v>17520</v>
      </c>
      <c r="G141" s="40"/>
      <c r="H141" s="40"/>
      <c r="I141" s="37">
        <f t="shared" si="13"/>
        <v>10.722240000000001</v>
      </c>
      <c r="J141" s="38">
        <f t="shared" si="14"/>
        <v>1.0722240000000002E-5</v>
      </c>
    </row>
    <row r="142" spans="1:10" x14ac:dyDescent="0.25">
      <c r="A142" s="85"/>
      <c r="B142" s="9" t="s">
        <v>97</v>
      </c>
      <c r="C142" s="33">
        <v>0.34</v>
      </c>
      <c r="D142" s="39">
        <v>0.53</v>
      </c>
      <c r="E142" s="35">
        <f>'[21]4D1_CH4_EF_DomesticWastewater'!$D$13</f>
        <v>0.06</v>
      </c>
      <c r="F142" s="28">
        <f t="shared" si="12"/>
        <v>17520</v>
      </c>
      <c r="G142" s="40"/>
      <c r="H142" s="40"/>
      <c r="I142" s="37">
        <f t="shared" si="13"/>
        <v>189.42624000000001</v>
      </c>
      <c r="J142" s="38">
        <f t="shared" si="14"/>
        <v>1.8942624000000002E-4</v>
      </c>
    </row>
    <row r="143" spans="1:10" x14ac:dyDescent="0.25">
      <c r="A143" s="85"/>
      <c r="B143" s="9" t="s">
        <v>98</v>
      </c>
      <c r="C143" s="33">
        <v>0.34</v>
      </c>
      <c r="D143" s="39">
        <v>0.2</v>
      </c>
      <c r="E143" s="35">
        <v>0</v>
      </c>
      <c r="F143" s="28">
        <f t="shared" si="12"/>
        <v>17520</v>
      </c>
      <c r="G143" s="40"/>
      <c r="H143" s="40"/>
      <c r="I143" s="37">
        <f t="shared" si="13"/>
        <v>0</v>
      </c>
      <c r="J143" s="38">
        <f t="shared" si="14"/>
        <v>0</v>
      </c>
    </row>
    <row r="144" spans="1:10" x14ac:dyDescent="0.25">
      <c r="A144" s="86" t="s">
        <v>106</v>
      </c>
      <c r="B144" s="86"/>
      <c r="C144" s="86"/>
      <c r="D144" s="86"/>
      <c r="E144" s="86"/>
      <c r="F144" s="86"/>
      <c r="G144" s="86"/>
      <c r="H144" s="86"/>
      <c r="I144" s="41">
        <f>SUM(I129:I143)</f>
        <v>1253.66112</v>
      </c>
      <c r="J144" s="42">
        <f>SUM(J129:J143)</f>
        <v>1.2536611200000003E-3</v>
      </c>
    </row>
    <row r="147" spans="1:10" x14ac:dyDescent="0.25">
      <c r="A147" s="87" t="s">
        <v>8</v>
      </c>
      <c r="B147" s="88"/>
      <c r="C147" s="78" t="s">
        <v>9</v>
      </c>
      <c r="D147" s="89"/>
      <c r="E147" s="89"/>
      <c r="F147" s="89"/>
      <c r="G147" s="89"/>
      <c r="H147" s="89"/>
      <c r="I147" s="89"/>
    </row>
    <row r="148" spans="1:10" x14ac:dyDescent="0.25">
      <c r="A148" s="87" t="s">
        <v>10</v>
      </c>
      <c r="B148" s="88"/>
      <c r="C148" s="78" t="s">
        <v>11</v>
      </c>
      <c r="D148" s="89"/>
      <c r="E148" s="89"/>
      <c r="F148" s="89"/>
      <c r="G148" s="89"/>
      <c r="H148" s="89"/>
      <c r="I148" s="89"/>
    </row>
    <row r="149" spans="1:10" x14ac:dyDescent="0.25">
      <c r="A149" s="87" t="s">
        <v>12</v>
      </c>
      <c r="B149" s="88"/>
      <c r="C149" s="78" t="s">
        <v>13</v>
      </c>
      <c r="D149" s="89"/>
      <c r="E149" s="89"/>
      <c r="F149" s="89"/>
      <c r="G149" s="89"/>
      <c r="H149" s="89"/>
      <c r="I149" s="89"/>
    </row>
    <row r="150" spans="1:10" x14ac:dyDescent="0.25">
      <c r="A150" s="87" t="s">
        <v>14</v>
      </c>
      <c r="B150" s="88"/>
      <c r="C150" s="78" t="s">
        <v>63</v>
      </c>
      <c r="D150" s="89"/>
      <c r="E150" s="89"/>
      <c r="F150" s="89"/>
      <c r="G150" s="89"/>
      <c r="H150" s="89"/>
      <c r="I150" s="89"/>
    </row>
    <row r="151" spans="1:10" x14ac:dyDescent="0.25">
      <c r="A151" s="80" t="s">
        <v>64</v>
      </c>
      <c r="B151" s="81"/>
      <c r="C151" s="81"/>
      <c r="D151" s="81"/>
      <c r="E151" s="81"/>
      <c r="F151" s="81"/>
      <c r="G151" s="81"/>
      <c r="H151" s="81"/>
      <c r="I151" s="81"/>
      <c r="J151" s="17"/>
    </row>
    <row r="152" spans="1:10" x14ac:dyDescent="0.25">
      <c r="A152" s="7"/>
      <c r="B152" s="7"/>
      <c r="C152" s="8" t="s">
        <v>17</v>
      </c>
      <c r="D152" s="8" t="s">
        <v>18</v>
      </c>
      <c r="E152" s="8" t="s">
        <v>19</v>
      </c>
      <c r="F152" s="8" t="s">
        <v>20</v>
      </c>
      <c r="G152" s="8" t="s">
        <v>65</v>
      </c>
      <c r="H152" s="8" t="s">
        <v>66</v>
      </c>
      <c r="I152" s="8" t="s">
        <v>67</v>
      </c>
      <c r="J152" s="18" t="s">
        <v>68</v>
      </c>
    </row>
    <row r="153" spans="1:10" ht="51" x14ac:dyDescent="0.25">
      <c r="A153" s="82" t="s">
        <v>69</v>
      </c>
      <c r="B153" s="82" t="s">
        <v>70</v>
      </c>
      <c r="C153" s="7" t="s">
        <v>71</v>
      </c>
      <c r="D153" s="7" t="s">
        <v>72</v>
      </c>
      <c r="E153" s="7" t="s">
        <v>73</v>
      </c>
      <c r="F153" s="7" t="s">
        <v>74</v>
      </c>
      <c r="G153" s="7" t="s">
        <v>75</v>
      </c>
      <c r="H153" s="7" t="s">
        <v>76</v>
      </c>
      <c r="I153" s="7" t="s">
        <v>77</v>
      </c>
      <c r="J153" s="7" t="s">
        <v>77</v>
      </c>
    </row>
    <row r="154" spans="1:10" ht="15.75" x14ac:dyDescent="0.25">
      <c r="A154" s="82"/>
      <c r="B154" s="82"/>
      <c r="C154" s="11" t="s">
        <v>78</v>
      </c>
      <c r="D154" s="11" t="s">
        <v>79</v>
      </c>
      <c r="E154" s="11" t="s">
        <v>80</v>
      </c>
      <c r="F154" s="11" t="s">
        <v>28</v>
      </c>
      <c r="G154" s="11" t="s">
        <v>81</v>
      </c>
      <c r="H154" s="11" t="s">
        <v>82</v>
      </c>
      <c r="I154" s="11" t="s">
        <v>83</v>
      </c>
      <c r="J154" s="11" t="s">
        <v>83</v>
      </c>
    </row>
    <row r="155" spans="1:10" ht="28.5" x14ac:dyDescent="0.25">
      <c r="A155" s="82"/>
      <c r="B155" s="82"/>
      <c r="C155" s="12" t="s">
        <v>87</v>
      </c>
      <c r="D155" s="12" t="s">
        <v>87</v>
      </c>
      <c r="E155" s="12" t="s">
        <v>46</v>
      </c>
      <c r="F155" s="12" t="s">
        <v>30</v>
      </c>
      <c r="G155" s="12" t="s">
        <v>30</v>
      </c>
      <c r="H155" s="12" t="s">
        <v>88</v>
      </c>
      <c r="I155" s="12" t="s">
        <v>88</v>
      </c>
      <c r="J155" s="12" t="s">
        <v>89</v>
      </c>
    </row>
    <row r="156" spans="1:10" ht="15.75" thickBot="1" x14ac:dyDescent="0.3">
      <c r="A156" s="90"/>
      <c r="B156" s="90"/>
      <c r="C156" s="13"/>
      <c r="D156" s="13"/>
      <c r="E156" s="13" t="s">
        <v>90</v>
      </c>
      <c r="F156" s="13" t="s">
        <v>91</v>
      </c>
      <c r="G156" s="13"/>
      <c r="H156" s="13"/>
      <c r="I156" s="22" t="s">
        <v>92</v>
      </c>
      <c r="J156" s="23"/>
    </row>
    <row r="157" spans="1:10" ht="15.75" thickTop="1" x14ac:dyDescent="0.25">
      <c r="A157" s="91" t="s">
        <v>93</v>
      </c>
      <c r="B157" s="24" t="s">
        <v>94</v>
      </c>
      <c r="C157" s="25">
        <v>0.54</v>
      </c>
      <c r="D157" s="26">
        <v>0</v>
      </c>
      <c r="E157" s="27">
        <f>'[21]4D1_CH4_EF_DomesticWastewater'!$D$14</f>
        <v>0.3</v>
      </c>
      <c r="F157" s="28">
        <f>$M$17</f>
        <v>17520</v>
      </c>
      <c r="G157" s="29"/>
      <c r="H157" s="29"/>
      <c r="I157" s="30">
        <f>((C157*D157*E157)*(F157-G157))-H157</f>
        <v>0</v>
      </c>
      <c r="J157" s="31">
        <f>I157/(10^6)</f>
        <v>0</v>
      </c>
    </row>
    <row r="158" spans="1:10" x14ac:dyDescent="0.25">
      <c r="A158" s="92"/>
      <c r="B158" s="10" t="s">
        <v>95</v>
      </c>
      <c r="C158" s="33">
        <v>0.54</v>
      </c>
      <c r="D158" s="34">
        <v>0.47</v>
      </c>
      <c r="E158" s="35">
        <f>'[21]4D1_CH4_EF_DomesticWastewater'!$D$23</f>
        <v>0.06</v>
      </c>
      <c r="F158" s="28">
        <f t="shared" ref="F158:F171" si="15">$M$17</f>
        <v>17520</v>
      </c>
      <c r="G158" s="36"/>
      <c r="H158" s="36"/>
      <c r="I158" s="37">
        <f t="shared" ref="I158:I171" si="16">((C158*D158*E158)*(F158-G158))-H158</f>
        <v>266.79455999999999</v>
      </c>
      <c r="J158" s="38">
        <f t="shared" ref="J158:J171" si="17">I158/(10^6)</f>
        <v>2.6679455999999998E-4</v>
      </c>
    </row>
    <row r="159" spans="1:10" x14ac:dyDescent="0.25">
      <c r="A159" s="92"/>
      <c r="B159" s="9" t="s">
        <v>96</v>
      </c>
      <c r="C159" s="33">
        <v>0.54</v>
      </c>
      <c r="D159" s="34">
        <v>0</v>
      </c>
      <c r="E159" s="35">
        <f>'[21]4D1_CH4_EF_DomesticWastewater'!$D$13</f>
        <v>0.06</v>
      </c>
      <c r="F159" s="28">
        <f t="shared" si="15"/>
        <v>17520</v>
      </c>
      <c r="G159" s="36"/>
      <c r="H159" s="36"/>
      <c r="I159" s="37">
        <f t="shared" si="16"/>
        <v>0</v>
      </c>
      <c r="J159" s="38">
        <f t="shared" si="17"/>
        <v>0</v>
      </c>
    </row>
    <row r="160" spans="1:10" x14ac:dyDescent="0.25">
      <c r="A160" s="85"/>
      <c r="B160" s="9" t="s">
        <v>97</v>
      </c>
      <c r="C160" s="33">
        <v>0.54</v>
      </c>
      <c r="D160" s="39">
        <v>0.1</v>
      </c>
      <c r="E160" s="35">
        <f>'[21]4D1_CH4_EF_DomesticWastewater'!$D$14</f>
        <v>0.3</v>
      </c>
      <c r="F160" s="28">
        <f t="shared" si="15"/>
        <v>17520</v>
      </c>
      <c r="G160" s="40"/>
      <c r="H160" s="40"/>
      <c r="I160" s="37">
        <f t="shared" si="16"/>
        <v>283.82400000000007</v>
      </c>
      <c r="J160" s="38">
        <f t="shared" si="17"/>
        <v>2.8382400000000007E-4</v>
      </c>
    </row>
    <row r="161" spans="1:10" x14ac:dyDescent="0.25">
      <c r="A161" s="85"/>
      <c r="B161" s="9" t="s">
        <v>98</v>
      </c>
      <c r="C161" s="33">
        <v>0.54</v>
      </c>
      <c r="D161" s="39">
        <v>0.43</v>
      </c>
      <c r="E161" s="35">
        <v>0</v>
      </c>
      <c r="F161" s="28">
        <f t="shared" si="15"/>
        <v>17520</v>
      </c>
      <c r="G161" s="40"/>
      <c r="H161" s="40"/>
      <c r="I161" s="37">
        <f t="shared" si="16"/>
        <v>0</v>
      </c>
      <c r="J161" s="38">
        <f t="shared" si="17"/>
        <v>0</v>
      </c>
    </row>
    <row r="162" spans="1:10" x14ac:dyDescent="0.25">
      <c r="A162" s="85" t="s">
        <v>99</v>
      </c>
      <c r="B162" s="9" t="s">
        <v>94</v>
      </c>
      <c r="C162" s="33">
        <v>0.12</v>
      </c>
      <c r="D162" s="39">
        <v>0.18</v>
      </c>
      <c r="E162" s="35">
        <f>'[21]4D1_CH4_EF_DomesticWastewater'!$D$22</f>
        <v>0.3</v>
      </c>
      <c r="F162" s="28">
        <f t="shared" si="15"/>
        <v>17520</v>
      </c>
      <c r="G162" s="40"/>
      <c r="H162" s="40"/>
      <c r="I162" s="37">
        <f t="shared" si="16"/>
        <v>113.52959999999997</v>
      </c>
      <c r="J162" s="38">
        <f t="shared" si="17"/>
        <v>1.1352959999999998E-4</v>
      </c>
    </row>
    <row r="163" spans="1:10" x14ac:dyDescent="0.25">
      <c r="A163" s="85"/>
      <c r="B163" s="9" t="s">
        <v>95</v>
      </c>
      <c r="C163" s="33">
        <v>0.12</v>
      </c>
      <c r="D163" s="39">
        <v>0.08</v>
      </c>
      <c r="E163" s="35">
        <f>'[21]4D1_CH4_EF_DomesticWastewater'!$D$23</f>
        <v>0.06</v>
      </c>
      <c r="F163" s="28">
        <f t="shared" si="15"/>
        <v>17520</v>
      </c>
      <c r="G163" s="40"/>
      <c r="H163" s="40"/>
      <c r="I163" s="37">
        <f t="shared" si="16"/>
        <v>10.091519999999999</v>
      </c>
      <c r="J163" s="38">
        <f t="shared" si="17"/>
        <v>1.009152E-5</v>
      </c>
    </row>
    <row r="164" spans="1:10" x14ac:dyDescent="0.25">
      <c r="A164" s="85"/>
      <c r="B164" s="9" t="s">
        <v>96</v>
      </c>
      <c r="C164" s="33">
        <v>0.12</v>
      </c>
      <c r="D164" s="39">
        <v>0</v>
      </c>
      <c r="E164" s="35">
        <f>'[21]4D1_CH4_EF_DomesticWastewater'!$D$13</f>
        <v>0.06</v>
      </c>
      <c r="F164" s="28">
        <f t="shared" si="15"/>
        <v>17520</v>
      </c>
      <c r="G164" s="40"/>
      <c r="H164" s="40"/>
      <c r="I164" s="37">
        <f t="shared" si="16"/>
        <v>0</v>
      </c>
      <c r="J164" s="38">
        <f t="shared" si="17"/>
        <v>0</v>
      </c>
    </row>
    <row r="165" spans="1:10" x14ac:dyDescent="0.25">
      <c r="A165" s="85"/>
      <c r="B165" s="9" t="s">
        <v>97</v>
      </c>
      <c r="C165" s="33">
        <v>0.12</v>
      </c>
      <c r="D165" s="39">
        <v>0.74</v>
      </c>
      <c r="E165" s="35">
        <f>'[21]4D1_CH4_EF_DomesticWastewater'!$D$13</f>
        <v>0.06</v>
      </c>
      <c r="F165" s="28">
        <f t="shared" si="15"/>
        <v>17520</v>
      </c>
      <c r="G165" s="40"/>
      <c r="H165" s="40"/>
      <c r="I165" s="37">
        <f t="shared" si="16"/>
        <v>93.346559999999982</v>
      </c>
      <c r="J165" s="38">
        <f t="shared" si="17"/>
        <v>9.3346559999999982E-5</v>
      </c>
    </row>
    <row r="166" spans="1:10" x14ac:dyDescent="0.25">
      <c r="A166" s="85"/>
      <c r="B166" s="9" t="s">
        <v>98</v>
      </c>
      <c r="C166" s="33">
        <v>0.12</v>
      </c>
      <c r="D166" s="39">
        <v>0</v>
      </c>
      <c r="E166" s="35">
        <v>0</v>
      </c>
      <c r="F166" s="28">
        <f t="shared" si="15"/>
        <v>17520</v>
      </c>
      <c r="G166" s="40"/>
      <c r="H166" s="40"/>
      <c r="I166" s="37">
        <f t="shared" si="16"/>
        <v>0</v>
      </c>
      <c r="J166" s="38">
        <f t="shared" si="17"/>
        <v>0</v>
      </c>
    </row>
    <row r="167" spans="1:10" x14ac:dyDescent="0.25">
      <c r="A167" s="85" t="s">
        <v>100</v>
      </c>
      <c r="B167" s="9" t="s">
        <v>94</v>
      </c>
      <c r="C167" s="33">
        <v>0.34</v>
      </c>
      <c r="D167" s="39">
        <v>0.14000000000000001</v>
      </c>
      <c r="E167" s="35">
        <f>'[21]4D1_CH4_EF_DomesticWastewater'!$D$22</f>
        <v>0.3</v>
      </c>
      <c r="F167" s="28">
        <f t="shared" si="15"/>
        <v>17520</v>
      </c>
      <c r="G167" s="40"/>
      <c r="H167" s="40"/>
      <c r="I167" s="37">
        <f t="shared" si="16"/>
        <v>250.18560000000005</v>
      </c>
      <c r="J167" s="38">
        <f t="shared" si="17"/>
        <v>2.5018560000000003E-4</v>
      </c>
    </row>
    <row r="168" spans="1:10" x14ac:dyDescent="0.25">
      <c r="A168" s="85"/>
      <c r="B168" s="9" t="s">
        <v>95</v>
      </c>
      <c r="C168" s="33">
        <v>0.34</v>
      </c>
      <c r="D168" s="39">
        <v>0.1</v>
      </c>
      <c r="E168" s="35">
        <f>'[21]4D1_CH4_EF_DomesticWastewater'!$D$23</f>
        <v>0.06</v>
      </c>
      <c r="F168" s="28">
        <f t="shared" si="15"/>
        <v>17520</v>
      </c>
      <c r="G168" s="40"/>
      <c r="H168" s="40"/>
      <c r="I168" s="37">
        <f t="shared" si="16"/>
        <v>35.7408</v>
      </c>
      <c r="J168" s="38">
        <f t="shared" si="17"/>
        <v>3.5740800000000002E-5</v>
      </c>
    </row>
    <row r="169" spans="1:10" x14ac:dyDescent="0.25">
      <c r="A169" s="85"/>
      <c r="B169" s="9" t="s">
        <v>96</v>
      </c>
      <c r="C169" s="33">
        <v>0.34</v>
      </c>
      <c r="D169" s="39">
        <v>0.03</v>
      </c>
      <c r="E169" s="35">
        <f>'[21]4D1_CH4_EF_DomesticWastewater'!$D$13</f>
        <v>0.06</v>
      </c>
      <c r="F169" s="28">
        <f t="shared" si="15"/>
        <v>17520</v>
      </c>
      <c r="G169" s="40"/>
      <c r="H169" s="40"/>
      <c r="I169" s="37">
        <f t="shared" si="16"/>
        <v>10.722240000000001</v>
      </c>
      <c r="J169" s="38">
        <f t="shared" si="17"/>
        <v>1.0722240000000002E-5</v>
      </c>
    </row>
    <row r="170" spans="1:10" x14ac:dyDescent="0.25">
      <c r="A170" s="85"/>
      <c r="B170" s="9" t="s">
        <v>97</v>
      </c>
      <c r="C170" s="33">
        <v>0.34</v>
      </c>
      <c r="D170" s="39">
        <v>0.53</v>
      </c>
      <c r="E170" s="35">
        <f>'[21]4D1_CH4_EF_DomesticWastewater'!$D$13</f>
        <v>0.06</v>
      </c>
      <c r="F170" s="28">
        <f t="shared" si="15"/>
        <v>17520</v>
      </c>
      <c r="G170" s="40"/>
      <c r="H170" s="40"/>
      <c r="I170" s="37">
        <f t="shared" si="16"/>
        <v>189.42624000000001</v>
      </c>
      <c r="J170" s="38">
        <f t="shared" si="17"/>
        <v>1.8942624000000002E-4</v>
      </c>
    </row>
    <row r="171" spans="1:10" x14ac:dyDescent="0.25">
      <c r="A171" s="85"/>
      <c r="B171" s="9" t="s">
        <v>98</v>
      </c>
      <c r="C171" s="33">
        <v>0.34</v>
      </c>
      <c r="D171" s="39">
        <v>0.2</v>
      </c>
      <c r="E171" s="35">
        <v>0</v>
      </c>
      <c r="F171" s="28">
        <f t="shared" si="15"/>
        <v>17520</v>
      </c>
      <c r="G171" s="40"/>
      <c r="H171" s="40"/>
      <c r="I171" s="37">
        <f t="shared" si="16"/>
        <v>0</v>
      </c>
      <c r="J171" s="38">
        <f t="shared" si="17"/>
        <v>0</v>
      </c>
    </row>
    <row r="172" spans="1:10" x14ac:dyDescent="0.25">
      <c r="A172" s="86" t="s">
        <v>107</v>
      </c>
      <c r="B172" s="86"/>
      <c r="C172" s="86"/>
      <c r="D172" s="86"/>
      <c r="E172" s="86"/>
      <c r="F172" s="86"/>
      <c r="G172" s="86"/>
      <c r="H172" s="86"/>
      <c r="I172" s="41">
        <f>SUM(I157:I171)</f>
        <v>1253.66112</v>
      </c>
      <c r="J172" s="42">
        <f>SUM(J157:J171)</f>
        <v>1.2536611200000003E-3</v>
      </c>
    </row>
    <row r="175" spans="1:10" x14ac:dyDescent="0.25">
      <c r="A175" s="87" t="s">
        <v>8</v>
      </c>
      <c r="B175" s="88"/>
      <c r="C175" s="78" t="s">
        <v>9</v>
      </c>
      <c r="D175" s="89"/>
      <c r="E175" s="89"/>
      <c r="F175" s="89"/>
      <c r="G175" s="89"/>
      <c r="H175" s="89"/>
      <c r="I175" s="89"/>
    </row>
    <row r="176" spans="1:10" x14ac:dyDescent="0.25">
      <c r="A176" s="87" t="s">
        <v>10</v>
      </c>
      <c r="B176" s="88"/>
      <c r="C176" s="78" t="s">
        <v>11</v>
      </c>
      <c r="D176" s="89"/>
      <c r="E176" s="89"/>
      <c r="F176" s="89"/>
      <c r="G176" s="89"/>
      <c r="H176" s="89"/>
      <c r="I176" s="89"/>
    </row>
    <row r="177" spans="1:10" x14ac:dyDescent="0.25">
      <c r="A177" s="87" t="s">
        <v>12</v>
      </c>
      <c r="B177" s="88"/>
      <c r="C177" s="78" t="s">
        <v>13</v>
      </c>
      <c r="D177" s="89"/>
      <c r="E177" s="89"/>
      <c r="F177" s="89"/>
      <c r="G177" s="89"/>
      <c r="H177" s="89"/>
      <c r="I177" s="89"/>
    </row>
    <row r="178" spans="1:10" x14ac:dyDescent="0.25">
      <c r="A178" s="87" t="s">
        <v>14</v>
      </c>
      <c r="B178" s="88"/>
      <c r="C178" s="78" t="s">
        <v>63</v>
      </c>
      <c r="D178" s="89"/>
      <c r="E178" s="89"/>
      <c r="F178" s="89"/>
      <c r="G178" s="89"/>
      <c r="H178" s="89"/>
      <c r="I178" s="89"/>
    </row>
    <row r="179" spans="1:10" x14ac:dyDescent="0.25">
      <c r="A179" s="80" t="s">
        <v>64</v>
      </c>
      <c r="B179" s="81"/>
      <c r="C179" s="81"/>
      <c r="D179" s="81"/>
      <c r="E179" s="81"/>
      <c r="F179" s="81"/>
      <c r="G179" s="81"/>
      <c r="H179" s="81"/>
      <c r="I179" s="81"/>
      <c r="J179" s="17"/>
    </row>
    <row r="180" spans="1:10" x14ac:dyDescent="0.25">
      <c r="A180" s="7"/>
      <c r="B180" s="7"/>
      <c r="C180" s="8" t="s">
        <v>17</v>
      </c>
      <c r="D180" s="8" t="s">
        <v>18</v>
      </c>
      <c r="E180" s="8" t="s">
        <v>19</v>
      </c>
      <c r="F180" s="8" t="s">
        <v>20</v>
      </c>
      <c r="G180" s="8" t="s">
        <v>65</v>
      </c>
      <c r="H180" s="8" t="s">
        <v>66</v>
      </c>
      <c r="I180" s="8" t="s">
        <v>67</v>
      </c>
      <c r="J180" s="18" t="s">
        <v>68</v>
      </c>
    </row>
    <row r="181" spans="1:10" ht="51" x14ac:dyDescent="0.25">
      <c r="A181" s="82" t="s">
        <v>69</v>
      </c>
      <c r="B181" s="82" t="s">
        <v>70</v>
      </c>
      <c r="C181" s="7" t="s">
        <v>71</v>
      </c>
      <c r="D181" s="7" t="s">
        <v>72</v>
      </c>
      <c r="E181" s="7" t="s">
        <v>73</v>
      </c>
      <c r="F181" s="7" t="s">
        <v>74</v>
      </c>
      <c r="G181" s="7" t="s">
        <v>75</v>
      </c>
      <c r="H181" s="7" t="s">
        <v>76</v>
      </c>
      <c r="I181" s="7" t="s">
        <v>77</v>
      </c>
      <c r="J181" s="7" t="s">
        <v>77</v>
      </c>
    </row>
    <row r="182" spans="1:10" ht="15.75" x14ac:dyDescent="0.25">
      <c r="A182" s="82"/>
      <c r="B182" s="82"/>
      <c r="C182" s="11" t="s">
        <v>78</v>
      </c>
      <c r="D182" s="11" t="s">
        <v>79</v>
      </c>
      <c r="E182" s="11" t="s">
        <v>80</v>
      </c>
      <c r="F182" s="11" t="s">
        <v>28</v>
      </c>
      <c r="G182" s="11" t="s">
        <v>81</v>
      </c>
      <c r="H182" s="11" t="s">
        <v>82</v>
      </c>
      <c r="I182" s="11" t="s">
        <v>83</v>
      </c>
      <c r="J182" s="11" t="s">
        <v>83</v>
      </c>
    </row>
    <row r="183" spans="1:10" ht="28.5" x14ac:dyDescent="0.25">
      <c r="A183" s="82"/>
      <c r="B183" s="82"/>
      <c r="C183" s="12" t="s">
        <v>87</v>
      </c>
      <c r="D183" s="12" t="s">
        <v>87</v>
      </c>
      <c r="E183" s="12" t="s">
        <v>46</v>
      </c>
      <c r="F183" s="12" t="s">
        <v>30</v>
      </c>
      <c r="G183" s="12" t="s">
        <v>30</v>
      </c>
      <c r="H183" s="12" t="s">
        <v>88</v>
      </c>
      <c r="I183" s="12" t="s">
        <v>88</v>
      </c>
      <c r="J183" s="12" t="s">
        <v>89</v>
      </c>
    </row>
    <row r="184" spans="1:10" ht="15.75" thickBot="1" x14ac:dyDescent="0.3">
      <c r="A184" s="90"/>
      <c r="B184" s="90"/>
      <c r="C184" s="13"/>
      <c r="D184" s="13"/>
      <c r="E184" s="13" t="s">
        <v>90</v>
      </c>
      <c r="F184" s="13" t="s">
        <v>91</v>
      </c>
      <c r="G184" s="13"/>
      <c r="H184" s="13"/>
      <c r="I184" s="22" t="s">
        <v>92</v>
      </c>
      <c r="J184" s="23"/>
    </row>
    <row r="185" spans="1:10" ht="15.75" thickTop="1" x14ac:dyDescent="0.25">
      <c r="A185" s="91" t="s">
        <v>93</v>
      </c>
      <c r="B185" s="24" t="s">
        <v>94</v>
      </c>
      <c r="C185" s="25">
        <v>0.54</v>
      </c>
      <c r="D185" s="26">
        <v>0</v>
      </c>
      <c r="E185" s="27">
        <f>'[21]4D1_CH4_EF_DomesticWastewater'!$D$14</f>
        <v>0.3</v>
      </c>
      <c r="F185" s="28">
        <f>$M$18</f>
        <v>17520</v>
      </c>
      <c r="G185" s="29"/>
      <c r="H185" s="29"/>
      <c r="I185" s="30">
        <f>((C185*D185*E185)*(F185-G185))-H185</f>
        <v>0</v>
      </c>
      <c r="J185" s="31">
        <f>I185/(10^6)</f>
        <v>0</v>
      </c>
    </row>
    <row r="186" spans="1:10" x14ac:dyDescent="0.25">
      <c r="A186" s="92"/>
      <c r="B186" s="10" t="s">
        <v>95</v>
      </c>
      <c r="C186" s="33">
        <v>0.54</v>
      </c>
      <c r="D186" s="34">
        <v>0.47</v>
      </c>
      <c r="E186" s="35">
        <f>'[21]4D1_CH4_EF_DomesticWastewater'!$D$23</f>
        <v>0.06</v>
      </c>
      <c r="F186" s="28">
        <f t="shared" ref="F186:F199" si="18">$M$18</f>
        <v>17520</v>
      </c>
      <c r="G186" s="36"/>
      <c r="H186" s="36"/>
      <c r="I186" s="37">
        <f t="shared" ref="I186:I199" si="19">((C186*D186*E186)*(F186-G186))-H186</f>
        <v>266.79455999999999</v>
      </c>
      <c r="J186" s="38">
        <f t="shared" ref="J186:J199" si="20">I186/(10^6)</f>
        <v>2.6679455999999998E-4</v>
      </c>
    </row>
    <row r="187" spans="1:10" x14ac:dyDescent="0.25">
      <c r="A187" s="92"/>
      <c r="B187" s="9" t="s">
        <v>96</v>
      </c>
      <c r="C187" s="33">
        <v>0.54</v>
      </c>
      <c r="D187" s="34">
        <v>0</v>
      </c>
      <c r="E187" s="35">
        <f>'[21]4D1_CH4_EF_DomesticWastewater'!$D$13</f>
        <v>0.06</v>
      </c>
      <c r="F187" s="28">
        <f t="shared" si="18"/>
        <v>17520</v>
      </c>
      <c r="G187" s="36"/>
      <c r="H187" s="36"/>
      <c r="I187" s="37">
        <f t="shared" si="19"/>
        <v>0</v>
      </c>
      <c r="J187" s="38">
        <f t="shared" si="20"/>
        <v>0</v>
      </c>
    </row>
    <row r="188" spans="1:10" x14ac:dyDescent="0.25">
      <c r="A188" s="85"/>
      <c r="B188" s="9" t="s">
        <v>97</v>
      </c>
      <c r="C188" s="33">
        <v>0.54</v>
      </c>
      <c r="D188" s="39">
        <v>0.1</v>
      </c>
      <c r="E188" s="35">
        <f>'[21]4D1_CH4_EF_DomesticWastewater'!$D$14</f>
        <v>0.3</v>
      </c>
      <c r="F188" s="28">
        <f t="shared" si="18"/>
        <v>17520</v>
      </c>
      <c r="G188" s="40"/>
      <c r="H188" s="40"/>
      <c r="I188" s="37">
        <f t="shared" si="19"/>
        <v>283.82400000000007</v>
      </c>
      <c r="J188" s="38">
        <f t="shared" si="20"/>
        <v>2.8382400000000007E-4</v>
      </c>
    </row>
    <row r="189" spans="1:10" x14ac:dyDescent="0.25">
      <c r="A189" s="85"/>
      <c r="B189" s="9" t="s">
        <v>98</v>
      </c>
      <c r="C189" s="33">
        <v>0.54</v>
      </c>
      <c r="D189" s="39">
        <v>0.43</v>
      </c>
      <c r="E189" s="35">
        <v>0</v>
      </c>
      <c r="F189" s="28">
        <f t="shared" si="18"/>
        <v>17520</v>
      </c>
      <c r="G189" s="40"/>
      <c r="H189" s="40"/>
      <c r="I189" s="37">
        <f t="shared" si="19"/>
        <v>0</v>
      </c>
      <c r="J189" s="38">
        <f t="shared" si="20"/>
        <v>0</v>
      </c>
    </row>
    <row r="190" spans="1:10" x14ac:dyDescent="0.25">
      <c r="A190" s="85" t="s">
        <v>99</v>
      </c>
      <c r="B190" s="9" t="s">
        <v>94</v>
      </c>
      <c r="C190" s="33">
        <v>0.12</v>
      </c>
      <c r="D190" s="39">
        <v>0.18</v>
      </c>
      <c r="E190" s="35">
        <f>'[21]4D1_CH4_EF_DomesticWastewater'!$D$22</f>
        <v>0.3</v>
      </c>
      <c r="F190" s="28">
        <f t="shared" si="18"/>
        <v>17520</v>
      </c>
      <c r="G190" s="40"/>
      <c r="H190" s="40"/>
      <c r="I190" s="37">
        <f t="shared" si="19"/>
        <v>113.52959999999997</v>
      </c>
      <c r="J190" s="38">
        <f t="shared" si="20"/>
        <v>1.1352959999999998E-4</v>
      </c>
    </row>
    <row r="191" spans="1:10" x14ac:dyDescent="0.25">
      <c r="A191" s="85"/>
      <c r="B191" s="9" t="s">
        <v>95</v>
      </c>
      <c r="C191" s="33">
        <v>0.12</v>
      </c>
      <c r="D191" s="39">
        <v>0.08</v>
      </c>
      <c r="E191" s="35">
        <f>'[21]4D1_CH4_EF_DomesticWastewater'!$D$23</f>
        <v>0.06</v>
      </c>
      <c r="F191" s="28">
        <f t="shared" si="18"/>
        <v>17520</v>
      </c>
      <c r="G191" s="40"/>
      <c r="H191" s="40"/>
      <c r="I191" s="37">
        <f t="shared" si="19"/>
        <v>10.091519999999999</v>
      </c>
      <c r="J191" s="38">
        <f t="shared" si="20"/>
        <v>1.009152E-5</v>
      </c>
    </row>
    <row r="192" spans="1:10" x14ac:dyDescent="0.25">
      <c r="A192" s="85"/>
      <c r="B192" s="9" t="s">
        <v>96</v>
      </c>
      <c r="C192" s="33">
        <v>0.12</v>
      </c>
      <c r="D192" s="39">
        <v>0</v>
      </c>
      <c r="E192" s="35">
        <f>'[21]4D1_CH4_EF_DomesticWastewater'!$D$13</f>
        <v>0.06</v>
      </c>
      <c r="F192" s="28">
        <f t="shared" si="18"/>
        <v>17520</v>
      </c>
      <c r="G192" s="40"/>
      <c r="H192" s="40"/>
      <c r="I192" s="37">
        <f t="shared" si="19"/>
        <v>0</v>
      </c>
      <c r="J192" s="38">
        <f t="shared" si="20"/>
        <v>0</v>
      </c>
    </row>
    <row r="193" spans="1:10" x14ac:dyDescent="0.25">
      <c r="A193" s="85"/>
      <c r="B193" s="9" t="s">
        <v>97</v>
      </c>
      <c r="C193" s="33">
        <v>0.12</v>
      </c>
      <c r="D193" s="39">
        <v>0.74</v>
      </c>
      <c r="E193" s="35">
        <f>'[21]4D1_CH4_EF_DomesticWastewater'!$D$13</f>
        <v>0.06</v>
      </c>
      <c r="F193" s="28">
        <f t="shared" si="18"/>
        <v>17520</v>
      </c>
      <c r="G193" s="40"/>
      <c r="H193" s="40"/>
      <c r="I193" s="37">
        <f t="shared" si="19"/>
        <v>93.346559999999982</v>
      </c>
      <c r="J193" s="38">
        <f t="shared" si="20"/>
        <v>9.3346559999999982E-5</v>
      </c>
    </row>
    <row r="194" spans="1:10" x14ac:dyDescent="0.25">
      <c r="A194" s="85"/>
      <c r="B194" s="9" t="s">
        <v>98</v>
      </c>
      <c r="C194" s="33">
        <v>0.12</v>
      </c>
      <c r="D194" s="39">
        <v>0</v>
      </c>
      <c r="E194" s="35">
        <v>0</v>
      </c>
      <c r="F194" s="28">
        <f t="shared" si="18"/>
        <v>17520</v>
      </c>
      <c r="G194" s="40"/>
      <c r="H194" s="40"/>
      <c r="I194" s="37">
        <f t="shared" si="19"/>
        <v>0</v>
      </c>
      <c r="J194" s="38">
        <f t="shared" si="20"/>
        <v>0</v>
      </c>
    </row>
    <row r="195" spans="1:10" x14ac:dyDescent="0.25">
      <c r="A195" s="85" t="s">
        <v>100</v>
      </c>
      <c r="B195" s="9" t="s">
        <v>94</v>
      </c>
      <c r="C195" s="33">
        <v>0.34</v>
      </c>
      <c r="D195" s="39">
        <v>0.14000000000000001</v>
      </c>
      <c r="E195" s="35">
        <f>'[21]4D1_CH4_EF_DomesticWastewater'!$D$22</f>
        <v>0.3</v>
      </c>
      <c r="F195" s="28">
        <f t="shared" si="18"/>
        <v>17520</v>
      </c>
      <c r="G195" s="40"/>
      <c r="H195" s="40"/>
      <c r="I195" s="37">
        <f t="shared" si="19"/>
        <v>250.18560000000005</v>
      </c>
      <c r="J195" s="38">
        <f t="shared" si="20"/>
        <v>2.5018560000000003E-4</v>
      </c>
    </row>
    <row r="196" spans="1:10" x14ac:dyDescent="0.25">
      <c r="A196" s="85"/>
      <c r="B196" s="9" t="s">
        <v>95</v>
      </c>
      <c r="C196" s="33">
        <v>0.34</v>
      </c>
      <c r="D196" s="39">
        <v>0.1</v>
      </c>
      <c r="E196" s="35">
        <f>'[21]4D1_CH4_EF_DomesticWastewater'!$D$23</f>
        <v>0.06</v>
      </c>
      <c r="F196" s="28">
        <f t="shared" si="18"/>
        <v>17520</v>
      </c>
      <c r="G196" s="40"/>
      <c r="H196" s="40"/>
      <c r="I196" s="37">
        <f t="shared" si="19"/>
        <v>35.7408</v>
      </c>
      <c r="J196" s="38">
        <f t="shared" si="20"/>
        <v>3.5740800000000002E-5</v>
      </c>
    </row>
    <row r="197" spans="1:10" x14ac:dyDescent="0.25">
      <c r="A197" s="85"/>
      <c r="B197" s="9" t="s">
        <v>96</v>
      </c>
      <c r="C197" s="33">
        <v>0.34</v>
      </c>
      <c r="D197" s="39">
        <v>0.03</v>
      </c>
      <c r="E197" s="35">
        <f>'[21]4D1_CH4_EF_DomesticWastewater'!$D$13</f>
        <v>0.06</v>
      </c>
      <c r="F197" s="28">
        <f t="shared" si="18"/>
        <v>17520</v>
      </c>
      <c r="G197" s="40"/>
      <c r="H197" s="40"/>
      <c r="I197" s="37">
        <f t="shared" si="19"/>
        <v>10.722240000000001</v>
      </c>
      <c r="J197" s="38">
        <f t="shared" si="20"/>
        <v>1.0722240000000002E-5</v>
      </c>
    </row>
    <row r="198" spans="1:10" x14ac:dyDescent="0.25">
      <c r="A198" s="85"/>
      <c r="B198" s="9" t="s">
        <v>97</v>
      </c>
      <c r="C198" s="33">
        <v>0.34</v>
      </c>
      <c r="D198" s="39">
        <v>0.53</v>
      </c>
      <c r="E198" s="35">
        <f>'[21]4D1_CH4_EF_DomesticWastewater'!$D$13</f>
        <v>0.06</v>
      </c>
      <c r="F198" s="28">
        <f t="shared" si="18"/>
        <v>17520</v>
      </c>
      <c r="G198" s="40"/>
      <c r="H198" s="40"/>
      <c r="I198" s="37">
        <f t="shared" si="19"/>
        <v>189.42624000000001</v>
      </c>
      <c r="J198" s="38">
        <f t="shared" si="20"/>
        <v>1.8942624000000002E-4</v>
      </c>
    </row>
    <row r="199" spans="1:10" x14ac:dyDescent="0.25">
      <c r="A199" s="85"/>
      <c r="B199" s="9" t="s">
        <v>98</v>
      </c>
      <c r="C199" s="33">
        <v>0.34</v>
      </c>
      <c r="D199" s="39">
        <v>0.2</v>
      </c>
      <c r="E199" s="35">
        <v>0</v>
      </c>
      <c r="F199" s="28">
        <f t="shared" si="18"/>
        <v>17520</v>
      </c>
      <c r="G199" s="40"/>
      <c r="H199" s="40"/>
      <c r="I199" s="37">
        <f t="shared" si="19"/>
        <v>0</v>
      </c>
      <c r="J199" s="38">
        <f t="shared" si="20"/>
        <v>0</v>
      </c>
    </row>
    <row r="200" spans="1:10" x14ac:dyDescent="0.25">
      <c r="A200" s="86" t="s">
        <v>108</v>
      </c>
      <c r="B200" s="86"/>
      <c r="C200" s="86"/>
      <c r="D200" s="86"/>
      <c r="E200" s="86"/>
      <c r="F200" s="86"/>
      <c r="G200" s="86"/>
      <c r="H200" s="86"/>
      <c r="I200" s="41">
        <f>SUM(I185:I199)</f>
        <v>1253.66112</v>
      </c>
      <c r="J200" s="42">
        <f>SUM(J185:J199)</f>
        <v>1.2536611200000003E-3</v>
      </c>
    </row>
    <row r="203" spans="1:10" x14ac:dyDescent="0.25">
      <c r="A203" s="87" t="s">
        <v>8</v>
      </c>
      <c r="B203" s="88"/>
      <c r="C203" s="78" t="s">
        <v>9</v>
      </c>
      <c r="D203" s="89"/>
      <c r="E203" s="89"/>
      <c r="F203" s="89"/>
      <c r="G203" s="89"/>
      <c r="H203" s="89"/>
      <c r="I203" s="89"/>
    </row>
    <row r="204" spans="1:10" x14ac:dyDescent="0.25">
      <c r="A204" s="87" t="s">
        <v>10</v>
      </c>
      <c r="B204" s="88"/>
      <c r="C204" s="78" t="s">
        <v>11</v>
      </c>
      <c r="D204" s="89"/>
      <c r="E204" s="89"/>
      <c r="F204" s="89"/>
      <c r="G204" s="89"/>
      <c r="H204" s="89"/>
      <c r="I204" s="89"/>
    </row>
    <row r="205" spans="1:10" x14ac:dyDescent="0.25">
      <c r="A205" s="87" t="s">
        <v>12</v>
      </c>
      <c r="B205" s="88"/>
      <c r="C205" s="78" t="s">
        <v>13</v>
      </c>
      <c r="D205" s="89"/>
      <c r="E205" s="89"/>
      <c r="F205" s="89"/>
      <c r="G205" s="89"/>
      <c r="H205" s="89"/>
      <c r="I205" s="89"/>
    </row>
    <row r="206" spans="1:10" x14ac:dyDescent="0.25">
      <c r="A206" s="87" t="s">
        <v>14</v>
      </c>
      <c r="B206" s="88"/>
      <c r="C206" s="78" t="s">
        <v>63</v>
      </c>
      <c r="D206" s="89"/>
      <c r="E206" s="89"/>
      <c r="F206" s="89"/>
      <c r="G206" s="89"/>
      <c r="H206" s="89"/>
      <c r="I206" s="89"/>
    </row>
    <row r="207" spans="1:10" x14ac:dyDescent="0.25">
      <c r="A207" s="80" t="s">
        <v>64</v>
      </c>
      <c r="B207" s="81"/>
      <c r="C207" s="81"/>
      <c r="D207" s="81"/>
      <c r="E207" s="81"/>
      <c r="F207" s="81"/>
      <c r="G207" s="81"/>
      <c r="H207" s="81"/>
      <c r="I207" s="81"/>
      <c r="J207" s="17"/>
    </row>
    <row r="208" spans="1:10" x14ac:dyDescent="0.25">
      <c r="A208" s="7"/>
      <c r="B208" s="7"/>
      <c r="C208" s="8" t="s">
        <v>17</v>
      </c>
      <c r="D208" s="8" t="s">
        <v>18</v>
      </c>
      <c r="E208" s="8" t="s">
        <v>19</v>
      </c>
      <c r="F208" s="8" t="s">
        <v>20</v>
      </c>
      <c r="G208" s="8" t="s">
        <v>65</v>
      </c>
      <c r="H208" s="8" t="s">
        <v>66</v>
      </c>
      <c r="I208" s="8" t="s">
        <v>67</v>
      </c>
      <c r="J208" s="18" t="s">
        <v>68</v>
      </c>
    </row>
    <row r="209" spans="1:10" ht="51" x14ac:dyDescent="0.25">
      <c r="A209" s="82" t="s">
        <v>69</v>
      </c>
      <c r="B209" s="82" t="s">
        <v>70</v>
      </c>
      <c r="C209" s="7" t="s">
        <v>71</v>
      </c>
      <c r="D209" s="7" t="s">
        <v>72</v>
      </c>
      <c r="E209" s="7" t="s">
        <v>73</v>
      </c>
      <c r="F209" s="7" t="s">
        <v>74</v>
      </c>
      <c r="G209" s="7" t="s">
        <v>75</v>
      </c>
      <c r="H209" s="7" t="s">
        <v>76</v>
      </c>
      <c r="I209" s="7" t="s">
        <v>77</v>
      </c>
      <c r="J209" s="7" t="s">
        <v>77</v>
      </c>
    </row>
    <row r="210" spans="1:10" ht="15.75" x14ac:dyDescent="0.25">
      <c r="A210" s="82"/>
      <c r="B210" s="82"/>
      <c r="C210" s="11" t="s">
        <v>78</v>
      </c>
      <c r="D210" s="11" t="s">
        <v>79</v>
      </c>
      <c r="E210" s="11" t="s">
        <v>80</v>
      </c>
      <c r="F210" s="11" t="s">
        <v>28</v>
      </c>
      <c r="G210" s="11" t="s">
        <v>81</v>
      </c>
      <c r="H210" s="11" t="s">
        <v>82</v>
      </c>
      <c r="I210" s="11" t="s">
        <v>83</v>
      </c>
      <c r="J210" s="11" t="s">
        <v>83</v>
      </c>
    </row>
    <row r="211" spans="1:10" ht="28.5" x14ac:dyDescent="0.25">
      <c r="A211" s="82"/>
      <c r="B211" s="82"/>
      <c r="C211" s="12" t="s">
        <v>87</v>
      </c>
      <c r="D211" s="12" t="s">
        <v>87</v>
      </c>
      <c r="E211" s="12" t="s">
        <v>46</v>
      </c>
      <c r="F211" s="12" t="s">
        <v>30</v>
      </c>
      <c r="G211" s="12" t="s">
        <v>30</v>
      </c>
      <c r="H211" s="12" t="s">
        <v>88</v>
      </c>
      <c r="I211" s="12" t="s">
        <v>88</v>
      </c>
      <c r="J211" s="12" t="s">
        <v>89</v>
      </c>
    </row>
    <row r="212" spans="1:10" ht="15.75" thickBot="1" x14ac:dyDescent="0.3">
      <c r="A212" s="90"/>
      <c r="B212" s="90"/>
      <c r="C212" s="13"/>
      <c r="D212" s="13"/>
      <c r="E212" s="13" t="s">
        <v>90</v>
      </c>
      <c r="F212" s="13" t="s">
        <v>91</v>
      </c>
      <c r="G212" s="13"/>
      <c r="H212" s="13"/>
      <c r="I212" s="22" t="s">
        <v>92</v>
      </c>
      <c r="J212" s="23"/>
    </row>
    <row r="213" spans="1:10" ht="15.75" thickTop="1" x14ac:dyDescent="0.25">
      <c r="A213" s="91" t="s">
        <v>93</v>
      </c>
      <c r="B213" s="24" t="s">
        <v>94</v>
      </c>
      <c r="C213" s="25">
        <v>0.54</v>
      </c>
      <c r="D213" s="26">
        <v>0</v>
      </c>
      <c r="E213" s="27">
        <f>'[21]4D1_CH4_EF_DomesticWastewater'!$D$14</f>
        <v>0.3</v>
      </c>
      <c r="F213" s="28">
        <f>$M$19</f>
        <v>0</v>
      </c>
      <c r="G213" s="29"/>
      <c r="H213" s="29"/>
      <c r="I213" s="30">
        <f>((C213*D213*E213)*(F213-G213))-H213</f>
        <v>0</v>
      </c>
      <c r="J213" s="31">
        <f>I213/(10^6)</f>
        <v>0</v>
      </c>
    </row>
    <row r="214" spans="1:10" x14ac:dyDescent="0.25">
      <c r="A214" s="92"/>
      <c r="B214" s="10" t="s">
        <v>95</v>
      </c>
      <c r="C214" s="33">
        <v>0.54</v>
      </c>
      <c r="D214" s="34">
        <v>0.47</v>
      </c>
      <c r="E214" s="35">
        <f>'[21]4D1_CH4_EF_DomesticWastewater'!$D$23</f>
        <v>0.06</v>
      </c>
      <c r="F214" s="28">
        <f t="shared" ref="F214:F227" si="21">$M$19</f>
        <v>0</v>
      </c>
      <c r="G214" s="36"/>
      <c r="H214" s="36"/>
      <c r="I214" s="37">
        <f t="shared" ref="I214:I227" si="22">((C214*D214*E214)*(F214-G214))-H214</f>
        <v>0</v>
      </c>
      <c r="J214" s="38">
        <f t="shared" ref="J214:J227" si="23">I214/(10^6)</f>
        <v>0</v>
      </c>
    </row>
    <row r="215" spans="1:10" x14ac:dyDescent="0.25">
      <c r="A215" s="92"/>
      <c r="B215" s="9" t="s">
        <v>96</v>
      </c>
      <c r="C215" s="33">
        <v>0.54</v>
      </c>
      <c r="D215" s="34">
        <v>0</v>
      </c>
      <c r="E215" s="35">
        <f>'[21]4D1_CH4_EF_DomesticWastewater'!$D$13</f>
        <v>0.06</v>
      </c>
      <c r="F215" s="28">
        <f t="shared" si="21"/>
        <v>0</v>
      </c>
      <c r="G215" s="36"/>
      <c r="H215" s="36"/>
      <c r="I215" s="37">
        <f t="shared" si="22"/>
        <v>0</v>
      </c>
      <c r="J215" s="38">
        <f t="shared" si="23"/>
        <v>0</v>
      </c>
    </row>
    <row r="216" spans="1:10" x14ac:dyDescent="0.25">
      <c r="A216" s="85"/>
      <c r="B216" s="9" t="s">
        <v>97</v>
      </c>
      <c r="C216" s="33">
        <v>0.54</v>
      </c>
      <c r="D216" s="39">
        <v>0.1</v>
      </c>
      <c r="E216" s="35">
        <f>'[21]4D1_CH4_EF_DomesticWastewater'!$D$14</f>
        <v>0.3</v>
      </c>
      <c r="F216" s="28">
        <f t="shared" si="21"/>
        <v>0</v>
      </c>
      <c r="G216" s="40"/>
      <c r="H216" s="40"/>
      <c r="I216" s="37">
        <f t="shared" si="22"/>
        <v>0</v>
      </c>
      <c r="J216" s="38">
        <f t="shared" si="23"/>
        <v>0</v>
      </c>
    </row>
    <row r="217" spans="1:10" x14ac:dyDescent="0.25">
      <c r="A217" s="85"/>
      <c r="B217" s="9" t="s">
        <v>98</v>
      </c>
      <c r="C217" s="33">
        <v>0.54</v>
      </c>
      <c r="D217" s="39">
        <v>0.43</v>
      </c>
      <c r="E217" s="35">
        <v>0</v>
      </c>
      <c r="F217" s="28">
        <f t="shared" si="21"/>
        <v>0</v>
      </c>
      <c r="G217" s="40"/>
      <c r="H217" s="40"/>
      <c r="I217" s="37">
        <f t="shared" si="22"/>
        <v>0</v>
      </c>
      <c r="J217" s="38">
        <f t="shared" si="23"/>
        <v>0</v>
      </c>
    </row>
    <row r="218" spans="1:10" x14ac:dyDescent="0.25">
      <c r="A218" s="85" t="s">
        <v>99</v>
      </c>
      <c r="B218" s="9" t="s">
        <v>94</v>
      </c>
      <c r="C218" s="33">
        <v>0.12</v>
      </c>
      <c r="D218" s="39">
        <v>0.18</v>
      </c>
      <c r="E218" s="35">
        <f>'[21]4D1_CH4_EF_DomesticWastewater'!$D$22</f>
        <v>0.3</v>
      </c>
      <c r="F218" s="28">
        <f t="shared" si="21"/>
        <v>0</v>
      </c>
      <c r="G218" s="40"/>
      <c r="H218" s="40"/>
      <c r="I218" s="37">
        <f t="shared" si="22"/>
        <v>0</v>
      </c>
      <c r="J218" s="38">
        <f t="shared" si="23"/>
        <v>0</v>
      </c>
    </row>
    <row r="219" spans="1:10" x14ac:dyDescent="0.25">
      <c r="A219" s="85"/>
      <c r="B219" s="9" t="s">
        <v>95</v>
      </c>
      <c r="C219" s="33">
        <v>0.12</v>
      </c>
      <c r="D219" s="39">
        <v>0.08</v>
      </c>
      <c r="E219" s="35">
        <f>'[21]4D1_CH4_EF_DomesticWastewater'!$D$23</f>
        <v>0.06</v>
      </c>
      <c r="F219" s="28">
        <f t="shared" si="21"/>
        <v>0</v>
      </c>
      <c r="G219" s="40"/>
      <c r="H219" s="40"/>
      <c r="I219" s="37">
        <f t="shared" si="22"/>
        <v>0</v>
      </c>
      <c r="J219" s="38">
        <f t="shared" si="23"/>
        <v>0</v>
      </c>
    </row>
    <row r="220" spans="1:10" x14ac:dyDescent="0.25">
      <c r="A220" s="85"/>
      <c r="B220" s="9" t="s">
        <v>96</v>
      </c>
      <c r="C220" s="33">
        <v>0.12</v>
      </c>
      <c r="D220" s="39">
        <v>0</v>
      </c>
      <c r="E220" s="35">
        <f>'[21]4D1_CH4_EF_DomesticWastewater'!$D$13</f>
        <v>0.06</v>
      </c>
      <c r="F220" s="28">
        <f t="shared" si="21"/>
        <v>0</v>
      </c>
      <c r="G220" s="40"/>
      <c r="H220" s="40"/>
      <c r="I220" s="37">
        <f t="shared" si="22"/>
        <v>0</v>
      </c>
      <c r="J220" s="38">
        <f t="shared" si="23"/>
        <v>0</v>
      </c>
    </row>
    <row r="221" spans="1:10" x14ac:dyDescent="0.25">
      <c r="A221" s="85"/>
      <c r="B221" s="9" t="s">
        <v>97</v>
      </c>
      <c r="C221" s="33">
        <v>0.12</v>
      </c>
      <c r="D221" s="39">
        <v>0.74</v>
      </c>
      <c r="E221" s="35">
        <f>'[21]4D1_CH4_EF_DomesticWastewater'!$D$13</f>
        <v>0.06</v>
      </c>
      <c r="F221" s="28">
        <f t="shared" si="21"/>
        <v>0</v>
      </c>
      <c r="G221" s="40"/>
      <c r="H221" s="40"/>
      <c r="I221" s="37">
        <f t="shared" si="22"/>
        <v>0</v>
      </c>
      <c r="J221" s="38">
        <f t="shared" si="23"/>
        <v>0</v>
      </c>
    </row>
    <row r="222" spans="1:10" x14ac:dyDescent="0.25">
      <c r="A222" s="85"/>
      <c r="B222" s="9" t="s">
        <v>98</v>
      </c>
      <c r="C222" s="33">
        <v>0.12</v>
      </c>
      <c r="D222" s="39">
        <v>0</v>
      </c>
      <c r="E222" s="35">
        <v>0</v>
      </c>
      <c r="F222" s="28">
        <f t="shared" si="21"/>
        <v>0</v>
      </c>
      <c r="G222" s="40"/>
      <c r="H222" s="40"/>
      <c r="I222" s="37">
        <f t="shared" si="22"/>
        <v>0</v>
      </c>
      <c r="J222" s="38">
        <f t="shared" si="23"/>
        <v>0</v>
      </c>
    </row>
    <row r="223" spans="1:10" x14ac:dyDescent="0.25">
      <c r="A223" s="85" t="s">
        <v>100</v>
      </c>
      <c r="B223" s="9" t="s">
        <v>94</v>
      </c>
      <c r="C223" s="33">
        <v>0.34</v>
      </c>
      <c r="D223" s="39">
        <v>0.14000000000000001</v>
      </c>
      <c r="E223" s="35">
        <f>'[21]4D1_CH4_EF_DomesticWastewater'!$D$22</f>
        <v>0.3</v>
      </c>
      <c r="F223" s="28">
        <f t="shared" si="21"/>
        <v>0</v>
      </c>
      <c r="G223" s="40"/>
      <c r="H223" s="40"/>
      <c r="I223" s="37">
        <f t="shared" si="22"/>
        <v>0</v>
      </c>
      <c r="J223" s="38">
        <f t="shared" si="23"/>
        <v>0</v>
      </c>
    </row>
    <row r="224" spans="1:10" x14ac:dyDescent="0.25">
      <c r="A224" s="85"/>
      <c r="B224" s="9" t="s">
        <v>95</v>
      </c>
      <c r="C224" s="33">
        <v>0.34</v>
      </c>
      <c r="D224" s="39">
        <v>0.1</v>
      </c>
      <c r="E224" s="35">
        <f>'[21]4D1_CH4_EF_DomesticWastewater'!$D$23</f>
        <v>0.06</v>
      </c>
      <c r="F224" s="28">
        <f t="shared" si="21"/>
        <v>0</v>
      </c>
      <c r="G224" s="40"/>
      <c r="H224" s="40"/>
      <c r="I224" s="37">
        <f t="shared" si="22"/>
        <v>0</v>
      </c>
      <c r="J224" s="38">
        <f t="shared" si="23"/>
        <v>0</v>
      </c>
    </row>
    <row r="225" spans="1:10" x14ac:dyDescent="0.25">
      <c r="A225" s="85"/>
      <c r="B225" s="9" t="s">
        <v>96</v>
      </c>
      <c r="C225" s="33">
        <v>0.34</v>
      </c>
      <c r="D225" s="39">
        <v>0.03</v>
      </c>
      <c r="E225" s="35">
        <f>'[21]4D1_CH4_EF_DomesticWastewater'!$D$13</f>
        <v>0.06</v>
      </c>
      <c r="F225" s="28">
        <f t="shared" si="21"/>
        <v>0</v>
      </c>
      <c r="G225" s="40"/>
      <c r="H225" s="40"/>
      <c r="I225" s="37">
        <f t="shared" si="22"/>
        <v>0</v>
      </c>
      <c r="J225" s="38">
        <f t="shared" si="23"/>
        <v>0</v>
      </c>
    </row>
    <row r="226" spans="1:10" x14ac:dyDescent="0.25">
      <c r="A226" s="85"/>
      <c r="B226" s="9" t="s">
        <v>97</v>
      </c>
      <c r="C226" s="33">
        <v>0.34</v>
      </c>
      <c r="D226" s="39">
        <v>0.53</v>
      </c>
      <c r="E226" s="35">
        <f>'[21]4D1_CH4_EF_DomesticWastewater'!$D$13</f>
        <v>0.06</v>
      </c>
      <c r="F226" s="28">
        <f t="shared" si="21"/>
        <v>0</v>
      </c>
      <c r="G226" s="40"/>
      <c r="H226" s="40"/>
      <c r="I226" s="37">
        <f t="shared" si="22"/>
        <v>0</v>
      </c>
      <c r="J226" s="38">
        <f t="shared" si="23"/>
        <v>0</v>
      </c>
    </row>
    <row r="227" spans="1:10" x14ac:dyDescent="0.25">
      <c r="A227" s="85"/>
      <c r="B227" s="9" t="s">
        <v>98</v>
      </c>
      <c r="C227" s="33">
        <v>0.34</v>
      </c>
      <c r="D227" s="39">
        <v>0.2</v>
      </c>
      <c r="E227" s="35">
        <v>0</v>
      </c>
      <c r="F227" s="28">
        <f t="shared" si="21"/>
        <v>0</v>
      </c>
      <c r="G227" s="40"/>
      <c r="H227" s="40"/>
      <c r="I227" s="37">
        <f t="shared" si="22"/>
        <v>0</v>
      </c>
      <c r="J227" s="38">
        <f t="shared" si="23"/>
        <v>0</v>
      </c>
    </row>
    <row r="228" spans="1:10" x14ac:dyDescent="0.25">
      <c r="A228" s="86" t="s">
        <v>109</v>
      </c>
      <c r="B228" s="86"/>
      <c r="C228" s="86"/>
      <c r="D228" s="86"/>
      <c r="E228" s="86"/>
      <c r="F228" s="86"/>
      <c r="G228" s="86"/>
      <c r="H228" s="86"/>
      <c r="I228" s="41">
        <f>SUM(I213:I227)</f>
        <v>0</v>
      </c>
      <c r="J228" s="42">
        <f>SUM(J213:J227)</f>
        <v>0</v>
      </c>
    </row>
    <row r="231" spans="1:10" x14ac:dyDescent="0.25">
      <c r="A231" s="87" t="s">
        <v>8</v>
      </c>
      <c r="B231" s="88"/>
      <c r="C231" s="78" t="s">
        <v>9</v>
      </c>
      <c r="D231" s="89"/>
      <c r="E231" s="89"/>
      <c r="F231" s="89"/>
      <c r="G231" s="89"/>
      <c r="H231" s="89"/>
      <c r="I231" s="89"/>
    </row>
    <row r="232" spans="1:10" x14ac:dyDescent="0.25">
      <c r="A232" s="87" t="s">
        <v>10</v>
      </c>
      <c r="B232" s="88"/>
      <c r="C232" s="78" t="s">
        <v>11</v>
      </c>
      <c r="D232" s="89"/>
      <c r="E232" s="89"/>
      <c r="F232" s="89"/>
      <c r="G232" s="89"/>
      <c r="H232" s="89"/>
      <c r="I232" s="89"/>
    </row>
    <row r="233" spans="1:10" x14ac:dyDescent="0.25">
      <c r="A233" s="87" t="s">
        <v>12</v>
      </c>
      <c r="B233" s="88"/>
      <c r="C233" s="78" t="s">
        <v>13</v>
      </c>
      <c r="D233" s="89"/>
      <c r="E233" s="89"/>
      <c r="F233" s="89"/>
      <c r="G233" s="89"/>
      <c r="H233" s="89"/>
      <c r="I233" s="89"/>
    </row>
    <row r="234" spans="1:10" x14ac:dyDescent="0.25">
      <c r="A234" s="87" t="s">
        <v>14</v>
      </c>
      <c r="B234" s="88"/>
      <c r="C234" s="78" t="s">
        <v>63</v>
      </c>
      <c r="D234" s="89"/>
      <c r="E234" s="89"/>
      <c r="F234" s="89"/>
      <c r="G234" s="89"/>
      <c r="H234" s="89"/>
      <c r="I234" s="89"/>
    </row>
    <row r="235" spans="1:10" x14ac:dyDescent="0.25">
      <c r="A235" s="80" t="s">
        <v>64</v>
      </c>
      <c r="B235" s="81"/>
      <c r="C235" s="81"/>
      <c r="D235" s="81"/>
      <c r="E235" s="81"/>
      <c r="F235" s="81"/>
      <c r="G235" s="81"/>
      <c r="H235" s="81"/>
      <c r="I235" s="81"/>
      <c r="J235" s="17"/>
    </row>
    <row r="236" spans="1:10" x14ac:dyDescent="0.25">
      <c r="A236" s="7"/>
      <c r="B236" s="7"/>
      <c r="C236" s="8" t="s">
        <v>17</v>
      </c>
      <c r="D236" s="8" t="s">
        <v>18</v>
      </c>
      <c r="E236" s="8" t="s">
        <v>19</v>
      </c>
      <c r="F236" s="8" t="s">
        <v>20</v>
      </c>
      <c r="G236" s="8" t="s">
        <v>65</v>
      </c>
      <c r="H236" s="8" t="s">
        <v>66</v>
      </c>
      <c r="I236" s="8" t="s">
        <v>67</v>
      </c>
      <c r="J236" s="18" t="s">
        <v>68</v>
      </c>
    </row>
    <row r="237" spans="1:10" ht="51" x14ac:dyDescent="0.25">
      <c r="A237" s="82" t="s">
        <v>69</v>
      </c>
      <c r="B237" s="82" t="s">
        <v>70</v>
      </c>
      <c r="C237" s="7" t="s">
        <v>71</v>
      </c>
      <c r="D237" s="7" t="s">
        <v>72</v>
      </c>
      <c r="E237" s="7" t="s">
        <v>73</v>
      </c>
      <c r="F237" s="7" t="s">
        <v>74</v>
      </c>
      <c r="G237" s="7" t="s">
        <v>75</v>
      </c>
      <c r="H237" s="7" t="s">
        <v>76</v>
      </c>
      <c r="I237" s="7" t="s">
        <v>77</v>
      </c>
      <c r="J237" s="7" t="s">
        <v>77</v>
      </c>
    </row>
    <row r="238" spans="1:10" ht="15.75" x14ac:dyDescent="0.25">
      <c r="A238" s="82"/>
      <c r="B238" s="82"/>
      <c r="C238" s="11" t="s">
        <v>78</v>
      </c>
      <c r="D238" s="11" t="s">
        <v>79</v>
      </c>
      <c r="E238" s="11" t="s">
        <v>80</v>
      </c>
      <c r="F238" s="11" t="s">
        <v>28</v>
      </c>
      <c r="G238" s="11" t="s">
        <v>81</v>
      </c>
      <c r="H238" s="11" t="s">
        <v>82</v>
      </c>
      <c r="I238" s="11" t="s">
        <v>83</v>
      </c>
      <c r="J238" s="11" t="s">
        <v>83</v>
      </c>
    </row>
    <row r="239" spans="1:10" ht="28.5" x14ac:dyDescent="0.25">
      <c r="A239" s="82"/>
      <c r="B239" s="82"/>
      <c r="C239" s="12" t="s">
        <v>87</v>
      </c>
      <c r="D239" s="12" t="s">
        <v>87</v>
      </c>
      <c r="E239" s="12" t="s">
        <v>46</v>
      </c>
      <c r="F239" s="12" t="s">
        <v>30</v>
      </c>
      <c r="G239" s="12" t="s">
        <v>30</v>
      </c>
      <c r="H239" s="12" t="s">
        <v>88</v>
      </c>
      <c r="I239" s="12" t="s">
        <v>88</v>
      </c>
      <c r="J239" s="12" t="s">
        <v>89</v>
      </c>
    </row>
    <row r="240" spans="1:10" ht="15.75" thickBot="1" x14ac:dyDescent="0.3">
      <c r="A240" s="90"/>
      <c r="B240" s="90"/>
      <c r="C240" s="13"/>
      <c r="D240" s="13"/>
      <c r="E240" s="13" t="s">
        <v>90</v>
      </c>
      <c r="F240" s="13" t="s">
        <v>91</v>
      </c>
      <c r="G240" s="13"/>
      <c r="H240" s="13"/>
      <c r="I240" s="22" t="s">
        <v>92</v>
      </c>
      <c r="J240" s="23"/>
    </row>
    <row r="241" spans="1:10" ht="15.75" thickTop="1" x14ac:dyDescent="0.25">
      <c r="A241" s="91" t="s">
        <v>93</v>
      </c>
      <c r="B241" s="24" t="s">
        <v>94</v>
      </c>
      <c r="C241" s="25">
        <v>0.54</v>
      </c>
      <c r="D241" s="26">
        <v>0</v>
      </c>
      <c r="E241" s="27">
        <f>'[21]4D1_CH4_EF_DomesticWastewater'!$D$14</f>
        <v>0.3</v>
      </c>
      <c r="F241" s="28">
        <f>$M$20</f>
        <v>0</v>
      </c>
      <c r="G241" s="29"/>
      <c r="H241" s="29"/>
      <c r="I241" s="30">
        <f>((C241*D241*E241)*(F241-G241))-H241</f>
        <v>0</v>
      </c>
      <c r="J241" s="31">
        <f>I241/(10^6)</f>
        <v>0</v>
      </c>
    </row>
    <row r="242" spans="1:10" x14ac:dyDescent="0.25">
      <c r="A242" s="92"/>
      <c r="B242" s="10" t="s">
        <v>95</v>
      </c>
      <c r="C242" s="33">
        <v>0.54</v>
      </c>
      <c r="D242" s="34">
        <v>0.47</v>
      </c>
      <c r="E242" s="35">
        <f>'[21]4D1_CH4_EF_DomesticWastewater'!$D$23</f>
        <v>0.06</v>
      </c>
      <c r="F242" s="28">
        <f t="shared" ref="F242:F255" si="24">$M$20</f>
        <v>0</v>
      </c>
      <c r="G242" s="36"/>
      <c r="H242" s="36"/>
      <c r="I242" s="37">
        <f t="shared" ref="I242:I255" si="25">((C242*D242*E242)*(F242-G242))-H242</f>
        <v>0</v>
      </c>
      <c r="J242" s="38">
        <f t="shared" ref="J242:J255" si="26">I242/(10^6)</f>
        <v>0</v>
      </c>
    </row>
    <row r="243" spans="1:10" x14ac:dyDescent="0.25">
      <c r="A243" s="92"/>
      <c r="B243" s="9" t="s">
        <v>96</v>
      </c>
      <c r="C243" s="33">
        <v>0.54</v>
      </c>
      <c r="D243" s="34">
        <v>0</v>
      </c>
      <c r="E243" s="35">
        <f>'[21]4D1_CH4_EF_DomesticWastewater'!$D$13</f>
        <v>0.06</v>
      </c>
      <c r="F243" s="28">
        <f t="shared" si="24"/>
        <v>0</v>
      </c>
      <c r="G243" s="36"/>
      <c r="H243" s="36"/>
      <c r="I243" s="37">
        <f t="shared" si="25"/>
        <v>0</v>
      </c>
      <c r="J243" s="38">
        <f t="shared" si="26"/>
        <v>0</v>
      </c>
    </row>
    <row r="244" spans="1:10" x14ac:dyDescent="0.25">
      <c r="A244" s="85"/>
      <c r="B244" s="9" t="s">
        <v>97</v>
      </c>
      <c r="C244" s="33">
        <v>0.54</v>
      </c>
      <c r="D244" s="39">
        <v>0.1</v>
      </c>
      <c r="E244" s="35">
        <f>'[21]4D1_CH4_EF_DomesticWastewater'!$D$14</f>
        <v>0.3</v>
      </c>
      <c r="F244" s="28">
        <f t="shared" si="24"/>
        <v>0</v>
      </c>
      <c r="G244" s="40"/>
      <c r="H244" s="40"/>
      <c r="I244" s="37">
        <f t="shared" si="25"/>
        <v>0</v>
      </c>
      <c r="J244" s="38">
        <f t="shared" si="26"/>
        <v>0</v>
      </c>
    </row>
    <row r="245" spans="1:10" x14ac:dyDescent="0.25">
      <c r="A245" s="85"/>
      <c r="B245" s="9" t="s">
        <v>98</v>
      </c>
      <c r="C245" s="33">
        <v>0.54</v>
      </c>
      <c r="D245" s="39">
        <v>0.43</v>
      </c>
      <c r="E245" s="35">
        <v>0</v>
      </c>
      <c r="F245" s="28">
        <f t="shared" si="24"/>
        <v>0</v>
      </c>
      <c r="G245" s="40"/>
      <c r="H245" s="40"/>
      <c r="I245" s="37">
        <f t="shared" si="25"/>
        <v>0</v>
      </c>
      <c r="J245" s="38">
        <f t="shared" si="26"/>
        <v>0</v>
      </c>
    </row>
    <row r="246" spans="1:10" x14ac:dyDescent="0.25">
      <c r="A246" s="85" t="s">
        <v>99</v>
      </c>
      <c r="B246" s="9" t="s">
        <v>94</v>
      </c>
      <c r="C246" s="33">
        <v>0.12</v>
      </c>
      <c r="D246" s="39">
        <v>0.18</v>
      </c>
      <c r="E246" s="35">
        <f>'[21]4D1_CH4_EF_DomesticWastewater'!$D$22</f>
        <v>0.3</v>
      </c>
      <c r="F246" s="28">
        <f t="shared" si="24"/>
        <v>0</v>
      </c>
      <c r="G246" s="40"/>
      <c r="H246" s="40"/>
      <c r="I246" s="37">
        <f t="shared" si="25"/>
        <v>0</v>
      </c>
      <c r="J246" s="38">
        <f t="shared" si="26"/>
        <v>0</v>
      </c>
    </row>
    <row r="247" spans="1:10" x14ac:dyDescent="0.25">
      <c r="A247" s="85"/>
      <c r="B247" s="9" t="s">
        <v>95</v>
      </c>
      <c r="C247" s="33">
        <v>0.12</v>
      </c>
      <c r="D247" s="39">
        <v>0.08</v>
      </c>
      <c r="E247" s="35">
        <f>'[21]4D1_CH4_EF_DomesticWastewater'!$D$23</f>
        <v>0.06</v>
      </c>
      <c r="F247" s="28">
        <f t="shared" si="24"/>
        <v>0</v>
      </c>
      <c r="G247" s="40"/>
      <c r="H247" s="40"/>
      <c r="I247" s="37">
        <f t="shared" si="25"/>
        <v>0</v>
      </c>
      <c r="J247" s="38">
        <f t="shared" si="26"/>
        <v>0</v>
      </c>
    </row>
    <row r="248" spans="1:10" x14ac:dyDescent="0.25">
      <c r="A248" s="85"/>
      <c r="B248" s="9" t="s">
        <v>96</v>
      </c>
      <c r="C248" s="33">
        <v>0.12</v>
      </c>
      <c r="D248" s="39">
        <v>0</v>
      </c>
      <c r="E248" s="35">
        <f>'[21]4D1_CH4_EF_DomesticWastewater'!$D$13</f>
        <v>0.06</v>
      </c>
      <c r="F248" s="28">
        <f t="shared" si="24"/>
        <v>0</v>
      </c>
      <c r="G248" s="40"/>
      <c r="H248" s="40"/>
      <c r="I248" s="37">
        <f t="shared" si="25"/>
        <v>0</v>
      </c>
      <c r="J248" s="38">
        <f t="shared" si="26"/>
        <v>0</v>
      </c>
    </row>
    <row r="249" spans="1:10" x14ac:dyDescent="0.25">
      <c r="A249" s="85"/>
      <c r="B249" s="9" t="s">
        <v>97</v>
      </c>
      <c r="C249" s="33">
        <v>0.12</v>
      </c>
      <c r="D249" s="39">
        <v>0.74</v>
      </c>
      <c r="E249" s="35">
        <f>'[21]4D1_CH4_EF_DomesticWastewater'!$D$13</f>
        <v>0.06</v>
      </c>
      <c r="F249" s="28">
        <f t="shared" si="24"/>
        <v>0</v>
      </c>
      <c r="G249" s="40"/>
      <c r="H249" s="40"/>
      <c r="I249" s="37">
        <f t="shared" si="25"/>
        <v>0</v>
      </c>
      <c r="J249" s="38">
        <f t="shared" si="26"/>
        <v>0</v>
      </c>
    </row>
    <row r="250" spans="1:10" x14ac:dyDescent="0.25">
      <c r="A250" s="85"/>
      <c r="B250" s="9" t="s">
        <v>98</v>
      </c>
      <c r="C250" s="33">
        <v>0.12</v>
      </c>
      <c r="D250" s="39">
        <v>0</v>
      </c>
      <c r="E250" s="35">
        <v>0</v>
      </c>
      <c r="F250" s="28">
        <f t="shared" si="24"/>
        <v>0</v>
      </c>
      <c r="G250" s="40"/>
      <c r="H250" s="40"/>
      <c r="I250" s="37">
        <f t="shared" si="25"/>
        <v>0</v>
      </c>
      <c r="J250" s="38">
        <f t="shared" si="26"/>
        <v>0</v>
      </c>
    </row>
    <row r="251" spans="1:10" x14ac:dyDescent="0.25">
      <c r="A251" s="85" t="s">
        <v>100</v>
      </c>
      <c r="B251" s="9" t="s">
        <v>94</v>
      </c>
      <c r="C251" s="33">
        <v>0.34</v>
      </c>
      <c r="D251" s="39">
        <v>0.14000000000000001</v>
      </c>
      <c r="E251" s="35">
        <f>'[21]4D1_CH4_EF_DomesticWastewater'!$D$22</f>
        <v>0.3</v>
      </c>
      <c r="F251" s="28">
        <f t="shared" si="24"/>
        <v>0</v>
      </c>
      <c r="G251" s="40"/>
      <c r="H251" s="40"/>
      <c r="I251" s="37">
        <f t="shared" si="25"/>
        <v>0</v>
      </c>
      <c r="J251" s="38">
        <f t="shared" si="26"/>
        <v>0</v>
      </c>
    </row>
    <row r="252" spans="1:10" x14ac:dyDescent="0.25">
      <c r="A252" s="85"/>
      <c r="B252" s="9" t="s">
        <v>95</v>
      </c>
      <c r="C252" s="33">
        <v>0.34</v>
      </c>
      <c r="D252" s="39">
        <v>0.1</v>
      </c>
      <c r="E252" s="35">
        <f>'[21]4D1_CH4_EF_DomesticWastewater'!$D$23</f>
        <v>0.06</v>
      </c>
      <c r="F252" s="28">
        <f t="shared" si="24"/>
        <v>0</v>
      </c>
      <c r="G252" s="40"/>
      <c r="H252" s="40"/>
      <c r="I252" s="37">
        <f t="shared" si="25"/>
        <v>0</v>
      </c>
      <c r="J252" s="38">
        <f t="shared" si="26"/>
        <v>0</v>
      </c>
    </row>
    <row r="253" spans="1:10" x14ac:dyDescent="0.25">
      <c r="A253" s="85"/>
      <c r="B253" s="9" t="s">
        <v>96</v>
      </c>
      <c r="C253" s="33">
        <v>0.34</v>
      </c>
      <c r="D253" s="39">
        <v>0.03</v>
      </c>
      <c r="E253" s="35">
        <f>'[21]4D1_CH4_EF_DomesticWastewater'!$D$13</f>
        <v>0.06</v>
      </c>
      <c r="F253" s="28">
        <f t="shared" si="24"/>
        <v>0</v>
      </c>
      <c r="G253" s="40"/>
      <c r="H253" s="40"/>
      <c r="I253" s="37">
        <f t="shared" si="25"/>
        <v>0</v>
      </c>
      <c r="J253" s="38">
        <f t="shared" si="26"/>
        <v>0</v>
      </c>
    </row>
    <row r="254" spans="1:10" x14ac:dyDescent="0.25">
      <c r="A254" s="85"/>
      <c r="B254" s="9" t="s">
        <v>97</v>
      </c>
      <c r="C254" s="33">
        <v>0.34</v>
      </c>
      <c r="D254" s="39">
        <v>0.53</v>
      </c>
      <c r="E254" s="35">
        <f>'[21]4D1_CH4_EF_DomesticWastewater'!$D$13</f>
        <v>0.06</v>
      </c>
      <c r="F254" s="28">
        <f t="shared" si="24"/>
        <v>0</v>
      </c>
      <c r="G254" s="40"/>
      <c r="H254" s="40"/>
      <c r="I254" s="37">
        <f t="shared" si="25"/>
        <v>0</v>
      </c>
      <c r="J254" s="38">
        <f t="shared" si="26"/>
        <v>0</v>
      </c>
    </row>
    <row r="255" spans="1:10" x14ac:dyDescent="0.25">
      <c r="A255" s="85"/>
      <c r="B255" s="9" t="s">
        <v>98</v>
      </c>
      <c r="C255" s="33">
        <v>0.34</v>
      </c>
      <c r="D255" s="39">
        <v>0.2</v>
      </c>
      <c r="E255" s="35">
        <v>0</v>
      </c>
      <c r="F255" s="28">
        <f t="shared" si="24"/>
        <v>0</v>
      </c>
      <c r="G255" s="40"/>
      <c r="H255" s="40"/>
      <c r="I255" s="37">
        <f t="shared" si="25"/>
        <v>0</v>
      </c>
      <c r="J255" s="38">
        <f t="shared" si="26"/>
        <v>0</v>
      </c>
    </row>
    <row r="256" spans="1:10" x14ac:dyDescent="0.25">
      <c r="A256" s="86" t="s">
        <v>110</v>
      </c>
      <c r="B256" s="86"/>
      <c r="C256" s="86"/>
      <c r="D256" s="86"/>
      <c r="E256" s="86"/>
      <c r="F256" s="86"/>
      <c r="G256" s="86"/>
      <c r="H256" s="86"/>
      <c r="I256" s="41">
        <f>SUM(I241:I255)</f>
        <v>0</v>
      </c>
      <c r="J256" s="42">
        <f>SUM(J241:J255)</f>
        <v>0</v>
      </c>
    </row>
    <row r="259" spans="1:10" x14ac:dyDescent="0.25">
      <c r="A259" s="87" t="s">
        <v>8</v>
      </c>
      <c r="B259" s="88"/>
      <c r="C259" s="78" t="s">
        <v>9</v>
      </c>
      <c r="D259" s="89"/>
      <c r="E259" s="89"/>
      <c r="F259" s="89"/>
      <c r="G259" s="89"/>
      <c r="H259" s="89"/>
      <c r="I259" s="89"/>
    </row>
    <row r="260" spans="1:10" x14ac:dyDescent="0.25">
      <c r="A260" s="87" t="s">
        <v>10</v>
      </c>
      <c r="B260" s="88"/>
      <c r="C260" s="78" t="s">
        <v>11</v>
      </c>
      <c r="D260" s="89"/>
      <c r="E260" s="89"/>
      <c r="F260" s="89"/>
      <c r="G260" s="89"/>
      <c r="H260" s="89"/>
      <c r="I260" s="89"/>
    </row>
    <row r="261" spans="1:10" x14ac:dyDescent="0.25">
      <c r="A261" s="87" t="s">
        <v>12</v>
      </c>
      <c r="B261" s="88"/>
      <c r="C261" s="78" t="s">
        <v>13</v>
      </c>
      <c r="D261" s="89"/>
      <c r="E261" s="89"/>
      <c r="F261" s="89"/>
      <c r="G261" s="89"/>
      <c r="H261" s="89"/>
      <c r="I261" s="89"/>
    </row>
    <row r="262" spans="1:10" x14ac:dyDescent="0.25">
      <c r="A262" s="87" t="s">
        <v>14</v>
      </c>
      <c r="B262" s="88"/>
      <c r="C262" s="78" t="s">
        <v>63</v>
      </c>
      <c r="D262" s="89"/>
      <c r="E262" s="89"/>
      <c r="F262" s="89"/>
      <c r="G262" s="89"/>
      <c r="H262" s="89"/>
      <c r="I262" s="89"/>
    </row>
    <row r="263" spans="1:10" x14ac:dyDescent="0.25">
      <c r="A263" s="80" t="s">
        <v>64</v>
      </c>
      <c r="B263" s="81"/>
      <c r="C263" s="81"/>
      <c r="D263" s="81"/>
      <c r="E263" s="81"/>
      <c r="F263" s="81"/>
      <c r="G263" s="81"/>
      <c r="H263" s="81"/>
      <c r="I263" s="81"/>
      <c r="J263" s="17"/>
    </row>
    <row r="264" spans="1:10" x14ac:dyDescent="0.25">
      <c r="A264" s="7"/>
      <c r="B264" s="7"/>
      <c r="C264" s="8" t="s">
        <v>17</v>
      </c>
      <c r="D264" s="8" t="s">
        <v>18</v>
      </c>
      <c r="E264" s="8" t="s">
        <v>19</v>
      </c>
      <c r="F264" s="8" t="s">
        <v>20</v>
      </c>
      <c r="G264" s="8" t="s">
        <v>65</v>
      </c>
      <c r="H264" s="8" t="s">
        <v>66</v>
      </c>
      <c r="I264" s="8" t="s">
        <v>67</v>
      </c>
      <c r="J264" s="18" t="s">
        <v>68</v>
      </c>
    </row>
    <row r="265" spans="1:10" ht="51" x14ac:dyDescent="0.25">
      <c r="A265" s="82" t="s">
        <v>69</v>
      </c>
      <c r="B265" s="82" t="s">
        <v>70</v>
      </c>
      <c r="C265" s="7" t="s">
        <v>71</v>
      </c>
      <c r="D265" s="7" t="s">
        <v>72</v>
      </c>
      <c r="E265" s="7" t="s">
        <v>73</v>
      </c>
      <c r="F265" s="7" t="s">
        <v>74</v>
      </c>
      <c r="G265" s="7" t="s">
        <v>75</v>
      </c>
      <c r="H265" s="7" t="s">
        <v>76</v>
      </c>
      <c r="I265" s="7" t="s">
        <v>77</v>
      </c>
      <c r="J265" s="7" t="s">
        <v>77</v>
      </c>
    </row>
    <row r="266" spans="1:10" ht="15.75" x14ac:dyDescent="0.25">
      <c r="A266" s="82"/>
      <c r="B266" s="82"/>
      <c r="C266" s="11" t="s">
        <v>78</v>
      </c>
      <c r="D266" s="11" t="s">
        <v>79</v>
      </c>
      <c r="E266" s="11" t="s">
        <v>80</v>
      </c>
      <c r="F266" s="11" t="s">
        <v>28</v>
      </c>
      <c r="G266" s="11" t="s">
        <v>81</v>
      </c>
      <c r="H266" s="11" t="s">
        <v>82</v>
      </c>
      <c r="I266" s="11" t="s">
        <v>83</v>
      </c>
      <c r="J266" s="11" t="s">
        <v>83</v>
      </c>
    </row>
    <row r="267" spans="1:10" ht="28.5" x14ac:dyDescent="0.25">
      <c r="A267" s="82"/>
      <c r="B267" s="82"/>
      <c r="C267" s="12" t="s">
        <v>87</v>
      </c>
      <c r="D267" s="12" t="s">
        <v>87</v>
      </c>
      <c r="E267" s="12" t="s">
        <v>46</v>
      </c>
      <c r="F267" s="12" t="s">
        <v>30</v>
      </c>
      <c r="G267" s="12" t="s">
        <v>30</v>
      </c>
      <c r="H267" s="12" t="s">
        <v>88</v>
      </c>
      <c r="I267" s="12" t="s">
        <v>88</v>
      </c>
      <c r="J267" s="12" t="s">
        <v>89</v>
      </c>
    </row>
    <row r="268" spans="1:10" ht="15.75" thickBot="1" x14ac:dyDescent="0.3">
      <c r="A268" s="90"/>
      <c r="B268" s="90"/>
      <c r="C268" s="13"/>
      <c r="D268" s="13"/>
      <c r="E268" s="13" t="s">
        <v>90</v>
      </c>
      <c r="F268" s="13" t="s">
        <v>91</v>
      </c>
      <c r="G268" s="13"/>
      <c r="H268" s="13"/>
      <c r="I268" s="22" t="s">
        <v>92</v>
      </c>
      <c r="J268" s="23"/>
    </row>
    <row r="269" spans="1:10" ht="15.75" thickTop="1" x14ac:dyDescent="0.25">
      <c r="A269" s="91" t="s">
        <v>93</v>
      </c>
      <c r="B269" s="24" t="s">
        <v>94</v>
      </c>
      <c r="C269" s="25">
        <v>0.54</v>
      </c>
      <c r="D269" s="26">
        <v>0</v>
      </c>
      <c r="E269" s="27">
        <f>'[21]4D1_CH4_EF_DomesticWastewater'!$D$14</f>
        <v>0.3</v>
      </c>
      <c r="F269" s="28">
        <f>$M$21</f>
        <v>0</v>
      </c>
      <c r="G269" s="29"/>
      <c r="H269" s="29"/>
      <c r="I269" s="30">
        <f>((C269*D269*E269)*(F269-G269))-H269</f>
        <v>0</v>
      </c>
      <c r="J269" s="31">
        <f>I269/(10^6)</f>
        <v>0</v>
      </c>
    </row>
    <row r="270" spans="1:10" x14ac:dyDescent="0.25">
      <c r="A270" s="92"/>
      <c r="B270" s="10" t="s">
        <v>95</v>
      </c>
      <c r="C270" s="33">
        <v>0.54</v>
      </c>
      <c r="D270" s="34">
        <v>0.47</v>
      </c>
      <c r="E270" s="35">
        <f>'[21]4D1_CH4_EF_DomesticWastewater'!$D$23</f>
        <v>0.06</v>
      </c>
      <c r="F270" s="28">
        <f t="shared" ref="F270:F283" si="27">$M$21</f>
        <v>0</v>
      </c>
      <c r="G270" s="36"/>
      <c r="H270" s="36"/>
      <c r="I270" s="37">
        <f t="shared" ref="I270:I283" si="28">((C270*D270*E270)*(F270-G270))-H270</f>
        <v>0</v>
      </c>
      <c r="J270" s="38">
        <f t="shared" ref="J270:J283" si="29">I270/(10^6)</f>
        <v>0</v>
      </c>
    </row>
    <row r="271" spans="1:10" x14ac:dyDescent="0.25">
      <c r="A271" s="92"/>
      <c r="B271" s="9" t="s">
        <v>96</v>
      </c>
      <c r="C271" s="33">
        <v>0.54</v>
      </c>
      <c r="D271" s="34">
        <v>0</v>
      </c>
      <c r="E271" s="35">
        <f>'[21]4D1_CH4_EF_DomesticWastewater'!$D$13</f>
        <v>0.06</v>
      </c>
      <c r="F271" s="28">
        <f t="shared" si="27"/>
        <v>0</v>
      </c>
      <c r="G271" s="36"/>
      <c r="H271" s="36"/>
      <c r="I271" s="37">
        <f t="shared" si="28"/>
        <v>0</v>
      </c>
      <c r="J271" s="38">
        <f t="shared" si="29"/>
        <v>0</v>
      </c>
    </row>
    <row r="272" spans="1:10" x14ac:dyDescent="0.25">
      <c r="A272" s="85"/>
      <c r="B272" s="9" t="s">
        <v>97</v>
      </c>
      <c r="C272" s="33">
        <v>0.54</v>
      </c>
      <c r="D272" s="39">
        <v>0.1</v>
      </c>
      <c r="E272" s="35">
        <f>'[21]4D1_CH4_EF_DomesticWastewater'!$D$14</f>
        <v>0.3</v>
      </c>
      <c r="F272" s="28">
        <f t="shared" si="27"/>
        <v>0</v>
      </c>
      <c r="G272" s="40"/>
      <c r="H272" s="40"/>
      <c r="I272" s="37">
        <f t="shared" si="28"/>
        <v>0</v>
      </c>
      <c r="J272" s="38">
        <f t="shared" si="29"/>
        <v>0</v>
      </c>
    </row>
    <row r="273" spans="1:10" x14ac:dyDescent="0.25">
      <c r="A273" s="85"/>
      <c r="B273" s="9" t="s">
        <v>98</v>
      </c>
      <c r="C273" s="33">
        <v>0.54</v>
      </c>
      <c r="D273" s="39">
        <v>0.43</v>
      </c>
      <c r="E273" s="35">
        <v>0</v>
      </c>
      <c r="F273" s="28">
        <f t="shared" si="27"/>
        <v>0</v>
      </c>
      <c r="G273" s="40"/>
      <c r="H273" s="40"/>
      <c r="I273" s="37">
        <f t="shared" si="28"/>
        <v>0</v>
      </c>
      <c r="J273" s="38">
        <f t="shared" si="29"/>
        <v>0</v>
      </c>
    </row>
    <row r="274" spans="1:10" x14ac:dyDescent="0.25">
      <c r="A274" s="85" t="s">
        <v>99</v>
      </c>
      <c r="B274" s="9" t="s">
        <v>94</v>
      </c>
      <c r="C274" s="33">
        <v>0.12</v>
      </c>
      <c r="D274" s="39">
        <v>0.18</v>
      </c>
      <c r="E274" s="35">
        <f>'[21]4D1_CH4_EF_DomesticWastewater'!$D$22</f>
        <v>0.3</v>
      </c>
      <c r="F274" s="28">
        <f t="shared" si="27"/>
        <v>0</v>
      </c>
      <c r="G274" s="40"/>
      <c r="H274" s="40"/>
      <c r="I274" s="37">
        <f t="shared" si="28"/>
        <v>0</v>
      </c>
      <c r="J274" s="38">
        <f t="shared" si="29"/>
        <v>0</v>
      </c>
    </row>
    <row r="275" spans="1:10" x14ac:dyDescent="0.25">
      <c r="A275" s="85"/>
      <c r="B275" s="9" t="s">
        <v>95</v>
      </c>
      <c r="C275" s="33">
        <v>0.12</v>
      </c>
      <c r="D275" s="39">
        <v>0.08</v>
      </c>
      <c r="E275" s="35">
        <f>'[21]4D1_CH4_EF_DomesticWastewater'!$D$23</f>
        <v>0.06</v>
      </c>
      <c r="F275" s="28">
        <f t="shared" si="27"/>
        <v>0</v>
      </c>
      <c r="G275" s="40"/>
      <c r="H275" s="40"/>
      <c r="I275" s="37">
        <f t="shared" si="28"/>
        <v>0</v>
      </c>
      <c r="J275" s="38">
        <f t="shared" si="29"/>
        <v>0</v>
      </c>
    </row>
    <row r="276" spans="1:10" x14ac:dyDescent="0.25">
      <c r="A276" s="85"/>
      <c r="B276" s="9" t="s">
        <v>96</v>
      </c>
      <c r="C276" s="33">
        <v>0.12</v>
      </c>
      <c r="D276" s="39">
        <v>0</v>
      </c>
      <c r="E276" s="35">
        <f>'[21]4D1_CH4_EF_DomesticWastewater'!$D$13</f>
        <v>0.06</v>
      </c>
      <c r="F276" s="28">
        <f t="shared" si="27"/>
        <v>0</v>
      </c>
      <c r="G276" s="40"/>
      <c r="H276" s="40"/>
      <c r="I276" s="37">
        <f t="shared" si="28"/>
        <v>0</v>
      </c>
      <c r="J276" s="38">
        <f t="shared" si="29"/>
        <v>0</v>
      </c>
    </row>
    <row r="277" spans="1:10" x14ac:dyDescent="0.25">
      <c r="A277" s="85"/>
      <c r="B277" s="9" t="s">
        <v>97</v>
      </c>
      <c r="C277" s="33">
        <v>0.12</v>
      </c>
      <c r="D277" s="39">
        <v>0.74</v>
      </c>
      <c r="E277" s="35">
        <f>'[21]4D1_CH4_EF_DomesticWastewater'!$D$13</f>
        <v>0.06</v>
      </c>
      <c r="F277" s="28">
        <f t="shared" si="27"/>
        <v>0</v>
      </c>
      <c r="G277" s="40"/>
      <c r="H277" s="40"/>
      <c r="I277" s="37">
        <f t="shared" si="28"/>
        <v>0</v>
      </c>
      <c r="J277" s="38">
        <f t="shared" si="29"/>
        <v>0</v>
      </c>
    </row>
    <row r="278" spans="1:10" x14ac:dyDescent="0.25">
      <c r="A278" s="85"/>
      <c r="B278" s="9" t="s">
        <v>98</v>
      </c>
      <c r="C278" s="33">
        <v>0.12</v>
      </c>
      <c r="D278" s="39">
        <v>0</v>
      </c>
      <c r="E278" s="35">
        <v>0</v>
      </c>
      <c r="F278" s="28">
        <f t="shared" si="27"/>
        <v>0</v>
      </c>
      <c r="G278" s="40"/>
      <c r="H278" s="40"/>
      <c r="I278" s="37">
        <f t="shared" si="28"/>
        <v>0</v>
      </c>
      <c r="J278" s="38">
        <f t="shared" si="29"/>
        <v>0</v>
      </c>
    </row>
    <row r="279" spans="1:10" x14ac:dyDescent="0.25">
      <c r="A279" s="85" t="s">
        <v>100</v>
      </c>
      <c r="B279" s="9" t="s">
        <v>94</v>
      </c>
      <c r="C279" s="33">
        <v>0.34</v>
      </c>
      <c r="D279" s="39">
        <v>0.14000000000000001</v>
      </c>
      <c r="E279" s="35">
        <f>'[21]4D1_CH4_EF_DomesticWastewater'!$D$22</f>
        <v>0.3</v>
      </c>
      <c r="F279" s="28">
        <f t="shared" si="27"/>
        <v>0</v>
      </c>
      <c r="G279" s="40"/>
      <c r="H279" s="40"/>
      <c r="I279" s="37">
        <f t="shared" si="28"/>
        <v>0</v>
      </c>
      <c r="J279" s="38">
        <f t="shared" si="29"/>
        <v>0</v>
      </c>
    </row>
    <row r="280" spans="1:10" x14ac:dyDescent="0.25">
      <c r="A280" s="85"/>
      <c r="B280" s="9" t="s">
        <v>95</v>
      </c>
      <c r="C280" s="33">
        <v>0.34</v>
      </c>
      <c r="D280" s="39">
        <v>0.1</v>
      </c>
      <c r="E280" s="35">
        <f>'[21]4D1_CH4_EF_DomesticWastewater'!$D$23</f>
        <v>0.06</v>
      </c>
      <c r="F280" s="28">
        <f t="shared" si="27"/>
        <v>0</v>
      </c>
      <c r="G280" s="40"/>
      <c r="H280" s="40"/>
      <c r="I280" s="37">
        <f t="shared" si="28"/>
        <v>0</v>
      </c>
      <c r="J280" s="38">
        <f t="shared" si="29"/>
        <v>0</v>
      </c>
    </row>
    <row r="281" spans="1:10" x14ac:dyDescent="0.25">
      <c r="A281" s="85"/>
      <c r="B281" s="9" t="s">
        <v>96</v>
      </c>
      <c r="C281" s="33">
        <v>0.34</v>
      </c>
      <c r="D281" s="39">
        <v>0.03</v>
      </c>
      <c r="E281" s="35">
        <f>'[21]4D1_CH4_EF_DomesticWastewater'!$D$13</f>
        <v>0.06</v>
      </c>
      <c r="F281" s="28">
        <f t="shared" si="27"/>
        <v>0</v>
      </c>
      <c r="G281" s="40"/>
      <c r="H281" s="40"/>
      <c r="I281" s="37">
        <f t="shared" si="28"/>
        <v>0</v>
      </c>
      <c r="J281" s="38">
        <f t="shared" si="29"/>
        <v>0</v>
      </c>
    </row>
    <row r="282" spans="1:10" x14ac:dyDescent="0.25">
      <c r="A282" s="85"/>
      <c r="B282" s="9" t="s">
        <v>97</v>
      </c>
      <c r="C282" s="33">
        <v>0.34</v>
      </c>
      <c r="D282" s="39">
        <v>0.53</v>
      </c>
      <c r="E282" s="35">
        <f>'[21]4D1_CH4_EF_DomesticWastewater'!$D$13</f>
        <v>0.06</v>
      </c>
      <c r="F282" s="28">
        <f t="shared" si="27"/>
        <v>0</v>
      </c>
      <c r="G282" s="40"/>
      <c r="H282" s="40"/>
      <c r="I282" s="37">
        <f t="shared" si="28"/>
        <v>0</v>
      </c>
      <c r="J282" s="38">
        <f t="shared" si="29"/>
        <v>0</v>
      </c>
    </row>
    <row r="283" spans="1:10" x14ac:dyDescent="0.25">
      <c r="A283" s="85"/>
      <c r="B283" s="9" t="s">
        <v>98</v>
      </c>
      <c r="C283" s="33">
        <v>0.34</v>
      </c>
      <c r="D283" s="39">
        <v>0.2</v>
      </c>
      <c r="E283" s="35">
        <v>0</v>
      </c>
      <c r="F283" s="28">
        <f t="shared" si="27"/>
        <v>0</v>
      </c>
      <c r="G283" s="40"/>
      <c r="H283" s="40"/>
      <c r="I283" s="37">
        <f t="shared" si="28"/>
        <v>0</v>
      </c>
      <c r="J283" s="38">
        <f t="shared" si="29"/>
        <v>0</v>
      </c>
    </row>
    <row r="284" spans="1:10" x14ac:dyDescent="0.25">
      <c r="A284" s="86" t="s">
        <v>111</v>
      </c>
      <c r="B284" s="86"/>
      <c r="C284" s="86"/>
      <c r="D284" s="86"/>
      <c r="E284" s="86"/>
      <c r="F284" s="86"/>
      <c r="G284" s="86"/>
      <c r="H284" s="86"/>
      <c r="I284" s="41">
        <f>SUM(I269:I283)</f>
        <v>0</v>
      </c>
      <c r="J284" s="42">
        <f>SUM(J269:J283)</f>
        <v>0</v>
      </c>
    </row>
    <row r="287" spans="1:10" x14ac:dyDescent="0.25">
      <c r="A287" s="87" t="s">
        <v>8</v>
      </c>
      <c r="B287" s="88"/>
      <c r="C287" s="78" t="s">
        <v>9</v>
      </c>
      <c r="D287" s="89"/>
      <c r="E287" s="89"/>
      <c r="F287" s="89"/>
      <c r="G287" s="89"/>
      <c r="H287" s="89"/>
      <c r="I287" s="89"/>
    </row>
    <row r="288" spans="1:10" x14ac:dyDescent="0.25">
      <c r="A288" s="87" t="s">
        <v>10</v>
      </c>
      <c r="B288" s="88"/>
      <c r="C288" s="78" t="s">
        <v>11</v>
      </c>
      <c r="D288" s="89"/>
      <c r="E288" s="89"/>
      <c r="F288" s="89"/>
      <c r="G288" s="89"/>
      <c r="H288" s="89"/>
      <c r="I288" s="89"/>
    </row>
    <row r="289" spans="1:10" x14ac:dyDescent="0.25">
      <c r="A289" s="87" t="s">
        <v>12</v>
      </c>
      <c r="B289" s="88"/>
      <c r="C289" s="78" t="s">
        <v>13</v>
      </c>
      <c r="D289" s="89"/>
      <c r="E289" s="89"/>
      <c r="F289" s="89"/>
      <c r="G289" s="89"/>
      <c r="H289" s="89"/>
      <c r="I289" s="89"/>
    </row>
    <row r="290" spans="1:10" x14ac:dyDescent="0.25">
      <c r="A290" s="87" t="s">
        <v>14</v>
      </c>
      <c r="B290" s="88"/>
      <c r="C290" s="78" t="s">
        <v>63</v>
      </c>
      <c r="D290" s="89"/>
      <c r="E290" s="89"/>
      <c r="F290" s="89"/>
      <c r="G290" s="89"/>
      <c r="H290" s="89"/>
      <c r="I290" s="89"/>
    </row>
    <row r="291" spans="1:10" x14ac:dyDescent="0.25">
      <c r="A291" s="80" t="s">
        <v>64</v>
      </c>
      <c r="B291" s="81"/>
      <c r="C291" s="81"/>
      <c r="D291" s="81"/>
      <c r="E291" s="81"/>
      <c r="F291" s="81"/>
      <c r="G291" s="81"/>
      <c r="H291" s="81"/>
      <c r="I291" s="81"/>
      <c r="J291" s="17"/>
    </row>
    <row r="292" spans="1:10" x14ac:dyDescent="0.25">
      <c r="A292" s="7"/>
      <c r="B292" s="7"/>
      <c r="C292" s="8" t="s">
        <v>17</v>
      </c>
      <c r="D292" s="8" t="s">
        <v>18</v>
      </c>
      <c r="E292" s="8" t="s">
        <v>19</v>
      </c>
      <c r="F292" s="8" t="s">
        <v>20</v>
      </c>
      <c r="G292" s="8" t="s">
        <v>65</v>
      </c>
      <c r="H292" s="8" t="s">
        <v>66</v>
      </c>
      <c r="I292" s="8" t="s">
        <v>67</v>
      </c>
      <c r="J292" s="18" t="s">
        <v>68</v>
      </c>
    </row>
    <row r="293" spans="1:10" ht="51" x14ac:dyDescent="0.25">
      <c r="A293" s="82" t="s">
        <v>69</v>
      </c>
      <c r="B293" s="82" t="s">
        <v>70</v>
      </c>
      <c r="C293" s="7" t="s">
        <v>71</v>
      </c>
      <c r="D293" s="7" t="s">
        <v>72</v>
      </c>
      <c r="E293" s="7" t="s">
        <v>73</v>
      </c>
      <c r="F293" s="7" t="s">
        <v>74</v>
      </c>
      <c r="G293" s="7" t="s">
        <v>75</v>
      </c>
      <c r="H293" s="7" t="s">
        <v>76</v>
      </c>
      <c r="I293" s="7" t="s">
        <v>77</v>
      </c>
      <c r="J293" s="7" t="s">
        <v>77</v>
      </c>
    </row>
    <row r="294" spans="1:10" ht="15.75" x14ac:dyDescent="0.25">
      <c r="A294" s="82"/>
      <c r="B294" s="82"/>
      <c r="C294" s="11" t="s">
        <v>78</v>
      </c>
      <c r="D294" s="11" t="s">
        <v>79</v>
      </c>
      <c r="E294" s="11" t="s">
        <v>80</v>
      </c>
      <c r="F294" s="11" t="s">
        <v>28</v>
      </c>
      <c r="G294" s="11" t="s">
        <v>81</v>
      </c>
      <c r="H294" s="11" t="s">
        <v>82</v>
      </c>
      <c r="I294" s="11" t="s">
        <v>83</v>
      </c>
      <c r="J294" s="11" t="s">
        <v>83</v>
      </c>
    </row>
    <row r="295" spans="1:10" ht="28.5" x14ac:dyDescent="0.25">
      <c r="A295" s="82"/>
      <c r="B295" s="82"/>
      <c r="C295" s="12" t="s">
        <v>87</v>
      </c>
      <c r="D295" s="12" t="s">
        <v>87</v>
      </c>
      <c r="E295" s="12" t="s">
        <v>46</v>
      </c>
      <c r="F295" s="12" t="s">
        <v>30</v>
      </c>
      <c r="G295" s="12" t="s">
        <v>30</v>
      </c>
      <c r="H295" s="12" t="s">
        <v>88</v>
      </c>
      <c r="I295" s="12" t="s">
        <v>88</v>
      </c>
      <c r="J295" s="12" t="s">
        <v>89</v>
      </c>
    </row>
    <row r="296" spans="1:10" ht="15.75" thickBot="1" x14ac:dyDescent="0.3">
      <c r="A296" s="90"/>
      <c r="B296" s="90"/>
      <c r="C296" s="13"/>
      <c r="D296" s="13"/>
      <c r="E296" s="13" t="s">
        <v>90</v>
      </c>
      <c r="F296" s="13" t="s">
        <v>91</v>
      </c>
      <c r="G296" s="13"/>
      <c r="H296" s="13"/>
      <c r="I296" s="22" t="s">
        <v>92</v>
      </c>
      <c r="J296" s="23"/>
    </row>
    <row r="297" spans="1:10" ht="15.75" thickTop="1" x14ac:dyDescent="0.25">
      <c r="A297" s="91" t="s">
        <v>93</v>
      </c>
      <c r="B297" s="24" t="s">
        <v>94</v>
      </c>
      <c r="C297" s="25">
        <v>0.54</v>
      </c>
      <c r="D297" s="26">
        <v>0</v>
      </c>
      <c r="E297" s="27">
        <f>'[21]4D1_CH4_EF_DomesticWastewater'!$D$14</f>
        <v>0.3</v>
      </c>
      <c r="F297" s="28">
        <f>$M$22</f>
        <v>0</v>
      </c>
      <c r="G297" s="29"/>
      <c r="H297" s="29"/>
      <c r="I297" s="30">
        <f>((C297*D297*E297)*(F297-G297))-H297</f>
        <v>0</v>
      </c>
      <c r="J297" s="31">
        <f>I297/(10^6)</f>
        <v>0</v>
      </c>
    </row>
    <row r="298" spans="1:10" x14ac:dyDescent="0.25">
      <c r="A298" s="92"/>
      <c r="B298" s="10" t="s">
        <v>95</v>
      </c>
      <c r="C298" s="33">
        <v>0.54</v>
      </c>
      <c r="D298" s="34">
        <v>0.47</v>
      </c>
      <c r="E298" s="35">
        <f>'[21]4D1_CH4_EF_DomesticWastewater'!$D$23</f>
        <v>0.06</v>
      </c>
      <c r="F298" s="28">
        <f t="shared" ref="F298:F311" si="30">$M$22</f>
        <v>0</v>
      </c>
      <c r="G298" s="36"/>
      <c r="H298" s="36"/>
      <c r="I298" s="37">
        <f t="shared" ref="I298:I311" si="31">((C298*D298*E298)*(F298-G298))-H298</f>
        <v>0</v>
      </c>
      <c r="J298" s="38">
        <f t="shared" ref="J298:J311" si="32">I298/(10^6)</f>
        <v>0</v>
      </c>
    </row>
    <row r="299" spans="1:10" x14ac:dyDescent="0.25">
      <c r="A299" s="92"/>
      <c r="B299" s="9" t="s">
        <v>96</v>
      </c>
      <c r="C299" s="33">
        <v>0.54</v>
      </c>
      <c r="D299" s="34">
        <v>0</v>
      </c>
      <c r="E299" s="35">
        <f>'[21]4D1_CH4_EF_DomesticWastewater'!$D$13</f>
        <v>0.06</v>
      </c>
      <c r="F299" s="28">
        <f t="shared" si="30"/>
        <v>0</v>
      </c>
      <c r="G299" s="36"/>
      <c r="H299" s="36"/>
      <c r="I299" s="37">
        <f t="shared" si="31"/>
        <v>0</v>
      </c>
      <c r="J299" s="38">
        <f t="shared" si="32"/>
        <v>0</v>
      </c>
    </row>
    <row r="300" spans="1:10" x14ac:dyDescent="0.25">
      <c r="A300" s="85"/>
      <c r="B300" s="9" t="s">
        <v>97</v>
      </c>
      <c r="C300" s="33">
        <v>0.54</v>
      </c>
      <c r="D300" s="39">
        <v>0.1</v>
      </c>
      <c r="E300" s="35">
        <f>'[21]4D1_CH4_EF_DomesticWastewater'!$D$14</f>
        <v>0.3</v>
      </c>
      <c r="F300" s="28">
        <f t="shared" si="30"/>
        <v>0</v>
      </c>
      <c r="G300" s="40"/>
      <c r="H300" s="40"/>
      <c r="I300" s="37">
        <f t="shared" si="31"/>
        <v>0</v>
      </c>
      <c r="J300" s="38">
        <f t="shared" si="32"/>
        <v>0</v>
      </c>
    </row>
    <row r="301" spans="1:10" x14ac:dyDescent="0.25">
      <c r="A301" s="85"/>
      <c r="B301" s="9" t="s">
        <v>98</v>
      </c>
      <c r="C301" s="33">
        <v>0.54</v>
      </c>
      <c r="D301" s="39">
        <v>0.43</v>
      </c>
      <c r="E301" s="35">
        <v>0</v>
      </c>
      <c r="F301" s="28">
        <f t="shared" si="30"/>
        <v>0</v>
      </c>
      <c r="G301" s="40"/>
      <c r="H301" s="40"/>
      <c r="I301" s="37">
        <f t="shared" si="31"/>
        <v>0</v>
      </c>
      <c r="J301" s="38">
        <f t="shared" si="32"/>
        <v>0</v>
      </c>
    </row>
    <row r="302" spans="1:10" x14ac:dyDescent="0.25">
      <c r="A302" s="85" t="s">
        <v>99</v>
      </c>
      <c r="B302" s="9" t="s">
        <v>94</v>
      </c>
      <c r="C302" s="33">
        <v>0.12</v>
      </c>
      <c r="D302" s="39">
        <v>0.18</v>
      </c>
      <c r="E302" s="35">
        <f>'[21]4D1_CH4_EF_DomesticWastewater'!$D$22</f>
        <v>0.3</v>
      </c>
      <c r="F302" s="28">
        <f t="shared" si="30"/>
        <v>0</v>
      </c>
      <c r="G302" s="40"/>
      <c r="H302" s="40"/>
      <c r="I302" s="37">
        <f t="shared" si="31"/>
        <v>0</v>
      </c>
      <c r="J302" s="38">
        <f t="shared" si="32"/>
        <v>0</v>
      </c>
    </row>
    <row r="303" spans="1:10" x14ac:dyDescent="0.25">
      <c r="A303" s="85"/>
      <c r="B303" s="9" t="s">
        <v>95</v>
      </c>
      <c r="C303" s="33">
        <v>0.12</v>
      </c>
      <c r="D303" s="39">
        <v>0.08</v>
      </c>
      <c r="E303" s="35">
        <f>'[21]4D1_CH4_EF_DomesticWastewater'!$D$23</f>
        <v>0.06</v>
      </c>
      <c r="F303" s="28">
        <f t="shared" si="30"/>
        <v>0</v>
      </c>
      <c r="G303" s="40"/>
      <c r="H303" s="40"/>
      <c r="I303" s="37">
        <f t="shared" si="31"/>
        <v>0</v>
      </c>
      <c r="J303" s="38">
        <f t="shared" si="32"/>
        <v>0</v>
      </c>
    </row>
    <row r="304" spans="1:10" x14ac:dyDescent="0.25">
      <c r="A304" s="85"/>
      <c r="B304" s="9" t="s">
        <v>96</v>
      </c>
      <c r="C304" s="33">
        <v>0.12</v>
      </c>
      <c r="D304" s="39">
        <v>0</v>
      </c>
      <c r="E304" s="35">
        <f>'[21]4D1_CH4_EF_DomesticWastewater'!$D$13</f>
        <v>0.06</v>
      </c>
      <c r="F304" s="28">
        <f t="shared" si="30"/>
        <v>0</v>
      </c>
      <c r="G304" s="40"/>
      <c r="H304" s="40"/>
      <c r="I304" s="37">
        <f t="shared" si="31"/>
        <v>0</v>
      </c>
      <c r="J304" s="38">
        <f t="shared" si="32"/>
        <v>0</v>
      </c>
    </row>
    <row r="305" spans="1:10" x14ac:dyDescent="0.25">
      <c r="A305" s="85"/>
      <c r="B305" s="9" t="s">
        <v>97</v>
      </c>
      <c r="C305" s="33">
        <v>0.12</v>
      </c>
      <c r="D305" s="39">
        <v>0.74</v>
      </c>
      <c r="E305" s="35">
        <f>'[21]4D1_CH4_EF_DomesticWastewater'!$D$13</f>
        <v>0.06</v>
      </c>
      <c r="F305" s="28">
        <f t="shared" si="30"/>
        <v>0</v>
      </c>
      <c r="G305" s="40"/>
      <c r="H305" s="40"/>
      <c r="I305" s="37">
        <f t="shared" si="31"/>
        <v>0</v>
      </c>
      <c r="J305" s="38">
        <f t="shared" si="32"/>
        <v>0</v>
      </c>
    </row>
    <row r="306" spans="1:10" x14ac:dyDescent="0.25">
      <c r="A306" s="85"/>
      <c r="B306" s="9" t="s">
        <v>98</v>
      </c>
      <c r="C306" s="33">
        <v>0.12</v>
      </c>
      <c r="D306" s="39">
        <v>0</v>
      </c>
      <c r="E306" s="35">
        <v>0</v>
      </c>
      <c r="F306" s="28">
        <f t="shared" si="30"/>
        <v>0</v>
      </c>
      <c r="G306" s="40"/>
      <c r="H306" s="40"/>
      <c r="I306" s="37">
        <f t="shared" si="31"/>
        <v>0</v>
      </c>
      <c r="J306" s="38">
        <f t="shared" si="32"/>
        <v>0</v>
      </c>
    </row>
    <row r="307" spans="1:10" x14ac:dyDescent="0.25">
      <c r="A307" s="85" t="s">
        <v>100</v>
      </c>
      <c r="B307" s="9" t="s">
        <v>94</v>
      </c>
      <c r="C307" s="33">
        <v>0.34</v>
      </c>
      <c r="D307" s="39">
        <v>0.14000000000000001</v>
      </c>
      <c r="E307" s="35">
        <f>'[21]4D1_CH4_EF_DomesticWastewater'!$D$22</f>
        <v>0.3</v>
      </c>
      <c r="F307" s="28">
        <f t="shared" si="30"/>
        <v>0</v>
      </c>
      <c r="G307" s="40"/>
      <c r="H307" s="40"/>
      <c r="I307" s="37">
        <f t="shared" si="31"/>
        <v>0</v>
      </c>
      <c r="J307" s="38">
        <f t="shared" si="32"/>
        <v>0</v>
      </c>
    </row>
    <row r="308" spans="1:10" x14ac:dyDescent="0.25">
      <c r="A308" s="85"/>
      <c r="B308" s="9" t="s">
        <v>95</v>
      </c>
      <c r="C308" s="33">
        <v>0.34</v>
      </c>
      <c r="D308" s="39">
        <v>0.1</v>
      </c>
      <c r="E308" s="35">
        <f>'[21]4D1_CH4_EF_DomesticWastewater'!$D$23</f>
        <v>0.06</v>
      </c>
      <c r="F308" s="28">
        <f t="shared" si="30"/>
        <v>0</v>
      </c>
      <c r="G308" s="40"/>
      <c r="H308" s="40"/>
      <c r="I308" s="37">
        <f t="shared" si="31"/>
        <v>0</v>
      </c>
      <c r="J308" s="38">
        <f t="shared" si="32"/>
        <v>0</v>
      </c>
    </row>
    <row r="309" spans="1:10" x14ac:dyDescent="0.25">
      <c r="A309" s="85"/>
      <c r="B309" s="9" t="s">
        <v>96</v>
      </c>
      <c r="C309" s="33">
        <v>0.34</v>
      </c>
      <c r="D309" s="39">
        <v>0.03</v>
      </c>
      <c r="E309" s="35">
        <f>'[21]4D1_CH4_EF_DomesticWastewater'!$D$13</f>
        <v>0.06</v>
      </c>
      <c r="F309" s="28">
        <f t="shared" si="30"/>
        <v>0</v>
      </c>
      <c r="G309" s="40"/>
      <c r="H309" s="40"/>
      <c r="I309" s="37">
        <f t="shared" si="31"/>
        <v>0</v>
      </c>
      <c r="J309" s="38">
        <f t="shared" si="32"/>
        <v>0</v>
      </c>
    </row>
    <row r="310" spans="1:10" x14ac:dyDescent="0.25">
      <c r="A310" s="85"/>
      <c r="B310" s="9" t="s">
        <v>97</v>
      </c>
      <c r="C310" s="33">
        <v>0.34</v>
      </c>
      <c r="D310" s="39">
        <v>0.53</v>
      </c>
      <c r="E310" s="35">
        <f>'[21]4D1_CH4_EF_DomesticWastewater'!$D$13</f>
        <v>0.06</v>
      </c>
      <c r="F310" s="28">
        <f t="shared" si="30"/>
        <v>0</v>
      </c>
      <c r="G310" s="40"/>
      <c r="H310" s="40"/>
      <c r="I310" s="37">
        <f t="shared" si="31"/>
        <v>0</v>
      </c>
      <c r="J310" s="38">
        <f t="shared" si="32"/>
        <v>0</v>
      </c>
    </row>
    <row r="311" spans="1:10" x14ac:dyDescent="0.25">
      <c r="A311" s="85"/>
      <c r="B311" s="9" t="s">
        <v>98</v>
      </c>
      <c r="C311" s="33">
        <v>0.34</v>
      </c>
      <c r="D311" s="39">
        <v>0.2</v>
      </c>
      <c r="E311" s="35">
        <v>0</v>
      </c>
      <c r="F311" s="28">
        <f t="shared" si="30"/>
        <v>0</v>
      </c>
      <c r="G311" s="40"/>
      <c r="H311" s="40"/>
      <c r="I311" s="37">
        <f t="shared" si="31"/>
        <v>0</v>
      </c>
      <c r="J311" s="38">
        <f t="shared" si="32"/>
        <v>0</v>
      </c>
    </row>
    <row r="312" spans="1:10" x14ac:dyDescent="0.25">
      <c r="A312" s="86" t="s">
        <v>112</v>
      </c>
      <c r="B312" s="86"/>
      <c r="C312" s="86"/>
      <c r="D312" s="86"/>
      <c r="E312" s="86"/>
      <c r="F312" s="86"/>
      <c r="G312" s="86"/>
      <c r="H312" s="86"/>
      <c r="I312" s="41">
        <f>SUM(I297:I311)</f>
        <v>0</v>
      </c>
      <c r="J312" s="42">
        <f>SUM(J297:J311)</f>
        <v>0</v>
      </c>
    </row>
    <row r="315" spans="1:10" x14ac:dyDescent="0.25">
      <c r="A315" s="87" t="s">
        <v>8</v>
      </c>
      <c r="B315" s="88"/>
      <c r="C315" s="78" t="s">
        <v>9</v>
      </c>
      <c r="D315" s="89"/>
      <c r="E315" s="89"/>
      <c r="F315" s="89"/>
      <c r="G315" s="89"/>
      <c r="H315" s="89"/>
      <c r="I315" s="89"/>
    </row>
    <row r="316" spans="1:10" x14ac:dyDescent="0.25">
      <c r="A316" s="87" t="s">
        <v>10</v>
      </c>
      <c r="B316" s="88"/>
      <c r="C316" s="78" t="s">
        <v>11</v>
      </c>
      <c r="D316" s="89"/>
      <c r="E316" s="89"/>
      <c r="F316" s="89"/>
      <c r="G316" s="89"/>
      <c r="H316" s="89"/>
      <c r="I316" s="89"/>
    </row>
    <row r="317" spans="1:10" x14ac:dyDescent="0.25">
      <c r="A317" s="87" t="s">
        <v>12</v>
      </c>
      <c r="B317" s="88"/>
      <c r="C317" s="78" t="s">
        <v>13</v>
      </c>
      <c r="D317" s="89"/>
      <c r="E317" s="89"/>
      <c r="F317" s="89"/>
      <c r="G317" s="89"/>
      <c r="H317" s="89"/>
      <c r="I317" s="89"/>
    </row>
    <row r="318" spans="1:10" x14ac:dyDescent="0.25">
      <c r="A318" s="87" t="s">
        <v>14</v>
      </c>
      <c r="B318" s="88"/>
      <c r="C318" s="78" t="s">
        <v>63</v>
      </c>
      <c r="D318" s="89"/>
      <c r="E318" s="89"/>
      <c r="F318" s="89"/>
      <c r="G318" s="89"/>
      <c r="H318" s="89"/>
      <c r="I318" s="89"/>
    </row>
    <row r="319" spans="1:10" x14ac:dyDescent="0.25">
      <c r="A319" s="80" t="s">
        <v>64</v>
      </c>
      <c r="B319" s="81"/>
      <c r="C319" s="81"/>
      <c r="D319" s="81"/>
      <c r="E319" s="81"/>
      <c r="F319" s="81"/>
      <c r="G319" s="81"/>
      <c r="H319" s="81"/>
      <c r="I319" s="81"/>
      <c r="J319" s="17"/>
    </row>
    <row r="320" spans="1:10" x14ac:dyDescent="0.25">
      <c r="A320" s="7"/>
      <c r="B320" s="7"/>
      <c r="C320" s="8" t="s">
        <v>17</v>
      </c>
      <c r="D320" s="8" t="s">
        <v>18</v>
      </c>
      <c r="E320" s="8" t="s">
        <v>19</v>
      </c>
      <c r="F320" s="8" t="s">
        <v>20</v>
      </c>
      <c r="G320" s="8" t="s">
        <v>65</v>
      </c>
      <c r="H320" s="8" t="s">
        <v>66</v>
      </c>
      <c r="I320" s="8" t="s">
        <v>67</v>
      </c>
      <c r="J320" s="18" t="s">
        <v>68</v>
      </c>
    </row>
    <row r="321" spans="1:10" ht="51" x14ac:dyDescent="0.25">
      <c r="A321" s="82" t="s">
        <v>69</v>
      </c>
      <c r="B321" s="82" t="s">
        <v>70</v>
      </c>
      <c r="C321" s="7" t="s">
        <v>71</v>
      </c>
      <c r="D321" s="7" t="s">
        <v>72</v>
      </c>
      <c r="E321" s="7" t="s">
        <v>73</v>
      </c>
      <c r="F321" s="7" t="s">
        <v>74</v>
      </c>
      <c r="G321" s="7" t="s">
        <v>75</v>
      </c>
      <c r="H321" s="7" t="s">
        <v>76</v>
      </c>
      <c r="I321" s="7" t="s">
        <v>77</v>
      </c>
      <c r="J321" s="7" t="s">
        <v>77</v>
      </c>
    </row>
    <row r="322" spans="1:10" ht="15.75" x14ac:dyDescent="0.25">
      <c r="A322" s="82"/>
      <c r="B322" s="82"/>
      <c r="C322" s="11" t="s">
        <v>78</v>
      </c>
      <c r="D322" s="11" t="s">
        <v>79</v>
      </c>
      <c r="E322" s="11" t="s">
        <v>80</v>
      </c>
      <c r="F322" s="11" t="s">
        <v>28</v>
      </c>
      <c r="G322" s="11" t="s">
        <v>81</v>
      </c>
      <c r="H322" s="11" t="s">
        <v>82</v>
      </c>
      <c r="I322" s="11" t="s">
        <v>83</v>
      </c>
      <c r="J322" s="11" t="s">
        <v>83</v>
      </c>
    </row>
    <row r="323" spans="1:10" ht="28.5" x14ac:dyDescent="0.25">
      <c r="A323" s="82"/>
      <c r="B323" s="82"/>
      <c r="C323" s="12" t="s">
        <v>87</v>
      </c>
      <c r="D323" s="12" t="s">
        <v>87</v>
      </c>
      <c r="E323" s="12" t="s">
        <v>46</v>
      </c>
      <c r="F323" s="12" t="s">
        <v>30</v>
      </c>
      <c r="G323" s="12" t="s">
        <v>30</v>
      </c>
      <c r="H323" s="12" t="s">
        <v>88</v>
      </c>
      <c r="I323" s="12" t="s">
        <v>88</v>
      </c>
      <c r="J323" s="12" t="s">
        <v>89</v>
      </c>
    </row>
    <row r="324" spans="1:10" ht="15.75" thickBot="1" x14ac:dyDescent="0.3">
      <c r="A324" s="90"/>
      <c r="B324" s="90"/>
      <c r="C324" s="13"/>
      <c r="D324" s="13"/>
      <c r="E324" s="13" t="s">
        <v>90</v>
      </c>
      <c r="F324" s="13" t="s">
        <v>91</v>
      </c>
      <c r="G324" s="13"/>
      <c r="H324" s="13"/>
      <c r="I324" s="22" t="s">
        <v>92</v>
      </c>
      <c r="J324" s="23"/>
    </row>
    <row r="325" spans="1:10" ht="15.75" thickTop="1" x14ac:dyDescent="0.25">
      <c r="A325" s="91" t="s">
        <v>93</v>
      </c>
      <c r="B325" s="24" t="s">
        <v>94</v>
      </c>
      <c r="C325" s="25">
        <v>0.54</v>
      </c>
      <c r="D325" s="26">
        <v>0</v>
      </c>
      <c r="E325" s="27">
        <f>'[21]4D1_CH4_EF_DomesticWastewater'!$D$14</f>
        <v>0.3</v>
      </c>
      <c r="F325" s="28">
        <f>$M$23</f>
        <v>0</v>
      </c>
      <c r="G325" s="29"/>
      <c r="H325" s="29"/>
      <c r="I325" s="30">
        <f>((C325*D325*E325)*(F325-G325))-H325</f>
        <v>0</v>
      </c>
      <c r="J325" s="31">
        <f>I325/(10^6)</f>
        <v>0</v>
      </c>
    </row>
    <row r="326" spans="1:10" x14ac:dyDescent="0.25">
      <c r="A326" s="92"/>
      <c r="B326" s="10" t="s">
        <v>95</v>
      </c>
      <c r="C326" s="33">
        <v>0.54</v>
      </c>
      <c r="D326" s="34">
        <v>0.47</v>
      </c>
      <c r="E326" s="35">
        <f>'[21]4D1_CH4_EF_DomesticWastewater'!$D$23</f>
        <v>0.06</v>
      </c>
      <c r="F326" s="28">
        <f t="shared" ref="F326:F339" si="33">$M$23</f>
        <v>0</v>
      </c>
      <c r="G326" s="36"/>
      <c r="H326" s="36"/>
      <c r="I326" s="37">
        <f t="shared" ref="I326:I339" si="34">((C326*D326*E326)*(F326-G326))-H326</f>
        <v>0</v>
      </c>
      <c r="J326" s="38">
        <f t="shared" ref="J326:J339" si="35">I326/(10^6)</f>
        <v>0</v>
      </c>
    </row>
    <row r="327" spans="1:10" x14ac:dyDescent="0.25">
      <c r="A327" s="92"/>
      <c r="B327" s="9" t="s">
        <v>96</v>
      </c>
      <c r="C327" s="33">
        <v>0.54</v>
      </c>
      <c r="D327" s="34">
        <v>0</v>
      </c>
      <c r="E327" s="35">
        <f>'[21]4D1_CH4_EF_DomesticWastewater'!$D$13</f>
        <v>0.06</v>
      </c>
      <c r="F327" s="28">
        <f t="shared" si="33"/>
        <v>0</v>
      </c>
      <c r="G327" s="36"/>
      <c r="H327" s="36"/>
      <c r="I327" s="37">
        <f t="shared" si="34"/>
        <v>0</v>
      </c>
      <c r="J327" s="38">
        <f t="shared" si="35"/>
        <v>0</v>
      </c>
    </row>
    <row r="328" spans="1:10" x14ac:dyDescent="0.25">
      <c r="A328" s="85"/>
      <c r="B328" s="9" t="s">
        <v>97</v>
      </c>
      <c r="C328" s="33">
        <v>0.54</v>
      </c>
      <c r="D328" s="39">
        <v>0.1</v>
      </c>
      <c r="E328" s="35">
        <f>'[21]4D1_CH4_EF_DomesticWastewater'!$D$14</f>
        <v>0.3</v>
      </c>
      <c r="F328" s="28">
        <f t="shared" si="33"/>
        <v>0</v>
      </c>
      <c r="G328" s="40"/>
      <c r="H328" s="40"/>
      <c r="I328" s="37">
        <f t="shared" si="34"/>
        <v>0</v>
      </c>
      <c r="J328" s="38">
        <f t="shared" si="35"/>
        <v>0</v>
      </c>
    </row>
    <row r="329" spans="1:10" x14ac:dyDescent="0.25">
      <c r="A329" s="85"/>
      <c r="B329" s="9" t="s">
        <v>98</v>
      </c>
      <c r="C329" s="33">
        <v>0.54</v>
      </c>
      <c r="D329" s="39">
        <v>0.43</v>
      </c>
      <c r="E329" s="35">
        <v>0</v>
      </c>
      <c r="F329" s="28">
        <f t="shared" si="33"/>
        <v>0</v>
      </c>
      <c r="G329" s="40"/>
      <c r="H329" s="40"/>
      <c r="I329" s="37">
        <f t="shared" si="34"/>
        <v>0</v>
      </c>
      <c r="J329" s="38">
        <f t="shared" si="35"/>
        <v>0</v>
      </c>
    </row>
    <row r="330" spans="1:10" x14ac:dyDescent="0.25">
      <c r="A330" s="85" t="s">
        <v>99</v>
      </c>
      <c r="B330" s="9" t="s">
        <v>94</v>
      </c>
      <c r="C330" s="33">
        <v>0.12</v>
      </c>
      <c r="D330" s="39">
        <v>0.18</v>
      </c>
      <c r="E330" s="35">
        <f>'[21]4D1_CH4_EF_DomesticWastewater'!$D$22</f>
        <v>0.3</v>
      </c>
      <c r="F330" s="28">
        <f t="shared" si="33"/>
        <v>0</v>
      </c>
      <c r="G330" s="40"/>
      <c r="H330" s="40"/>
      <c r="I330" s="37">
        <f t="shared" si="34"/>
        <v>0</v>
      </c>
      <c r="J330" s="38">
        <f t="shared" si="35"/>
        <v>0</v>
      </c>
    </row>
    <row r="331" spans="1:10" x14ac:dyDescent="0.25">
      <c r="A331" s="85"/>
      <c r="B331" s="9" t="s">
        <v>95</v>
      </c>
      <c r="C331" s="33">
        <v>0.12</v>
      </c>
      <c r="D331" s="39">
        <v>0.08</v>
      </c>
      <c r="E331" s="35">
        <f>'[21]4D1_CH4_EF_DomesticWastewater'!$D$23</f>
        <v>0.06</v>
      </c>
      <c r="F331" s="28">
        <f t="shared" si="33"/>
        <v>0</v>
      </c>
      <c r="G331" s="40"/>
      <c r="H331" s="40"/>
      <c r="I331" s="37">
        <f t="shared" si="34"/>
        <v>0</v>
      </c>
      <c r="J331" s="38">
        <f t="shared" si="35"/>
        <v>0</v>
      </c>
    </row>
    <row r="332" spans="1:10" x14ac:dyDescent="0.25">
      <c r="A332" s="85"/>
      <c r="B332" s="9" t="s">
        <v>96</v>
      </c>
      <c r="C332" s="33">
        <v>0.12</v>
      </c>
      <c r="D332" s="39">
        <v>0</v>
      </c>
      <c r="E332" s="35">
        <f>'[21]4D1_CH4_EF_DomesticWastewater'!$D$13</f>
        <v>0.06</v>
      </c>
      <c r="F332" s="28">
        <f t="shared" si="33"/>
        <v>0</v>
      </c>
      <c r="G332" s="40"/>
      <c r="H332" s="40"/>
      <c r="I332" s="37">
        <f t="shared" si="34"/>
        <v>0</v>
      </c>
      <c r="J332" s="38">
        <f t="shared" si="35"/>
        <v>0</v>
      </c>
    </row>
    <row r="333" spans="1:10" x14ac:dyDescent="0.25">
      <c r="A333" s="85"/>
      <c r="B333" s="9" t="s">
        <v>97</v>
      </c>
      <c r="C333" s="33">
        <v>0.12</v>
      </c>
      <c r="D333" s="39">
        <v>0.74</v>
      </c>
      <c r="E333" s="35">
        <f>'[21]4D1_CH4_EF_DomesticWastewater'!$D$13</f>
        <v>0.06</v>
      </c>
      <c r="F333" s="28">
        <f t="shared" si="33"/>
        <v>0</v>
      </c>
      <c r="G333" s="40"/>
      <c r="H333" s="40"/>
      <c r="I333" s="37">
        <f t="shared" si="34"/>
        <v>0</v>
      </c>
      <c r="J333" s="38">
        <f t="shared" si="35"/>
        <v>0</v>
      </c>
    </row>
    <row r="334" spans="1:10" x14ac:dyDescent="0.25">
      <c r="A334" s="85"/>
      <c r="B334" s="9" t="s">
        <v>98</v>
      </c>
      <c r="C334" s="33">
        <v>0.12</v>
      </c>
      <c r="D334" s="39">
        <v>0</v>
      </c>
      <c r="E334" s="35">
        <v>0</v>
      </c>
      <c r="F334" s="28">
        <f t="shared" si="33"/>
        <v>0</v>
      </c>
      <c r="G334" s="40"/>
      <c r="H334" s="40"/>
      <c r="I334" s="37">
        <f t="shared" si="34"/>
        <v>0</v>
      </c>
      <c r="J334" s="38">
        <f t="shared" si="35"/>
        <v>0</v>
      </c>
    </row>
    <row r="335" spans="1:10" x14ac:dyDescent="0.25">
      <c r="A335" s="85" t="s">
        <v>100</v>
      </c>
      <c r="B335" s="9" t="s">
        <v>94</v>
      </c>
      <c r="C335" s="33">
        <v>0.34</v>
      </c>
      <c r="D335" s="39">
        <v>0.14000000000000001</v>
      </c>
      <c r="E335" s="35">
        <f>'[21]4D1_CH4_EF_DomesticWastewater'!$D$22</f>
        <v>0.3</v>
      </c>
      <c r="F335" s="28">
        <f t="shared" si="33"/>
        <v>0</v>
      </c>
      <c r="G335" s="40"/>
      <c r="H335" s="40"/>
      <c r="I335" s="37">
        <f t="shared" si="34"/>
        <v>0</v>
      </c>
      <c r="J335" s="38">
        <f t="shared" si="35"/>
        <v>0</v>
      </c>
    </row>
    <row r="336" spans="1:10" x14ac:dyDescent="0.25">
      <c r="A336" s="85"/>
      <c r="B336" s="9" t="s">
        <v>95</v>
      </c>
      <c r="C336" s="33">
        <v>0.34</v>
      </c>
      <c r="D336" s="39">
        <v>0.1</v>
      </c>
      <c r="E336" s="35">
        <f>'[21]4D1_CH4_EF_DomesticWastewater'!$D$23</f>
        <v>0.06</v>
      </c>
      <c r="F336" s="28">
        <f t="shared" si="33"/>
        <v>0</v>
      </c>
      <c r="G336" s="40"/>
      <c r="H336" s="40"/>
      <c r="I336" s="37">
        <f t="shared" si="34"/>
        <v>0</v>
      </c>
      <c r="J336" s="38">
        <f t="shared" si="35"/>
        <v>0</v>
      </c>
    </row>
    <row r="337" spans="1:10" x14ac:dyDescent="0.25">
      <c r="A337" s="85"/>
      <c r="B337" s="9" t="s">
        <v>96</v>
      </c>
      <c r="C337" s="33">
        <v>0.34</v>
      </c>
      <c r="D337" s="39">
        <v>0.03</v>
      </c>
      <c r="E337" s="35">
        <f>'[21]4D1_CH4_EF_DomesticWastewater'!$D$13</f>
        <v>0.06</v>
      </c>
      <c r="F337" s="28">
        <f t="shared" si="33"/>
        <v>0</v>
      </c>
      <c r="G337" s="40"/>
      <c r="H337" s="40"/>
      <c r="I337" s="37">
        <f t="shared" si="34"/>
        <v>0</v>
      </c>
      <c r="J337" s="38">
        <f t="shared" si="35"/>
        <v>0</v>
      </c>
    </row>
    <row r="338" spans="1:10" x14ac:dyDescent="0.25">
      <c r="A338" s="85"/>
      <c r="B338" s="9" t="s">
        <v>97</v>
      </c>
      <c r="C338" s="33">
        <v>0.34</v>
      </c>
      <c r="D338" s="39">
        <v>0.53</v>
      </c>
      <c r="E338" s="35">
        <f>'[21]4D1_CH4_EF_DomesticWastewater'!$D$13</f>
        <v>0.06</v>
      </c>
      <c r="F338" s="28">
        <f t="shared" si="33"/>
        <v>0</v>
      </c>
      <c r="G338" s="40"/>
      <c r="H338" s="40"/>
      <c r="I338" s="37">
        <f t="shared" si="34"/>
        <v>0</v>
      </c>
      <c r="J338" s="38">
        <f t="shared" si="35"/>
        <v>0</v>
      </c>
    </row>
    <row r="339" spans="1:10" x14ac:dyDescent="0.25">
      <c r="A339" s="85"/>
      <c r="B339" s="9" t="s">
        <v>98</v>
      </c>
      <c r="C339" s="33">
        <v>0.34</v>
      </c>
      <c r="D339" s="39">
        <v>0.2</v>
      </c>
      <c r="E339" s="35">
        <v>0</v>
      </c>
      <c r="F339" s="28">
        <f t="shared" si="33"/>
        <v>0</v>
      </c>
      <c r="G339" s="40"/>
      <c r="H339" s="40"/>
      <c r="I339" s="37">
        <f t="shared" si="34"/>
        <v>0</v>
      </c>
      <c r="J339" s="38">
        <f t="shared" si="35"/>
        <v>0</v>
      </c>
    </row>
    <row r="340" spans="1:10" x14ac:dyDescent="0.25">
      <c r="A340" s="86" t="s">
        <v>113</v>
      </c>
      <c r="B340" s="86"/>
      <c r="C340" s="86"/>
      <c r="D340" s="86"/>
      <c r="E340" s="86"/>
      <c r="F340" s="86"/>
      <c r="G340" s="86"/>
      <c r="H340" s="86"/>
      <c r="I340" s="41">
        <f>SUM(I325:I339)</f>
        <v>0</v>
      </c>
      <c r="J340" s="42">
        <f>SUM(J325:J339)</f>
        <v>0</v>
      </c>
    </row>
    <row r="343" spans="1:10" x14ac:dyDescent="0.25">
      <c r="A343" s="87" t="s">
        <v>8</v>
      </c>
      <c r="B343" s="88"/>
      <c r="C343" s="78" t="s">
        <v>9</v>
      </c>
      <c r="D343" s="89"/>
      <c r="E343" s="89"/>
      <c r="F343" s="89"/>
      <c r="G343" s="89"/>
      <c r="H343" s="89"/>
      <c r="I343" s="89"/>
    </row>
    <row r="344" spans="1:10" x14ac:dyDescent="0.25">
      <c r="A344" s="87" t="s">
        <v>10</v>
      </c>
      <c r="B344" s="88"/>
      <c r="C344" s="78" t="s">
        <v>11</v>
      </c>
      <c r="D344" s="89"/>
      <c r="E344" s="89"/>
      <c r="F344" s="89"/>
      <c r="G344" s="89"/>
      <c r="H344" s="89"/>
      <c r="I344" s="89"/>
    </row>
    <row r="345" spans="1:10" x14ac:dyDescent="0.25">
      <c r="A345" s="87" t="s">
        <v>12</v>
      </c>
      <c r="B345" s="88"/>
      <c r="C345" s="78" t="s">
        <v>13</v>
      </c>
      <c r="D345" s="89"/>
      <c r="E345" s="89"/>
      <c r="F345" s="89"/>
      <c r="G345" s="89"/>
      <c r="H345" s="89"/>
      <c r="I345" s="89"/>
    </row>
    <row r="346" spans="1:10" x14ac:dyDescent="0.25">
      <c r="A346" s="87" t="s">
        <v>14</v>
      </c>
      <c r="B346" s="88"/>
      <c r="C346" s="78" t="s">
        <v>63</v>
      </c>
      <c r="D346" s="89"/>
      <c r="E346" s="89"/>
      <c r="F346" s="89"/>
      <c r="G346" s="89"/>
      <c r="H346" s="89"/>
      <c r="I346" s="89"/>
    </row>
    <row r="347" spans="1:10" x14ac:dyDescent="0.25">
      <c r="A347" s="80" t="s">
        <v>64</v>
      </c>
      <c r="B347" s="81"/>
      <c r="C347" s="81"/>
      <c r="D347" s="81"/>
      <c r="E347" s="81"/>
      <c r="F347" s="81"/>
      <c r="G347" s="81"/>
      <c r="H347" s="81"/>
      <c r="I347" s="81"/>
      <c r="J347" s="17"/>
    </row>
    <row r="348" spans="1:10" x14ac:dyDescent="0.25">
      <c r="A348" s="7"/>
      <c r="B348" s="7"/>
      <c r="C348" s="8" t="s">
        <v>17</v>
      </c>
      <c r="D348" s="8" t="s">
        <v>18</v>
      </c>
      <c r="E348" s="8" t="s">
        <v>19</v>
      </c>
      <c r="F348" s="8" t="s">
        <v>20</v>
      </c>
      <c r="G348" s="8" t="s">
        <v>65</v>
      </c>
      <c r="H348" s="8" t="s">
        <v>66</v>
      </c>
      <c r="I348" s="8" t="s">
        <v>67</v>
      </c>
      <c r="J348" s="18" t="s">
        <v>68</v>
      </c>
    </row>
    <row r="349" spans="1:10" ht="51" x14ac:dyDescent="0.25">
      <c r="A349" s="82" t="s">
        <v>69</v>
      </c>
      <c r="B349" s="82" t="s">
        <v>70</v>
      </c>
      <c r="C349" s="7" t="s">
        <v>71</v>
      </c>
      <c r="D349" s="7" t="s">
        <v>72</v>
      </c>
      <c r="E349" s="7" t="s">
        <v>73</v>
      </c>
      <c r="F349" s="7" t="s">
        <v>74</v>
      </c>
      <c r="G349" s="7" t="s">
        <v>75</v>
      </c>
      <c r="H349" s="7" t="s">
        <v>76</v>
      </c>
      <c r="I349" s="7" t="s">
        <v>77</v>
      </c>
      <c r="J349" s="7" t="s">
        <v>77</v>
      </c>
    </row>
    <row r="350" spans="1:10" ht="15.75" x14ac:dyDescent="0.25">
      <c r="A350" s="82"/>
      <c r="B350" s="82"/>
      <c r="C350" s="11" t="s">
        <v>78</v>
      </c>
      <c r="D350" s="11" t="s">
        <v>79</v>
      </c>
      <c r="E350" s="11" t="s">
        <v>80</v>
      </c>
      <c r="F350" s="11" t="s">
        <v>28</v>
      </c>
      <c r="G350" s="11" t="s">
        <v>81</v>
      </c>
      <c r="H350" s="11" t="s">
        <v>82</v>
      </c>
      <c r="I350" s="11" t="s">
        <v>83</v>
      </c>
      <c r="J350" s="11" t="s">
        <v>83</v>
      </c>
    </row>
    <row r="351" spans="1:10" ht="28.5" x14ac:dyDescent="0.25">
      <c r="A351" s="82"/>
      <c r="B351" s="82"/>
      <c r="C351" s="12" t="s">
        <v>87</v>
      </c>
      <c r="D351" s="12" t="s">
        <v>87</v>
      </c>
      <c r="E351" s="12" t="s">
        <v>46</v>
      </c>
      <c r="F351" s="12" t="s">
        <v>30</v>
      </c>
      <c r="G351" s="12" t="s">
        <v>30</v>
      </c>
      <c r="H351" s="12" t="s">
        <v>88</v>
      </c>
      <c r="I351" s="12" t="s">
        <v>88</v>
      </c>
      <c r="J351" s="12" t="s">
        <v>89</v>
      </c>
    </row>
    <row r="352" spans="1:10" ht="15.75" thickBot="1" x14ac:dyDescent="0.3">
      <c r="A352" s="90"/>
      <c r="B352" s="90"/>
      <c r="C352" s="13"/>
      <c r="D352" s="13"/>
      <c r="E352" s="13" t="s">
        <v>90</v>
      </c>
      <c r="F352" s="13" t="s">
        <v>91</v>
      </c>
      <c r="G352" s="13"/>
      <c r="H352" s="13"/>
      <c r="I352" s="22" t="s">
        <v>92</v>
      </c>
      <c r="J352" s="23"/>
    </row>
    <row r="353" spans="1:10" ht="15.75" thickTop="1" x14ac:dyDescent="0.25">
      <c r="A353" s="91" t="s">
        <v>93</v>
      </c>
      <c r="B353" s="24" t="s">
        <v>94</v>
      </c>
      <c r="C353" s="25">
        <v>0.54</v>
      </c>
      <c r="D353" s="26">
        <v>0</v>
      </c>
      <c r="E353" s="27">
        <f>'[21]4D1_CH4_EF_DomesticWastewater'!$D$14</f>
        <v>0.3</v>
      </c>
      <c r="F353" s="28">
        <f>$M$24</f>
        <v>0</v>
      </c>
      <c r="G353" s="29"/>
      <c r="H353" s="29"/>
      <c r="I353" s="30">
        <f>((C353*D353*E353)*(F353-G353))-H353</f>
        <v>0</v>
      </c>
      <c r="J353" s="31">
        <f>I353/(10^6)</f>
        <v>0</v>
      </c>
    </row>
    <row r="354" spans="1:10" x14ac:dyDescent="0.25">
      <c r="A354" s="92"/>
      <c r="B354" s="10" t="s">
        <v>95</v>
      </c>
      <c r="C354" s="33">
        <v>0.54</v>
      </c>
      <c r="D354" s="34">
        <v>0.47</v>
      </c>
      <c r="E354" s="35">
        <f>'[21]4D1_CH4_EF_DomesticWastewater'!$D$23</f>
        <v>0.06</v>
      </c>
      <c r="F354" s="28">
        <f t="shared" ref="F354:F367" si="36">$M$24</f>
        <v>0</v>
      </c>
      <c r="G354" s="36"/>
      <c r="H354" s="36"/>
      <c r="I354" s="37">
        <f t="shared" ref="I354:I367" si="37">((C354*D354*E354)*(F354-G354))-H354</f>
        <v>0</v>
      </c>
      <c r="J354" s="38">
        <f t="shared" ref="J354:J367" si="38">I354/(10^6)</f>
        <v>0</v>
      </c>
    </row>
    <row r="355" spans="1:10" x14ac:dyDescent="0.25">
      <c r="A355" s="92"/>
      <c r="B355" s="9" t="s">
        <v>96</v>
      </c>
      <c r="C355" s="33">
        <v>0.54</v>
      </c>
      <c r="D355" s="34">
        <v>0</v>
      </c>
      <c r="E355" s="35">
        <f>'[21]4D1_CH4_EF_DomesticWastewater'!$D$13</f>
        <v>0.06</v>
      </c>
      <c r="F355" s="28">
        <f t="shared" si="36"/>
        <v>0</v>
      </c>
      <c r="G355" s="36"/>
      <c r="H355" s="36"/>
      <c r="I355" s="37">
        <f t="shared" si="37"/>
        <v>0</v>
      </c>
      <c r="J355" s="38">
        <f t="shared" si="38"/>
        <v>0</v>
      </c>
    </row>
    <row r="356" spans="1:10" x14ac:dyDescent="0.25">
      <c r="A356" s="85"/>
      <c r="B356" s="9" t="s">
        <v>97</v>
      </c>
      <c r="C356" s="33">
        <v>0.54</v>
      </c>
      <c r="D356" s="39">
        <v>0.1</v>
      </c>
      <c r="E356" s="35">
        <f>'[21]4D1_CH4_EF_DomesticWastewater'!$D$14</f>
        <v>0.3</v>
      </c>
      <c r="F356" s="28">
        <f t="shared" si="36"/>
        <v>0</v>
      </c>
      <c r="G356" s="40"/>
      <c r="H356" s="40"/>
      <c r="I356" s="37">
        <f t="shared" si="37"/>
        <v>0</v>
      </c>
      <c r="J356" s="38">
        <f t="shared" si="38"/>
        <v>0</v>
      </c>
    </row>
    <row r="357" spans="1:10" x14ac:dyDescent="0.25">
      <c r="A357" s="85"/>
      <c r="B357" s="9" t="s">
        <v>98</v>
      </c>
      <c r="C357" s="33">
        <v>0.54</v>
      </c>
      <c r="D357" s="39">
        <v>0.43</v>
      </c>
      <c r="E357" s="35">
        <v>0</v>
      </c>
      <c r="F357" s="28">
        <f t="shared" si="36"/>
        <v>0</v>
      </c>
      <c r="G357" s="40"/>
      <c r="H357" s="40"/>
      <c r="I357" s="37">
        <f t="shared" si="37"/>
        <v>0</v>
      </c>
      <c r="J357" s="38">
        <f t="shared" si="38"/>
        <v>0</v>
      </c>
    </row>
    <row r="358" spans="1:10" x14ac:dyDescent="0.25">
      <c r="A358" s="85" t="s">
        <v>99</v>
      </c>
      <c r="B358" s="9" t="s">
        <v>94</v>
      </c>
      <c r="C358" s="33">
        <v>0.12</v>
      </c>
      <c r="D358" s="39">
        <v>0.18</v>
      </c>
      <c r="E358" s="35">
        <f>'[21]4D1_CH4_EF_DomesticWastewater'!$D$22</f>
        <v>0.3</v>
      </c>
      <c r="F358" s="28">
        <f t="shared" si="36"/>
        <v>0</v>
      </c>
      <c r="G358" s="40"/>
      <c r="H358" s="40"/>
      <c r="I358" s="37">
        <f t="shared" si="37"/>
        <v>0</v>
      </c>
      <c r="J358" s="38">
        <f t="shared" si="38"/>
        <v>0</v>
      </c>
    </row>
    <row r="359" spans="1:10" x14ac:dyDescent="0.25">
      <c r="A359" s="85"/>
      <c r="B359" s="9" t="s">
        <v>95</v>
      </c>
      <c r="C359" s="33">
        <v>0.12</v>
      </c>
      <c r="D359" s="39">
        <v>0.08</v>
      </c>
      <c r="E359" s="35">
        <f>'[21]4D1_CH4_EF_DomesticWastewater'!$D$23</f>
        <v>0.06</v>
      </c>
      <c r="F359" s="28">
        <f t="shared" si="36"/>
        <v>0</v>
      </c>
      <c r="G359" s="40"/>
      <c r="H359" s="40"/>
      <c r="I359" s="37">
        <f t="shared" si="37"/>
        <v>0</v>
      </c>
      <c r="J359" s="38">
        <f t="shared" si="38"/>
        <v>0</v>
      </c>
    </row>
    <row r="360" spans="1:10" x14ac:dyDescent="0.25">
      <c r="A360" s="85"/>
      <c r="B360" s="9" t="s">
        <v>96</v>
      </c>
      <c r="C360" s="33">
        <v>0.12</v>
      </c>
      <c r="D360" s="39">
        <v>0</v>
      </c>
      <c r="E360" s="35">
        <f>'[21]4D1_CH4_EF_DomesticWastewater'!$D$13</f>
        <v>0.06</v>
      </c>
      <c r="F360" s="28">
        <f t="shared" si="36"/>
        <v>0</v>
      </c>
      <c r="G360" s="40"/>
      <c r="H360" s="40"/>
      <c r="I360" s="37">
        <f t="shared" si="37"/>
        <v>0</v>
      </c>
      <c r="J360" s="38">
        <f t="shared" si="38"/>
        <v>0</v>
      </c>
    </row>
    <row r="361" spans="1:10" x14ac:dyDescent="0.25">
      <c r="A361" s="85"/>
      <c r="B361" s="9" t="s">
        <v>97</v>
      </c>
      <c r="C361" s="33">
        <v>0.12</v>
      </c>
      <c r="D361" s="39">
        <v>0.74</v>
      </c>
      <c r="E361" s="35">
        <f>'[21]4D1_CH4_EF_DomesticWastewater'!$D$13</f>
        <v>0.06</v>
      </c>
      <c r="F361" s="28">
        <f t="shared" si="36"/>
        <v>0</v>
      </c>
      <c r="G361" s="40"/>
      <c r="H361" s="40"/>
      <c r="I361" s="37">
        <f t="shared" si="37"/>
        <v>0</v>
      </c>
      <c r="J361" s="38">
        <f t="shared" si="38"/>
        <v>0</v>
      </c>
    </row>
    <row r="362" spans="1:10" x14ac:dyDescent="0.25">
      <c r="A362" s="85"/>
      <c r="B362" s="9" t="s">
        <v>98</v>
      </c>
      <c r="C362" s="33">
        <v>0.12</v>
      </c>
      <c r="D362" s="39">
        <v>0</v>
      </c>
      <c r="E362" s="35">
        <v>0</v>
      </c>
      <c r="F362" s="28">
        <f t="shared" si="36"/>
        <v>0</v>
      </c>
      <c r="G362" s="40"/>
      <c r="H362" s="40"/>
      <c r="I362" s="37">
        <f t="shared" si="37"/>
        <v>0</v>
      </c>
      <c r="J362" s="38">
        <f t="shared" si="38"/>
        <v>0</v>
      </c>
    </row>
    <row r="363" spans="1:10" x14ac:dyDescent="0.25">
      <c r="A363" s="85" t="s">
        <v>100</v>
      </c>
      <c r="B363" s="9" t="s">
        <v>94</v>
      </c>
      <c r="C363" s="33">
        <v>0.34</v>
      </c>
      <c r="D363" s="39">
        <v>0.14000000000000001</v>
      </c>
      <c r="E363" s="35">
        <f>'[21]4D1_CH4_EF_DomesticWastewater'!$D$22</f>
        <v>0.3</v>
      </c>
      <c r="F363" s="28">
        <f t="shared" si="36"/>
        <v>0</v>
      </c>
      <c r="G363" s="40"/>
      <c r="H363" s="40"/>
      <c r="I363" s="37">
        <f t="shared" si="37"/>
        <v>0</v>
      </c>
      <c r="J363" s="38">
        <f t="shared" si="38"/>
        <v>0</v>
      </c>
    </row>
    <row r="364" spans="1:10" x14ac:dyDescent="0.25">
      <c r="A364" s="85"/>
      <c r="B364" s="9" t="s">
        <v>95</v>
      </c>
      <c r="C364" s="33">
        <v>0.34</v>
      </c>
      <c r="D364" s="39">
        <v>0.1</v>
      </c>
      <c r="E364" s="35">
        <f>'[21]4D1_CH4_EF_DomesticWastewater'!$D$23</f>
        <v>0.06</v>
      </c>
      <c r="F364" s="28">
        <f t="shared" si="36"/>
        <v>0</v>
      </c>
      <c r="G364" s="40"/>
      <c r="H364" s="40"/>
      <c r="I364" s="37">
        <f t="shared" si="37"/>
        <v>0</v>
      </c>
      <c r="J364" s="38">
        <f t="shared" si="38"/>
        <v>0</v>
      </c>
    </row>
    <row r="365" spans="1:10" x14ac:dyDescent="0.25">
      <c r="A365" s="85"/>
      <c r="B365" s="9" t="s">
        <v>96</v>
      </c>
      <c r="C365" s="33">
        <v>0.34</v>
      </c>
      <c r="D365" s="39">
        <v>0.03</v>
      </c>
      <c r="E365" s="35">
        <f>'[21]4D1_CH4_EF_DomesticWastewater'!$D$13</f>
        <v>0.06</v>
      </c>
      <c r="F365" s="28">
        <f t="shared" si="36"/>
        <v>0</v>
      </c>
      <c r="G365" s="40"/>
      <c r="H365" s="40"/>
      <c r="I365" s="37">
        <f t="shared" si="37"/>
        <v>0</v>
      </c>
      <c r="J365" s="38">
        <f t="shared" si="38"/>
        <v>0</v>
      </c>
    </row>
    <row r="366" spans="1:10" x14ac:dyDescent="0.25">
      <c r="A366" s="85"/>
      <c r="B366" s="9" t="s">
        <v>97</v>
      </c>
      <c r="C366" s="33">
        <v>0.34</v>
      </c>
      <c r="D366" s="39">
        <v>0.53</v>
      </c>
      <c r="E366" s="35">
        <f>'[21]4D1_CH4_EF_DomesticWastewater'!$D$13</f>
        <v>0.06</v>
      </c>
      <c r="F366" s="28">
        <f t="shared" si="36"/>
        <v>0</v>
      </c>
      <c r="G366" s="40"/>
      <c r="H366" s="40"/>
      <c r="I366" s="37">
        <f t="shared" si="37"/>
        <v>0</v>
      </c>
      <c r="J366" s="38">
        <f t="shared" si="38"/>
        <v>0</v>
      </c>
    </row>
    <row r="367" spans="1:10" x14ac:dyDescent="0.25">
      <c r="A367" s="85"/>
      <c r="B367" s="9" t="s">
        <v>98</v>
      </c>
      <c r="C367" s="33">
        <v>0.34</v>
      </c>
      <c r="D367" s="39">
        <v>0.2</v>
      </c>
      <c r="E367" s="35">
        <v>0</v>
      </c>
      <c r="F367" s="28">
        <f t="shared" si="36"/>
        <v>0</v>
      </c>
      <c r="G367" s="40"/>
      <c r="H367" s="40"/>
      <c r="I367" s="37">
        <f t="shared" si="37"/>
        <v>0</v>
      </c>
      <c r="J367" s="38">
        <f t="shared" si="38"/>
        <v>0</v>
      </c>
    </row>
    <row r="368" spans="1:10" x14ac:dyDescent="0.25">
      <c r="A368" s="86" t="s">
        <v>114</v>
      </c>
      <c r="B368" s="86"/>
      <c r="C368" s="86"/>
      <c r="D368" s="86"/>
      <c r="E368" s="86"/>
      <c r="F368" s="86"/>
      <c r="G368" s="86"/>
      <c r="H368" s="86"/>
      <c r="I368" s="41">
        <f>SUM(I353:I367)</f>
        <v>0</v>
      </c>
      <c r="J368" s="42">
        <f>SUM(J353:J367)</f>
        <v>0</v>
      </c>
    </row>
    <row r="371" spans="1:10" x14ac:dyDescent="0.25">
      <c r="A371" s="87" t="s">
        <v>8</v>
      </c>
      <c r="B371" s="88"/>
      <c r="C371" s="78" t="s">
        <v>9</v>
      </c>
      <c r="D371" s="89"/>
      <c r="E371" s="89"/>
      <c r="F371" s="89"/>
      <c r="G371" s="89"/>
      <c r="H371" s="89"/>
      <c r="I371" s="89"/>
    </row>
    <row r="372" spans="1:10" x14ac:dyDescent="0.25">
      <c r="A372" s="87" t="s">
        <v>10</v>
      </c>
      <c r="B372" s="88"/>
      <c r="C372" s="78" t="s">
        <v>11</v>
      </c>
      <c r="D372" s="89"/>
      <c r="E372" s="89"/>
      <c r="F372" s="89"/>
      <c r="G372" s="89"/>
      <c r="H372" s="89"/>
      <c r="I372" s="89"/>
    </row>
    <row r="373" spans="1:10" x14ac:dyDescent="0.25">
      <c r="A373" s="87" t="s">
        <v>12</v>
      </c>
      <c r="B373" s="88"/>
      <c r="C373" s="78" t="s">
        <v>13</v>
      </c>
      <c r="D373" s="89"/>
      <c r="E373" s="89"/>
      <c r="F373" s="89"/>
      <c r="G373" s="89"/>
      <c r="H373" s="89"/>
      <c r="I373" s="89"/>
    </row>
    <row r="374" spans="1:10" x14ac:dyDescent="0.25">
      <c r="A374" s="87" t="s">
        <v>14</v>
      </c>
      <c r="B374" s="88"/>
      <c r="C374" s="78" t="s">
        <v>63</v>
      </c>
      <c r="D374" s="89"/>
      <c r="E374" s="89"/>
      <c r="F374" s="89"/>
      <c r="G374" s="89"/>
      <c r="H374" s="89"/>
      <c r="I374" s="89"/>
    </row>
    <row r="375" spans="1:10" x14ac:dyDescent="0.25">
      <c r="A375" s="80" t="s">
        <v>64</v>
      </c>
      <c r="B375" s="81"/>
      <c r="C375" s="81"/>
      <c r="D375" s="81"/>
      <c r="E375" s="81"/>
      <c r="F375" s="81"/>
      <c r="G375" s="81"/>
      <c r="H375" s="81"/>
      <c r="I375" s="81"/>
      <c r="J375" s="17"/>
    </row>
    <row r="376" spans="1:10" x14ac:dyDescent="0.25">
      <c r="A376" s="7"/>
      <c r="B376" s="7"/>
      <c r="C376" s="8" t="s">
        <v>17</v>
      </c>
      <c r="D376" s="8" t="s">
        <v>18</v>
      </c>
      <c r="E376" s="8" t="s">
        <v>19</v>
      </c>
      <c r="F376" s="8" t="s">
        <v>20</v>
      </c>
      <c r="G376" s="8" t="s">
        <v>65</v>
      </c>
      <c r="H376" s="8" t="s">
        <v>66</v>
      </c>
      <c r="I376" s="8" t="s">
        <v>67</v>
      </c>
      <c r="J376" s="18" t="s">
        <v>68</v>
      </c>
    </row>
    <row r="377" spans="1:10" ht="51" x14ac:dyDescent="0.25">
      <c r="A377" s="82" t="s">
        <v>69</v>
      </c>
      <c r="B377" s="82" t="s">
        <v>70</v>
      </c>
      <c r="C377" s="7" t="s">
        <v>71</v>
      </c>
      <c r="D377" s="7" t="s">
        <v>72</v>
      </c>
      <c r="E377" s="7" t="s">
        <v>73</v>
      </c>
      <c r="F377" s="7" t="s">
        <v>74</v>
      </c>
      <c r="G377" s="7" t="s">
        <v>75</v>
      </c>
      <c r="H377" s="7" t="s">
        <v>76</v>
      </c>
      <c r="I377" s="7" t="s">
        <v>77</v>
      </c>
      <c r="J377" s="7" t="s">
        <v>77</v>
      </c>
    </row>
    <row r="378" spans="1:10" ht="15.75" x14ac:dyDescent="0.25">
      <c r="A378" s="82"/>
      <c r="B378" s="82"/>
      <c r="C378" s="11" t="s">
        <v>78</v>
      </c>
      <c r="D378" s="11" t="s">
        <v>79</v>
      </c>
      <c r="E378" s="11" t="s">
        <v>80</v>
      </c>
      <c r="F378" s="11" t="s">
        <v>28</v>
      </c>
      <c r="G378" s="11" t="s">
        <v>81</v>
      </c>
      <c r="H378" s="11" t="s">
        <v>82</v>
      </c>
      <c r="I378" s="11" t="s">
        <v>83</v>
      </c>
      <c r="J378" s="11" t="s">
        <v>83</v>
      </c>
    </row>
    <row r="379" spans="1:10" ht="28.5" x14ac:dyDescent="0.25">
      <c r="A379" s="82"/>
      <c r="B379" s="82"/>
      <c r="C379" s="12" t="s">
        <v>87</v>
      </c>
      <c r="D379" s="12" t="s">
        <v>87</v>
      </c>
      <c r="E379" s="12" t="s">
        <v>46</v>
      </c>
      <c r="F379" s="12" t="s">
        <v>30</v>
      </c>
      <c r="G379" s="12" t="s">
        <v>30</v>
      </c>
      <c r="H379" s="12" t="s">
        <v>88</v>
      </c>
      <c r="I379" s="12" t="s">
        <v>88</v>
      </c>
      <c r="J379" s="12" t="s">
        <v>89</v>
      </c>
    </row>
    <row r="380" spans="1:10" ht="15.75" thickBot="1" x14ac:dyDescent="0.3">
      <c r="A380" s="90"/>
      <c r="B380" s="90"/>
      <c r="C380" s="13"/>
      <c r="D380" s="13"/>
      <c r="E380" s="13" t="s">
        <v>90</v>
      </c>
      <c r="F380" s="13" t="s">
        <v>91</v>
      </c>
      <c r="G380" s="13"/>
      <c r="H380" s="13"/>
      <c r="I380" s="22" t="s">
        <v>92</v>
      </c>
      <c r="J380" s="23"/>
    </row>
    <row r="381" spans="1:10" ht="15.75" thickTop="1" x14ac:dyDescent="0.25">
      <c r="A381" s="91" t="s">
        <v>93</v>
      </c>
      <c r="B381" s="24" t="s">
        <v>94</v>
      </c>
      <c r="C381" s="25">
        <v>0.54</v>
      </c>
      <c r="D381" s="26">
        <v>0</v>
      </c>
      <c r="E381" s="27">
        <f>'[21]4D1_CH4_EF_DomesticWastewater'!$D$14</f>
        <v>0.3</v>
      </c>
      <c r="F381" s="28">
        <f>$M$25</f>
        <v>0</v>
      </c>
      <c r="G381" s="29"/>
      <c r="H381" s="29"/>
      <c r="I381" s="30">
        <f>((C381*D381*E381)*(F381-G381))-H381</f>
        <v>0</v>
      </c>
      <c r="J381" s="31">
        <f>I381/(10^6)</f>
        <v>0</v>
      </c>
    </row>
    <row r="382" spans="1:10" x14ac:dyDescent="0.25">
      <c r="A382" s="92"/>
      <c r="B382" s="10" t="s">
        <v>95</v>
      </c>
      <c r="C382" s="33">
        <v>0.54</v>
      </c>
      <c r="D382" s="34">
        <v>0.47</v>
      </c>
      <c r="E382" s="35">
        <f>'[21]4D1_CH4_EF_DomesticWastewater'!$D$23</f>
        <v>0.06</v>
      </c>
      <c r="F382" s="28">
        <f t="shared" ref="F382:F395" si="39">$M$25</f>
        <v>0</v>
      </c>
      <c r="G382" s="36"/>
      <c r="H382" s="36"/>
      <c r="I382" s="37">
        <f t="shared" ref="I382:I395" si="40">((C382*D382*E382)*(F382-G382))-H382</f>
        <v>0</v>
      </c>
      <c r="J382" s="38">
        <f t="shared" ref="J382:J395" si="41">I382/(10^6)</f>
        <v>0</v>
      </c>
    </row>
    <row r="383" spans="1:10" x14ac:dyDescent="0.25">
      <c r="A383" s="92"/>
      <c r="B383" s="9" t="s">
        <v>96</v>
      </c>
      <c r="C383" s="33">
        <v>0.54</v>
      </c>
      <c r="D383" s="34">
        <v>0</v>
      </c>
      <c r="E383" s="35">
        <f>'[21]4D1_CH4_EF_DomesticWastewater'!$D$13</f>
        <v>0.06</v>
      </c>
      <c r="F383" s="28">
        <f t="shared" si="39"/>
        <v>0</v>
      </c>
      <c r="G383" s="36"/>
      <c r="H383" s="36"/>
      <c r="I383" s="37">
        <f t="shared" si="40"/>
        <v>0</v>
      </c>
      <c r="J383" s="38">
        <f t="shared" si="41"/>
        <v>0</v>
      </c>
    </row>
    <row r="384" spans="1:10" x14ac:dyDescent="0.25">
      <c r="A384" s="85"/>
      <c r="B384" s="9" t="s">
        <v>97</v>
      </c>
      <c r="C384" s="33">
        <v>0.54</v>
      </c>
      <c r="D384" s="39">
        <v>0.1</v>
      </c>
      <c r="E384" s="35">
        <f>'[21]4D1_CH4_EF_DomesticWastewater'!$D$14</f>
        <v>0.3</v>
      </c>
      <c r="F384" s="28">
        <f t="shared" si="39"/>
        <v>0</v>
      </c>
      <c r="G384" s="40"/>
      <c r="H384" s="40"/>
      <c r="I384" s="37">
        <f t="shared" si="40"/>
        <v>0</v>
      </c>
      <c r="J384" s="38">
        <f t="shared" si="41"/>
        <v>0</v>
      </c>
    </row>
    <row r="385" spans="1:10" x14ac:dyDescent="0.25">
      <c r="A385" s="85"/>
      <c r="B385" s="9" t="s">
        <v>98</v>
      </c>
      <c r="C385" s="33">
        <v>0.54</v>
      </c>
      <c r="D385" s="39">
        <v>0.43</v>
      </c>
      <c r="E385" s="35">
        <v>0</v>
      </c>
      <c r="F385" s="28">
        <f t="shared" si="39"/>
        <v>0</v>
      </c>
      <c r="G385" s="40"/>
      <c r="H385" s="40"/>
      <c r="I385" s="37">
        <f t="shared" si="40"/>
        <v>0</v>
      </c>
      <c r="J385" s="38">
        <f t="shared" si="41"/>
        <v>0</v>
      </c>
    </row>
    <row r="386" spans="1:10" x14ac:dyDescent="0.25">
      <c r="A386" s="85" t="s">
        <v>99</v>
      </c>
      <c r="B386" s="9" t="s">
        <v>94</v>
      </c>
      <c r="C386" s="33">
        <v>0.12</v>
      </c>
      <c r="D386" s="39">
        <v>0.18</v>
      </c>
      <c r="E386" s="35">
        <f>'[21]4D1_CH4_EF_DomesticWastewater'!$D$22</f>
        <v>0.3</v>
      </c>
      <c r="F386" s="28">
        <f t="shared" si="39"/>
        <v>0</v>
      </c>
      <c r="G386" s="40"/>
      <c r="H386" s="40"/>
      <c r="I386" s="37">
        <f t="shared" si="40"/>
        <v>0</v>
      </c>
      <c r="J386" s="38">
        <f t="shared" si="41"/>
        <v>0</v>
      </c>
    </row>
    <row r="387" spans="1:10" x14ac:dyDescent="0.25">
      <c r="A387" s="85"/>
      <c r="B387" s="9" t="s">
        <v>95</v>
      </c>
      <c r="C387" s="33">
        <v>0.12</v>
      </c>
      <c r="D387" s="39">
        <v>0.08</v>
      </c>
      <c r="E387" s="35">
        <f>'[21]4D1_CH4_EF_DomesticWastewater'!$D$23</f>
        <v>0.06</v>
      </c>
      <c r="F387" s="28">
        <f t="shared" si="39"/>
        <v>0</v>
      </c>
      <c r="G387" s="40"/>
      <c r="H387" s="40"/>
      <c r="I387" s="37">
        <f t="shared" si="40"/>
        <v>0</v>
      </c>
      <c r="J387" s="38">
        <f t="shared" si="41"/>
        <v>0</v>
      </c>
    </row>
    <row r="388" spans="1:10" x14ac:dyDescent="0.25">
      <c r="A388" s="85"/>
      <c r="B388" s="9" t="s">
        <v>96</v>
      </c>
      <c r="C388" s="33">
        <v>0.12</v>
      </c>
      <c r="D388" s="39">
        <v>0</v>
      </c>
      <c r="E388" s="35">
        <f>'[21]4D1_CH4_EF_DomesticWastewater'!$D$13</f>
        <v>0.06</v>
      </c>
      <c r="F388" s="28">
        <f t="shared" si="39"/>
        <v>0</v>
      </c>
      <c r="G388" s="40"/>
      <c r="H388" s="40"/>
      <c r="I388" s="37">
        <f t="shared" si="40"/>
        <v>0</v>
      </c>
      <c r="J388" s="38">
        <f t="shared" si="41"/>
        <v>0</v>
      </c>
    </row>
    <row r="389" spans="1:10" x14ac:dyDescent="0.25">
      <c r="A389" s="85"/>
      <c r="B389" s="9" t="s">
        <v>97</v>
      </c>
      <c r="C389" s="33">
        <v>0.12</v>
      </c>
      <c r="D389" s="39">
        <v>0.74</v>
      </c>
      <c r="E389" s="35">
        <f>'[21]4D1_CH4_EF_DomesticWastewater'!$D$13</f>
        <v>0.06</v>
      </c>
      <c r="F389" s="28">
        <f t="shared" si="39"/>
        <v>0</v>
      </c>
      <c r="G389" s="40"/>
      <c r="H389" s="40"/>
      <c r="I389" s="37">
        <f t="shared" si="40"/>
        <v>0</v>
      </c>
      <c r="J389" s="38">
        <f t="shared" si="41"/>
        <v>0</v>
      </c>
    </row>
    <row r="390" spans="1:10" x14ac:dyDescent="0.25">
      <c r="A390" s="85"/>
      <c r="B390" s="9" t="s">
        <v>98</v>
      </c>
      <c r="C390" s="33">
        <v>0.12</v>
      </c>
      <c r="D390" s="39">
        <v>0</v>
      </c>
      <c r="E390" s="35">
        <v>0</v>
      </c>
      <c r="F390" s="28">
        <f t="shared" si="39"/>
        <v>0</v>
      </c>
      <c r="G390" s="40"/>
      <c r="H390" s="40"/>
      <c r="I390" s="37">
        <f t="shared" si="40"/>
        <v>0</v>
      </c>
      <c r="J390" s="38">
        <f t="shared" si="41"/>
        <v>0</v>
      </c>
    </row>
    <row r="391" spans="1:10" x14ac:dyDescent="0.25">
      <c r="A391" s="85" t="s">
        <v>100</v>
      </c>
      <c r="B391" s="9" t="s">
        <v>94</v>
      </c>
      <c r="C391" s="33">
        <v>0.34</v>
      </c>
      <c r="D391" s="39">
        <v>0.14000000000000001</v>
      </c>
      <c r="E391" s="35">
        <f>'[21]4D1_CH4_EF_DomesticWastewater'!$D$22</f>
        <v>0.3</v>
      </c>
      <c r="F391" s="28">
        <f t="shared" si="39"/>
        <v>0</v>
      </c>
      <c r="G391" s="40"/>
      <c r="H391" s="40"/>
      <c r="I391" s="37">
        <f t="shared" si="40"/>
        <v>0</v>
      </c>
      <c r="J391" s="38">
        <f t="shared" si="41"/>
        <v>0</v>
      </c>
    </row>
    <row r="392" spans="1:10" x14ac:dyDescent="0.25">
      <c r="A392" s="85"/>
      <c r="B392" s="9" t="s">
        <v>95</v>
      </c>
      <c r="C392" s="33">
        <v>0.34</v>
      </c>
      <c r="D392" s="39">
        <v>0.1</v>
      </c>
      <c r="E392" s="35">
        <f>'[21]4D1_CH4_EF_DomesticWastewater'!$D$23</f>
        <v>0.06</v>
      </c>
      <c r="F392" s="28">
        <f t="shared" si="39"/>
        <v>0</v>
      </c>
      <c r="G392" s="40"/>
      <c r="H392" s="40"/>
      <c r="I392" s="37">
        <f t="shared" si="40"/>
        <v>0</v>
      </c>
      <c r="J392" s="38">
        <f t="shared" si="41"/>
        <v>0</v>
      </c>
    </row>
    <row r="393" spans="1:10" x14ac:dyDescent="0.25">
      <c r="A393" s="85"/>
      <c r="B393" s="9" t="s">
        <v>96</v>
      </c>
      <c r="C393" s="33">
        <v>0.34</v>
      </c>
      <c r="D393" s="39">
        <v>0.03</v>
      </c>
      <c r="E393" s="35">
        <f>'[21]4D1_CH4_EF_DomesticWastewater'!$D$13</f>
        <v>0.06</v>
      </c>
      <c r="F393" s="28">
        <f t="shared" si="39"/>
        <v>0</v>
      </c>
      <c r="G393" s="40"/>
      <c r="H393" s="40"/>
      <c r="I393" s="37">
        <f t="shared" si="40"/>
        <v>0</v>
      </c>
      <c r="J393" s="38">
        <f t="shared" si="41"/>
        <v>0</v>
      </c>
    </row>
    <row r="394" spans="1:10" x14ac:dyDescent="0.25">
      <c r="A394" s="85"/>
      <c r="B394" s="9" t="s">
        <v>97</v>
      </c>
      <c r="C394" s="33">
        <v>0.34</v>
      </c>
      <c r="D394" s="39">
        <v>0.53</v>
      </c>
      <c r="E394" s="35">
        <f>'[21]4D1_CH4_EF_DomesticWastewater'!$D$13</f>
        <v>0.06</v>
      </c>
      <c r="F394" s="28">
        <f t="shared" si="39"/>
        <v>0</v>
      </c>
      <c r="G394" s="40"/>
      <c r="H394" s="40"/>
      <c r="I394" s="37">
        <f t="shared" si="40"/>
        <v>0</v>
      </c>
      <c r="J394" s="38">
        <f t="shared" si="41"/>
        <v>0</v>
      </c>
    </row>
    <row r="395" spans="1:10" x14ac:dyDescent="0.25">
      <c r="A395" s="85"/>
      <c r="B395" s="9" t="s">
        <v>98</v>
      </c>
      <c r="C395" s="33">
        <v>0.34</v>
      </c>
      <c r="D395" s="39">
        <v>0.2</v>
      </c>
      <c r="E395" s="35">
        <v>0</v>
      </c>
      <c r="F395" s="28">
        <f t="shared" si="39"/>
        <v>0</v>
      </c>
      <c r="G395" s="40"/>
      <c r="H395" s="40"/>
      <c r="I395" s="37">
        <f t="shared" si="40"/>
        <v>0</v>
      </c>
      <c r="J395" s="38">
        <f t="shared" si="41"/>
        <v>0</v>
      </c>
    </row>
    <row r="396" spans="1:10" x14ac:dyDescent="0.25">
      <c r="A396" s="86" t="s">
        <v>115</v>
      </c>
      <c r="B396" s="86"/>
      <c r="C396" s="86"/>
      <c r="D396" s="86"/>
      <c r="E396" s="86"/>
      <c r="F396" s="86"/>
      <c r="G396" s="86"/>
      <c r="H396" s="86"/>
      <c r="I396" s="41">
        <f>SUM(I381:I395)</f>
        <v>0</v>
      </c>
      <c r="J396" s="42">
        <f>SUM(J381:J395)</f>
        <v>0</v>
      </c>
    </row>
    <row r="399" spans="1:10" x14ac:dyDescent="0.25">
      <c r="A399" s="87" t="s">
        <v>8</v>
      </c>
      <c r="B399" s="88"/>
      <c r="C399" s="78" t="s">
        <v>9</v>
      </c>
      <c r="D399" s="89"/>
      <c r="E399" s="89"/>
      <c r="F399" s="89"/>
      <c r="G399" s="89"/>
      <c r="H399" s="89"/>
      <c r="I399" s="89"/>
    </row>
    <row r="400" spans="1:10" x14ac:dyDescent="0.25">
      <c r="A400" s="87" t="s">
        <v>10</v>
      </c>
      <c r="B400" s="88"/>
      <c r="C400" s="78" t="s">
        <v>11</v>
      </c>
      <c r="D400" s="89"/>
      <c r="E400" s="89"/>
      <c r="F400" s="89"/>
      <c r="G400" s="89"/>
      <c r="H400" s="89"/>
      <c r="I400" s="89"/>
    </row>
    <row r="401" spans="1:10" x14ac:dyDescent="0.25">
      <c r="A401" s="87" t="s">
        <v>12</v>
      </c>
      <c r="B401" s="88"/>
      <c r="C401" s="78" t="s">
        <v>13</v>
      </c>
      <c r="D401" s="89"/>
      <c r="E401" s="89"/>
      <c r="F401" s="89"/>
      <c r="G401" s="89"/>
      <c r="H401" s="89"/>
      <c r="I401" s="89"/>
    </row>
    <row r="402" spans="1:10" x14ac:dyDescent="0.25">
      <c r="A402" s="87" t="s">
        <v>14</v>
      </c>
      <c r="B402" s="88"/>
      <c r="C402" s="78" t="s">
        <v>63</v>
      </c>
      <c r="D402" s="89"/>
      <c r="E402" s="89"/>
      <c r="F402" s="89"/>
      <c r="G402" s="89"/>
      <c r="H402" s="89"/>
      <c r="I402" s="89"/>
    </row>
    <row r="403" spans="1:10" x14ac:dyDescent="0.25">
      <c r="A403" s="80" t="s">
        <v>64</v>
      </c>
      <c r="B403" s="81"/>
      <c r="C403" s="81"/>
      <c r="D403" s="81"/>
      <c r="E403" s="81"/>
      <c r="F403" s="81"/>
      <c r="G403" s="81"/>
      <c r="H403" s="81"/>
      <c r="I403" s="81"/>
      <c r="J403" s="17"/>
    </row>
    <row r="404" spans="1:10" x14ac:dyDescent="0.25">
      <c r="A404" s="7"/>
      <c r="B404" s="7"/>
      <c r="C404" s="8" t="s">
        <v>17</v>
      </c>
      <c r="D404" s="8" t="s">
        <v>18</v>
      </c>
      <c r="E404" s="8" t="s">
        <v>19</v>
      </c>
      <c r="F404" s="8" t="s">
        <v>20</v>
      </c>
      <c r="G404" s="8" t="s">
        <v>65</v>
      </c>
      <c r="H404" s="8" t="s">
        <v>66</v>
      </c>
      <c r="I404" s="8" t="s">
        <v>67</v>
      </c>
      <c r="J404" s="18" t="s">
        <v>68</v>
      </c>
    </row>
    <row r="405" spans="1:10" ht="51" x14ac:dyDescent="0.25">
      <c r="A405" s="82" t="s">
        <v>69</v>
      </c>
      <c r="B405" s="82" t="s">
        <v>70</v>
      </c>
      <c r="C405" s="7" t="s">
        <v>71</v>
      </c>
      <c r="D405" s="7" t="s">
        <v>72</v>
      </c>
      <c r="E405" s="7" t="s">
        <v>73</v>
      </c>
      <c r="F405" s="7" t="s">
        <v>74</v>
      </c>
      <c r="G405" s="7" t="s">
        <v>75</v>
      </c>
      <c r="H405" s="7" t="s">
        <v>76</v>
      </c>
      <c r="I405" s="7" t="s">
        <v>77</v>
      </c>
      <c r="J405" s="7" t="s">
        <v>77</v>
      </c>
    </row>
    <row r="406" spans="1:10" ht="15.75" x14ac:dyDescent="0.25">
      <c r="A406" s="82"/>
      <c r="B406" s="82"/>
      <c r="C406" s="11" t="s">
        <v>78</v>
      </c>
      <c r="D406" s="11" t="s">
        <v>79</v>
      </c>
      <c r="E406" s="11" t="s">
        <v>80</v>
      </c>
      <c r="F406" s="11" t="s">
        <v>28</v>
      </c>
      <c r="G406" s="11" t="s">
        <v>81</v>
      </c>
      <c r="H406" s="11" t="s">
        <v>82</v>
      </c>
      <c r="I406" s="11" t="s">
        <v>83</v>
      </c>
      <c r="J406" s="11" t="s">
        <v>83</v>
      </c>
    </row>
    <row r="407" spans="1:10" ht="28.5" x14ac:dyDescent="0.25">
      <c r="A407" s="82"/>
      <c r="B407" s="82"/>
      <c r="C407" s="12" t="s">
        <v>87</v>
      </c>
      <c r="D407" s="12" t="s">
        <v>87</v>
      </c>
      <c r="E407" s="12" t="s">
        <v>46</v>
      </c>
      <c r="F407" s="12" t="s">
        <v>30</v>
      </c>
      <c r="G407" s="12" t="s">
        <v>30</v>
      </c>
      <c r="H407" s="12" t="s">
        <v>88</v>
      </c>
      <c r="I407" s="12" t="s">
        <v>88</v>
      </c>
      <c r="J407" s="12" t="s">
        <v>89</v>
      </c>
    </row>
    <row r="408" spans="1:10" ht="15.75" thickBot="1" x14ac:dyDescent="0.3">
      <c r="A408" s="90"/>
      <c r="B408" s="90"/>
      <c r="C408" s="13"/>
      <c r="D408" s="13"/>
      <c r="E408" s="13" t="s">
        <v>90</v>
      </c>
      <c r="F408" s="13" t="s">
        <v>91</v>
      </c>
      <c r="G408" s="13"/>
      <c r="H408" s="13"/>
      <c r="I408" s="22" t="s">
        <v>92</v>
      </c>
      <c r="J408" s="23"/>
    </row>
    <row r="409" spans="1:10" ht="15.75" thickTop="1" x14ac:dyDescent="0.25">
      <c r="A409" s="91" t="s">
        <v>93</v>
      </c>
      <c r="B409" s="24" t="s">
        <v>94</v>
      </c>
      <c r="C409" s="25">
        <v>0.54</v>
      </c>
      <c r="D409" s="26">
        <v>0</v>
      </c>
      <c r="E409" s="27">
        <f>'[21]4D1_CH4_EF_DomesticWastewater'!$D$14</f>
        <v>0.3</v>
      </c>
      <c r="F409" s="28">
        <f>$M$26</f>
        <v>0</v>
      </c>
      <c r="G409" s="29"/>
      <c r="H409" s="29"/>
      <c r="I409" s="30">
        <f>((C409*D409*E409)*(F409-G409))-H409</f>
        <v>0</v>
      </c>
      <c r="J409" s="31">
        <f>I409/(10^6)</f>
        <v>0</v>
      </c>
    </row>
    <row r="410" spans="1:10" x14ac:dyDescent="0.25">
      <c r="A410" s="92"/>
      <c r="B410" s="10" t="s">
        <v>95</v>
      </c>
      <c r="C410" s="33">
        <v>0.54</v>
      </c>
      <c r="D410" s="34">
        <v>0.47</v>
      </c>
      <c r="E410" s="35">
        <f>'[21]4D1_CH4_EF_DomesticWastewater'!$D$23</f>
        <v>0.06</v>
      </c>
      <c r="F410" s="28">
        <f t="shared" ref="F410:F423" si="42">$M$26</f>
        <v>0</v>
      </c>
      <c r="G410" s="36"/>
      <c r="H410" s="36"/>
      <c r="I410" s="37">
        <f t="shared" ref="I410:I423" si="43">((C410*D410*E410)*(F410-G410))-H410</f>
        <v>0</v>
      </c>
      <c r="J410" s="38">
        <f t="shared" ref="J410:J423" si="44">I410/(10^6)</f>
        <v>0</v>
      </c>
    </row>
    <row r="411" spans="1:10" x14ac:dyDescent="0.25">
      <c r="A411" s="92"/>
      <c r="B411" s="9" t="s">
        <v>96</v>
      </c>
      <c r="C411" s="33">
        <v>0.54</v>
      </c>
      <c r="D411" s="34">
        <v>0</v>
      </c>
      <c r="E411" s="35">
        <f>'[21]4D1_CH4_EF_DomesticWastewater'!$D$13</f>
        <v>0.06</v>
      </c>
      <c r="F411" s="28">
        <f t="shared" si="42"/>
        <v>0</v>
      </c>
      <c r="G411" s="36"/>
      <c r="H411" s="36"/>
      <c r="I411" s="37">
        <f t="shared" si="43"/>
        <v>0</v>
      </c>
      <c r="J411" s="38">
        <f t="shared" si="44"/>
        <v>0</v>
      </c>
    </row>
    <row r="412" spans="1:10" x14ac:dyDescent="0.25">
      <c r="A412" s="85"/>
      <c r="B412" s="9" t="s">
        <v>97</v>
      </c>
      <c r="C412" s="33">
        <v>0.54</v>
      </c>
      <c r="D412" s="39">
        <v>0.1</v>
      </c>
      <c r="E412" s="35">
        <f>'[21]4D1_CH4_EF_DomesticWastewater'!$D$14</f>
        <v>0.3</v>
      </c>
      <c r="F412" s="28">
        <f t="shared" si="42"/>
        <v>0</v>
      </c>
      <c r="G412" s="40"/>
      <c r="H412" s="40"/>
      <c r="I412" s="37">
        <f t="shared" si="43"/>
        <v>0</v>
      </c>
      <c r="J412" s="38">
        <f t="shared" si="44"/>
        <v>0</v>
      </c>
    </row>
    <row r="413" spans="1:10" x14ac:dyDescent="0.25">
      <c r="A413" s="85"/>
      <c r="B413" s="9" t="s">
        <v>98</v>
      </c>
      <c r="C413" s="33">
        <v>0.54</v>
      </c>
      <c r="D413" s="39">
        <v>0.43</v>
      </c>
      <c r="E413" s="35">
        <v>0</v>
      </c>
      <c r="F413" s="28">
        <f t="shared" si="42"/>
        <v>0</v>
      </c>
      <c r="G413" s="40"/>
      <c r="H413" s="40"/>
      <c r="I413" s="37">
        <f t="shared" si="43"/>
        <v>0</v>
      </c>
      <c r="J413" s="38">
        <f t="shared" si="44"/>
        <v>0</v>
      </c>
    </row>
    <row r="414" spans="1:10" x14ac:dyDescent="0.25">
      <c r="A414" s="85" t="s">
        <v>99</v>
      </c>
      <c r="B414" s="9" t="s">
        <v>94</v>
      </c>
      <c r="C414" s="33">
        <v>0.12</v>
      </c>
      <c r="D414" s="39">
        <v>0.18</v>
      </c>
      <c r="E414" s="35">
        <f>'[21]4D1_CH4_EF_DomesticWastewater'!$D$22</f>
        <v>0.3</v>
      </c>
      <c r="F414" s="28">
        <f t="shared" si="42"/>
        <v>0</v>
      </c>
      <c r="G414" s="40"/>
      <c r="H414" s="40"/>
      <c r="I414" s="37">
        <f t="shared" si="43"/>
        <v>0</v>
      </c>
      <c r="J414" s="38">
        <f t="shared" si="44"/>
        <v>0</v>
      </c>
    </row>
    <row r="415" spans="1:10" x14ac:dyDescent="0.25">
      <c r="A415" s="85"/>
      <c r="B415" s="9" t="s">
        <v>95</v>
      </c>
      <c r="C415" s="33">
        <v>0.12</v>
      </c>
      <c r="D415" s="39">
        <v>0.08</v>
      </c>
      <c r="E415" s="35">
        <f>'[21]4D1_CH4_EF_DomesticWastewater'!$D$23</f>
        <v>0.06</v>
      </c>
      <c r="F415" s="28">
        <f t="shared" si="42"/>
        <v>0</v>
      </c>
      <c r="G415" s="40"/>
      <c r="H415" s="40"/>
      <c r="I415" s="37">
        <f t="shared" si="43"/>
        <v>0</v>
      </c>
      <c r="J415" s="38">
        <f t="shared" si="44"/>
        <v>0</v>
      </c>
    </row>
    <row r="416" spans="1:10" x14ac:dyDescent="0.25">
      <c r="A416" s="85"/>
      <c r="B416" s="9" t="s">
        <v>96</v>
      </c>
      <c r="C416" s="33">
        <v>0.12</v>
      </c>
      <c r="D416" s="39">
        <v>0</v>
      </c>
      <c r="E416" s="35">
        <f>'[21]4D1_CH4_EF_DomesticWastewater'!$D$13</f>
        <v>0.06</v>
      </c>
      <c r="F416" s="28">
        <f t="shared" si="42"/>
        <v>0</v>
      </c>
      <c r="G416" s="40"/>
      <c r="H416" s="40"/>
      <c r="I416" s="37">
        <f t="shared" si="43"/>
        <v>0</v>
      </c>
      <c r="J416" s="38">
        <f t="shared" si="44"/>
        <v>0</v>
      </c>
    </row>
    <row r="417" spans="1:10" x14ac:dyDescent="0.25">
      <c r="A417" s="85"/>
      <c r="B417" s="9" t="s">
        <v>97</v>
      </c>
      <c r="C417" s="33">
        <v>0.12</v>
      </c>
      <c r="D417" s="39">
        <v>0.74</v>
      </c>
      <c r="E417" s="35">
        <f>'[21]4D1_CH4_EF_DomesticWastewater'!$D$13</f>
        <v>0.06</v>
      </c>
      <c r="F417" s="28">
        <f t="shared" si="42"/>
        <v>0</v>
      </c>
      <c r="G417" s="40"/>
      <c r="H417" s="40"/>
      <c r="I417" s="37">
        <f t="shared" si="43"/>
        <v>0</v>
      </c>
      <c r="J417" s="38">
        <f t="shared" si="44"/>
        <v>0</v>
      </c>
    </row>
    <row r="418" spans="1:10" x14ac:dyDescent="0.25">
      <c r="A418" s="85"/>
      <c r="B418" s="9" t="s">
        <v>98</v>
      </c>
      <c r="C418" s="33">
        <v>0.12</v>
      </c>
      <c r="D418" s="39">
        <v>0</v>
      </c>
      <c r="E418" s="35">
        <v>0</v>
      </c>
      <c r="F418" s="28">
        <f t="shared" si="42"/>
        <v>0</v>
      </c>
      <c r="G418" s="40"/>
      <c r="H418" s="40"/>
      <c r="I418" s="37">
        <f t="shared" si="43"/>
        <v>0</v>
      </c>
      <c r="J418" s="38">
        <f t="shared" si="44"/>
        <v>0</v>
      </c>
    </row>
    <row r="419" spans="1:10" x14ac:dyDescent="0.25">
      <c r="A419" s="85" t="s">
        <v>100</v>
      </c>
      <c r="B419" s="9" t="s">
        <v>94</v>
      </c>
      <c r="C419" s="33">
        <v>0.34</v>
      </c>
      <c r="D419" s="39">
        <v>0.14000000000000001</v>
      </c>
      <c r="E419" s="35">
        <f>'[21]4D1_CH4_EF_DomesticWastewater'!$D$22</f>
        <v>0.3</v>
      </c>
      <c r="F419" s="28">
        <f t="shared" si="42"/>
        <v>0</v>
      </c>
      <c r="G419" s="40"/>
      <c r="H419" s="40"/>
      <c r="I419" s="37">
        <f t="shared" si="43"/>
        <v>0</v>
      </c>
      <c r="J419" s="38">
        <f t="shared" si="44"/>
        <v>0</v>
      </c>
    </row>
    <row r="420" spans="1:10" x14ac:dyDescent="0.25">
      <c r="A420" s="85"/>
      <c r="B420" s="9" t="s">
        <v>95</v>
      </c>
      <c r="C420" s="33">
        <v>0.34</v>
      </c>
      <c r="D420" s="39">
        <v>0.1</v>
      </c>
      <c r="E420" s="35">
        <f>'[21]4D1_CH4_EF_DomesticWastewater'!$D$23</f>
        <v>0.06</v>
      </c>
      <c r="F420" s="28">
        <f t="shared" si="42"/>
        <v>0</v>
      </c>
      <c r="G420" s="40"/>
      <c r="H420" s="40"/>
      <c r="I420" s="37">
        <f t="shared" si="43"/>
        <v>0</v>
      </c>
      <c r="J420" s="38">
        <f t="shared" si="44"/>
        <v>0</v>
      </c>
    </row>
    <row r="421" spans="1:10" x14ac:dyDescent="0.25">
      <c r="A421" s="85"/>
      <c r="B421" s="9" t="s">
        <v>96</v>
      </c>
      <c r="C421" s="33">
        <v>0.34</v>
      </c>
      <c r="D421" s="39">
        <v>0.03</v>
      </c>
      <c r="E421" s="35">
        <f>'[21]4D1_CH4_EF_DomesticWastewater'!$D$13</f>
        <v>0.06</v>
      </c>
      <c r="F421" s="28">
        <f t="shared" si="42"/>
        <v>0</v>
      </c>
      <c r="G421" s="40"/>
      <c r="H421" s="40"/>
      <c r="I421" s="37">
        <f t="shared" si="43"/>
        <v>0</v>
      </c>
      <c r="J421" s="38">
        <f t="shared" si="44"/>
        <v>0</v>
      </c>
    </row>
    <row r="422" spans="1:10" x14ac:dyDescent="0.25">
      <c r="A422" s="85"/>
      <c r="B422" s="9" t="s">
        <v>97</v>
      </c>
      <c r="C422" s="33">
        <v>0.34</v>
      </c>
      <c r="D422" s="39">
        <v>0.53</v>
      </c>
      <c r="E422" s="35">
        <f>'[21]4D1_CH4_EF_DomesticWastewater'!$D$13</f>
        <v>0.06</v>
      </c>
      <c r="F422" s="28">
        <f t="shared" si="42"/>
        <v>0</v>
      </c>
      <c r="G422" s="40"/>
      <c r="H422" s="40"/>
      <c r="I422" s="37">
        <f t="shared" si="43"/>
        <v>0</v>
      </c>
      <c r="J422" s="38">
        <f t="shared" si="44"/>
        <v>0</v>
      </c>
    </row>
    <row r="423" spans="1:10" x14ac:dyDescent="0.25">
      <c r="A423" s="85"/>
      <c r="B423" s="9" t="s">
        <v>98</v>
      </c>
      <c r="C423" s="33">
        <v>0.34</v>
      </c>
      <c r="D423" s="39">
        <v>0.2</v>
      </c>
      <c r="E423" s="35">
        <v>0</v>
      </c>
      <c r="F423" s="28">
        <f t="shared" si="42"/>
        <v>0</v>
      </c>
      <c r="G423" s="40"/>
      <c r="H423" s="40"/>
      <c r="I423" s="37">
        <f t="shared" si="43"/>
        <v>0</v>
      </c>
      <c r="J423" s="38">
        <f t="shared" si="44"/>
        <v>0</v>
      </c>
    </row>
    <row r="424" spans="1:10" x14ac:dyDescent="0.25">
      <c r="A424" s="86" t="s">
        <v>116</v>
      </c>
      <c r="B424" s="86"/>
      <c r="C424" s="86"/>
      <c r="D424" s="86"/>
      <c r="E424" s="86"/>
      <c r="F424" s="86"/>
      <c r="G424" s="86"/>
      <c r="H424" s="86"/>
      <c r="I424" s="41">
        <f>SUM(I409:I423)</f>
        <v>0</v>
      </c>
      <c r="J424" s="42">
        <f>SUM(J409:J423)</f>
        <v>0</v>
      </c>
    </row>
    <row r="427" spans="1:10" x14ac:dyDescent="0.25">
      <c r="A427" s="87" t="s">
        <v>8</v>
      </c>
      <c r="B427" s="88"/>
      <c r="C427" s="78" t="s">
        <v>9</v>
      </c>
      <c r="D427" s="89"/>
      <c r="E427" s="89"/>
      <c r="F427" s="89"/>
      <c r="G427" s="89"/>
      <c r="H427" s="89"/>
      <c r="I427" s="89"/>
    </row>
    <row r="428" spans="1:10" x14ac:dyDescent="0.25">
      <c r="A428" s="87" t="s">
        <v>10</v>
      </c>
      <c r="B428" s="88"/>
      <c r="C428" s="78" t="s">
        <v>11</v>
      </c>
      <c r="D428" s="89"/>
      <c r="E428" s="89"/>
      <c r="F428" s="89"/>
      <c r="G428" s="89"/>
      <c r="H428" s="89"/>
      <c r="I428" s="89"/>
    </row>
    <row r="429" spans="1:10" x14ac:dyDescent="0.25">
      <c r="A429" s="87" t="s">
        <v>12</v>
      </c>
      <c r="B429" s="88"/>
      <c r="C429" s="78" t="s">
        <v>13</v>
      </c>
      <c r="D429" s="89"/>
      <c r="E429" s="89"/>
      <c r="F429" s="89"/>
      <c r="G429" s="89"/>
      <c r="H429" s="89"/>
      <c r="I429" s="89"/>
    </row>
    <row r="430" spans="1:10" x14ac:dyDescent="0.25">
      <c r="A430" s="87" t="s">
        <v>14</v>
      </c>
      <c r="B430" s="88"/>
      <c r="C430" s="78" t="s">
        <v>63</v>
      </c>
      <c r="D430" s="89"/>
      <c r="E430" s="89"/>
      <c r="F430" s="89"/>
      <c r="G430" s="89"/>
      <c r="H430" s="89"/>
      <c r="I430" s="89"/>
    </row>
    <row r="431" spans="1:10" x14ac:dyDescent="0.25">
      <c r="A431" s="80" t="s">
        <v>64</v>
      </c>
      <c r="B431" s="81"/>
      <c r="C431" s="81"/>
      <c r="D431" s="81"/>
      <c r="E431" s="81"/>
      <c r="F431" s="81"/>
      <c r="G431" s="81"/>
      <c r="H431" s="81"/>
      <c r="I431" s="81"/>
      <c r="J431" s="17"/>
    </row>
    <row r="432" spans="1:10" x14ac:dyDescent="0.25">
      <c r="A432" s="7"/>
      <c r="B432" s="7"/>
      <c r="C432" s="8" t="s">
        <v>17</v>
      </c>
      <c r="D432" s="8" t="s">
        <v>18</v>
      </c>
      <c r="E432" s="8" t="s">
        <v>19</v>
      </c>
      <c r="F432" s="8" t="s">
        <v>20</v>
      </c>
      <c r="G432" s="8" t="s">
        <v>65</v>
      </c>
      <c r="H432" s="8" t="s">
        <v>66</v>
      </c>
      <c r="I432" s="8" t="s">
        <v>67</v>
      </c>
      <c r="J432" s="18" t="s">
        <v>68</v>
      </c>
    </row>
    <row r="433" spans="1:10" ht="51" x14ac:dyDescent="0.25">
      <c r="A433" s="82" t="s">
        <v>69</v>
      </c>
      <c r="B433" s="82" t="s">
        <v>70</v>
      </c>
      <c r="C433" s="7" t="s">
        <v>71</v>
      </c>
      <c r="D433" s="7" t="s">
        <v>72</v>
      </c>
      <c r="E433" s="7" t="s">
        <v>73</v>
      </c>
      <c r="F433" s="7" t="s">
        <v>74</v>
      </c>
      <c r="G433" s="7" t="s">
        <v>75</v>
      </c>
      <c r="H433" s="7" t="s">
        <v>76</v>
      </c>
      <c r="I433" s="7" t="s">
        <v>77</v>
      </c>
      <c r="J433" s="7" t="s">
        <v>77</v>
      </c>
    </row>
    <row r="434" spans="1:10" ht="15.75" x14ac:dyDescent="0.25">
      <c r="A434" s="82"/>
      <c r="B434" s="82"/>
      <c r="C434" s="11" t="s">
        <v>78</v>
      </c>
      <c r="D434" s="11" t="s">
        <v>79</v>
      </c>
      <c r="E434" s="11" t="s">
        <v>80</v>
      </c>
      <c r="F434" s="11" t="s">
        <v>28</v>
      </c>
      <c r="G434" s="11" t="s">
        <v>81</v>
      </c>
      <c r="H434" s="11" t="s">
        <v>82</v>
      </c>
      <c r="I434" s="11" t="s">
        <v>83</v>
      </c>
      <c r="J434" s="11" t="s">
        <v>83</v>
      </c>
    </row>
    <row r="435" spans="1:10" ht="28.5" x14ac:dyDescent="0.25">
      <c r="A435" s="82"/>
      <c r="B435" s="82"/>
      <c r="C435" s="12" t="s">
        <v>87</v>
      </c>
      <c r="D435" s="12" t="s">
        <v>87</v>
      </c>
      <c r="E435" s="12" t="s">
        <v>46</v>
      </c>
      <c r="F435" s="12" t="s">
        <v>30</v>
      </c>
      <c r="G435" s="12" t="s">
        <v>30</v>
      </c>
      <c r="H435" s="12" t="s">
        <v>88</v>
      </c>
      <c r="I435" s="12" t="s">
        <v>88</v>
      </c>
      <c r="J435" s="12" t="s">
        <v>89</v>
      </c>
    </row>
    <row r="436" spans="1:10" ht="15.75" thickBot="1" x14ac:dyDescent="0.3">
      <c r="A436" s="90"/>
      <c r="B436" s="90"/>
      <c r="C436" s="13"/>
      <c r="D436" s="13"/>
      <c r="E436" s="13" t="s">
        <v>90</v>
      </c>
      <c r="F436" s="13" t="s">
        <v>91</v>
      </c>
      <c r="G436" s="13"/>
      <c r="H436" s="13"/>
      <c r="I436" s="22" t="s">
        <v>92</v>
      </c>
      <c r="J436" s="23"/>
    </row>
    <row r="437" spans="1:10" ht="15.75" thickTop="1" x14ac:dyDescent="0.25">
      <c r="A437" s="91" t="s">
        <v>93</v>
      </c>
      <c r="B437" s="24" t="s">
        <v>94</v>
      </c>
      <c r="C437" s="25">
        <v>0.54</v>
      </c>
      <c r="D437" s="26">
        <v>0</v>
      </c>
      <c r="E437" s="27">
        <f>'[21]4D1_CH4_EF_DomesticWastewater'!$D$14</f>
        <v>0.3</v>
      </c>
      <c r="F437" s="28">
        <f>$M$27</f>
        <v>0</v>
      </c>
      <c r="G437" s="29"/>
      <c r="H437" s="29"/>
      <c r="I437" s="30">
        <f>((C437*D437*E437)*(F437-G437))-H437</f>
        <v>0</v>
      </c>
      <c r="J437" s="31">
        <f>I437/(10^6)</f>
        <v>0</v>
      </c>
    </row>
    <row r="438" spans="1:10" x14ac:dyDescent="0.25">
      <c r="A438" s="92"/>
      <c r="B438" s="10" t="s">
        <v>95</v>
      </c>
      <c r="C438" s="33">
        <v>0.54</v>
      </c>
      <c r="D438" s="34">
        <v>0.47</v>
      </c>
      <c r="E438" s="35">
        <f>'[21]4D1_CH4_EF_DomesticWastewater'!$D$23</f>
        <v>0.06</v>
      </c>
      <c r="F438" s="28">
        <f t="shared" ref="F438:F451" si="45">$M$27</f>
        <v>0</v>
      </c>
      <c r="G438" s="36"/>
      <c r="H438" s="36"/>
      <c r="I438" s="37">
        <f t="shared" ref="I438:I451" si="46">((C438*D438*E438)*(F438-G438))-H438</f>
        <v>0</v>
      </c>
      <c r="J438" s="38">
        <f t="shared" ref="J438:J451" si="47">I438/(10^6)</f>
        <v>0</v>
      </c>
    </row>
    <row r="439" spans="1:10" x14ac:dyDescent="0.25">
      <c r="A439" s="92"/>
      <c r="B439" s="9" t="s">
        <v>96</v>
      </c>
      <c r="C439" s="33">
        <v>0.54</v>
      </c>
      <c r="D439" s="34">
        <v>0</v>
      </c>
      <c r="E439" s="35">
        <f>'[21]4D1_CH4_EF_DomesticWastewater'!$D$13</f>
        <v>0.06</v>
      </c>
      <c r="F439" s="28">
        <f t="shared" si="45"/>
        <v>0</v>
      </c>
      <c r="G439" s="36"/>
      <c r="H439" s="36"/>
      <c r="I439" s="37">
        <f t="shared" si="46"/>
        <v>0</v>
      </c>
      <c r="J439" s="38">
        <f t="shared" si="47"/>
        <v>0</v>
      </c>
    </row>
    <row r="440" spans="1:10" x14ac:dyDescent="0.25">
      <c r="A440" s="85"/>
      <c r="B440" s="9" t="s">
        <v>97</v>
      </c>
      <c r="C440" s="33">
        <v>0.54</v>
      </c>
      <c r="D440" s="39">
        <v>0.1</v>
      </c>
      <c r="E440" s="35">
        <f>'[21]4D1_CH4_EF_DomesticWastewater'!$D$14</f>
        <v>0.3</v>
      </c>
      <c r="F440" s="28">
        <f t="shared" si="45"/>
        <v>0</v>
      </c>
      <c r="G440" s="40"/>
      <c r="H440" s="40"/>
      <c r="I440" s="37">
        <f t="shared" si="46"/>
        <v>0</v>
      </c>
      <c r="J440" s="38">
        <f t="shared" si="47"/>
        <v>0</v>
      </c>
    </row>
    <row r="441" spans="1:10" x14ac:dyDescent="0.25">
      <c r="A441" s="85"/>
      <c r="B441" s="9" t="s">
        <v>98</v>
      </c>
      <c r="C441" s="33">
        <v>0.54</v>
      </c>
      <c r="D441" s="39">
        <v>0.43</v>
      </c>
      <c r="E441" s="35">
        <v>0</v>
      </c>
      <c r="F441" s="28">
        <f t="shared" si="45"/>
        <v>0</v>
      </c>
      <c r="G441" s="40"/>
      <c r="H441" s="40"/>
      <c r="I441" s="37">
        <f t="shared" si="46"/>
        <v>0</v>
      </c>
      <c r="J441" s="38">
        <f t="shared" si="47"/>
        <v>0</v>
      </c>
    </row>
    <row r="442" spans="1:10" x14ac:dyDescent="0.25">
      <c r="A442" s="85" t="s">
        <v>99</v>
      </c>
      <c r="B442" s="9" t="s">
        <v>94</v>
      </c>
      <c r="C442" s="33">
        <v>0.12</v>
      </c>
      <c r="D442" s="39">
        <v>0.18</v>
      </c>
      <c r="E442" s="35">
        <f>'[21]4D1_CH4_EF_DomesticWastewater'!$D$22</f>
        <v>0.3</v>
      </c>
      <c r="F442" s="28">
        <f t="shared" si="45"/>
        <v>0</v>
      </c>
      <c r="G442" s="40"/>
      <c r="H442" s="40"/>
      <c r="I442" s="37">
        <f t="shared" si="46"/>
        <v>0</v>
      </c>
      <c r="J442" s="38">
        <f t="shared" si="47"/>
        <v>0</v>
      </c>
    </row>
    <row r="443" spans="1:10" x14ac:dyDescent="0.25">
      <c r="A443" s="85"/>
      <c r="B443" s="9" t="s">
        <v>95</v>
      </c>
      <c r="C443" s="33">
        <v>0.12</v>
      </c>
      <c r="D443" s="39">
        <v>0.08</v>
      </c>
      <c r="E443" s="35">
        <f>'[21]4D1_CH4_EF_DomesticWastewater'!$D$23</f>
        <v>0.06</v>
      </c>
      <c r="F443" s="28">
        <f t="shared" si="45"/>
        <v>0</v>
      </c>
      <c r="G443" s="40"/>
      <c r="H443" s="40"/>
      <c r="I443" s="37">
        <f t="shared" si="46"/>
        <v>0</v>
      </c>
      <c r="J443" s="38">
        <f t="shared" si="47"/>
        <v>0</v>
      </c>
    </row>
    <row r="444" spans="1:10" x14ac:dyDescent="0.25">
      <c r="A444" s="85"/>
      <c r="B444" s="9" t="s">
        <v>96</v>
      </c>
      <c r="C444" s="33">
        <v>0.12</v>
      </c>
      <c r="D444" s="39">
        <v>0</v>
      </c>
      <c r="E444" s="35">
        <f>'[21]4D1_CH4_EF_DomesticWastewater'!$D$13</f>
        <v>0.06</v>
      </c>
      <c r="F444" s="28">
        <f t="shared" si="45"/>
        <v>0</v>
      </c>
      <c r="G444" s="40"/>
      <c r="H444" s="40"/>
      <c r="I444" s="37">
        <f t="shared" si="46"/>
        <v>0</v>
      </c>
      <c r="J444" s="38">
        <f t="shared" si="47"/>
        <v>0</v>
      </c>
    </row>
    <row r="445" spans="1:10" x14ac:dyDescent="0.25">
      <c r="A445" s="85"/>
      <c r="B445" s="9" t="s">
        <v>97</v>
      </c>
      <c r="C445" s="33">
        <v>0.12</v>
      </c>
      <c r="D445" s="39">
        <v>0.74</v>
      </c>
      <c r="E445" s="35">
        <f>'[21]4D1_CH4_EF_DomesticWastewater'!$D$13</f>
        <v>0.06</v>
      </c>
      <c r="F445" s="28">
        <f t="shared" si="45"/>
        <v>0</v>
      </c>
      <c r="G445" s="40"/>
      <c r="H445" s="40"/>
      <c r="I445" s="37">
        <f t="shared" si="46"/>
        <v>0</v>
      </c>
      <c r="J445" s="38">
        <f t="shared" si="47"/>
        <v>0</v>
      </c>
    </row>
    <row r="446" spans="1:10" x14ac:dyDescent="0.25">
      <c r="A446" s="85"/>
      <c r="B446" s="9" t="s">
        <v>98</v>
      </c>
      <c r="C446" s="33">
        <v>0.12</v>
      </c>
      <c r="D446" s="39">
        <v>0</v>
      </c>
      <c r="E446" s="35">
        <v>0</v>
      </c>
      <c r="F446" s="28">
        <f t="shared" si="45"/>
        <v>0</v>
      </c>
      <c r="G446" s="40"/>
      <c r="H446" s="40"/>
      <c r="I446" s="37">
        <f t="shared" si="46"/>
        <v>0</v>
      </c>
      <c r="J446" s="38">
        <f t="shared" si="47"/>
        <v>0</v>
      </c>
    </row>
    <row r="447" spans="1:10" x14ac:dyDescent="0.25">
      <c r="A447" s="85" t="s">
        <v>100</v>
      </c>
      <c r="B447" s="9" t="s">
        <v>94</v>
      </c>
      <c r="C447" s="33">
        <v>0.34</v>
      </c>
      <c r="D447" s="39">
        <v>0.14000000000000001</v>
      </c>
      <c r="E447" s="35">
        <f>'[21]4D1_CH4_EF_DomesticWastewater'!$D$22</f>
        <v>0.3</v>
      </c>
      <c r="F447" s="28">
        <f t="shared" si="45"/>
        <v>0</v>
      </c>
      <c r="G447" s="40"/>
      <c r="H447" s="40"/>
      <c r="I447" s="37">
        <f t="shared" si="46"/>
        <v>0</v>
      </c>
      <c r="J447" s="38">
        <f t="shared" si="47"/>
        <v>0</v>
      </c>
    </row>
    <row r="448" spans="1:10" x14ac:dyDescent="0.25">
      <c r="A448" s="85"/>
      <c r="B448" s="9" t="s">
        <v>95</v>
      </c>
      <c r="C448" s="33">
        <v>0.34</v>
      </c>
      <c r="D448" s="39">
        <v>0.1</v>
      </c>
      <c r="E448" s="35">
        <f>'[21]4D1_CH4_EF_DomesticWastewater'!$D$23</f>
        <v>0.06</v>
      </c>
      <c r="F448" s="28">
        <f t="shared" si="45"/>
        <v>0</v>
      </c>
      <c r="G448" s="40"/>
      <c r="H448" s="40"/>
      <c r="I448" s="37">
        <f t="shared" si="46"/>
        <v>0</v>
      </c>
      <c r="J448" s="38">
        <f t="shared" si="47"/>
        <v>0</v>
      </c>
    </row>
    <row r="449" spans="1:10" x14ac:dyDescent="0.25">
      <c r="A449" s="85"/>
      <c r="B449" s="9" t="s">
        <v>96</v>
      </c>
      <c r="C449" s="33">
        <v>0.34</v>
      </c>
      <c r="D449" s="39">
        <v>0.03</v>
      </c>
      <c r="E449" s="35">
        <f>'[21]4D1_CH4_EF_DomesticWastewater'!$D$13</f>
        <v>0.06</v>
      </c>
      <c r="F449" s="28">
        <f t="shared" si="45"/>
        <v>0</v>
      </c>
      <c r="G449" s="40"/>
      <c r="H449" s="40"/>
      <c r="I449" s="37">
        <f t="shared" si="46"/>
        <v>0</v>
      </c>
      <c r="J449" s="38">
        <f t="shared" si="47"/>
        <v>0</v>
      </c>
    </row>
    <row r="450" spans="1:10" x14ac:dyDescent="0.25">
      <c r="A450" s="85"/>
      <c r="B450" s="9" t="s">
        <v>97</v>
      </c>
      <c r="C450" s="33">
        <v>0.34</v>
      </c>
      <c r="D450" s="39">
        <v>0.53</v>
      </c>
      <c r="E450" s="35">
        <f>'[21]4D1_CH4_EF_DomesticWastewater'!$D$13</f>
        <v>0.06</v>
      </c>
      <c r="F450" s="28">
        <f t="shared" si="45"/>
        <v>0</v>
      </c>
      <c r="G450" s="40"/>
      <c r="H450" s="40"/>
      <c r="I450" s="37">
        <f t="shared" si="46"/>
        <v>0</v>
      </c>
      <c r="J450" s="38">
        <f t="shared" si="47"/>
        <v>0</v>
      </c>
    </row>
    <row r="451" spans="1:10" x14ac:dyDescent="0.25">
      <c r="A451" s="85"/>
      <c r="B451" s="9" t="s">
        <v>98</v>
      </c>
      <c r="C451" s="33">
        <v>0.34</v>
      </c>
      <c r="D451" s="39">
        <v>0.2</v>
      </c>
      <c r="E451" s="35">
        <v>0</v>
      </c>
      <c r="F451" s="28">
        <f t="shared" si="45"/>
        <v>0</v>
      </c>
      <c r="G451" s="40"/>
      <c r="H451" s="40"/>
      <c r="I451" s="37">
        <f t="shared" si="46"/>
        <v>0</v>
      </c>
      <c r="J451" s="38">
        <f t="shared" si="47"/>
        <v>0</v>
      </c>
    </row>
    <row r="452" spans="1:10" x14ac:dyDescent="0.25">
      <c r="A452" s="86" t="s">
        <v>117</v>
      </c>
      <c r="B452" s="86"/>
      <c r="C452" s="86"/>
      <c r="D452" s="86"/>
      <c r="E452" s="86"/>
      <c r="F452" s="86"/>
      <c r="G452" s="86"/>
      <c r="H452" s="86"/>
      <c r="I452" s="41">
        <f>SUM(I437:I451)</f>
        <v>0</v>
      </c>
      <c r="J452" s="42">
        <f>SUM(J437:J451)</f>
        <v>0</v>
      </c>
    </row>
    <row r="455" spans="1:10" x14ac:dyDescent="0.25">
      <c r="A455" s="87" t="s">
        <v>8</v>
      </c>
      <c r="B455" s="88"/>
      <c r="C455" s="78" t="s">
        <v>9</v>
      </c>
      <c r="D455" s="89"/>
      <c r="E455" s="89"/>
      <c r="F455" s="89"/>
      <c r="G455" s="89"/>
      <c r="H455" s="89"/>
      <c r="I455" s="89"/>
    </row>
    <row r="456" spans="1:10" x14ac:dyDescent="0.25">
      <c r="A456" s="87" t="s">
        <v>10</v>
      </c>
      <c r="B456" s="88"/>
      <c r="C456" s="78" t="s">
        <v>11</v>
      </c>
      <c r="D456" s="89"/>
      <c r="E456" s="89"/>
      <c r="F456" s="89"/>
      <c r="G456" s="89"/>
      <c r="H456" s="89"/>
      <c r="I456" s="89"/>
    </row>
    <row r="457" spans="1:10" x14ac:dyDescent="0.25">
      <c r="A457" s="87" t="s">
        <v>12</v>
      </c>
      <c r="B457" s="88"/>
      <c r="C457" s="78" t="s">
        <v>13</v>
      </c>
      <c r="D457" s="89"/>
      <c r="E457" s="89"/>
      <c r="F457" s="89"/>
      <c r="G457" s="89"/>
      <c r="H457" s="89"/>
      <c r="I457" s="89"/>
    </row>
    <row r="458" spans="1:10" x14ac:dyDescent="0.25">
      <c r="A458" s="87" t="s">
        <v>14</v>
      </c>
      <c r="B458" s="88"/>
      <c r="C458" s="78" t="s">
        <v>63</v>
      </c>
      <c r="D458" s="89"/>
      <c r="E458" s="89"/>
      <c r="F458" s="89"/>
      <c r="G458" s="89"/>
      <c r="H458" s="89"/>
      <c r="I458" s="89"/>
    </row>
    <row r="459" spans="1:10" x14ac:dyDescent="0.25">
      <c r="A459" s="80" t="s">
        <v>64</v>
      </c>
      <c r="B459" s="81"/>
      <c r="C459" s="81"/>
      <c r="D459" s="81"/>
      <c r="E459" s="81"/>
      <c r="F459" s="81"/>
      <c r="G459" s="81"/>
      <c r="H459" s="81"/>
      <c r="I459" s="81"/>
      <c r="J459" s="17"/>
    </row>
    <row r="460" spans="1:10" x14ac:dyDescent="0.25">
      <c r="A460" s="7"/>
      <c r="B460" s="7"/>
      <c r="C460" s="8" t="s">
        <v>17</v>
      </c>
      <c r="D460" s="8" t="s">
        <v>18</v>
      </c>
      <c r="E460" s="8" t="s">
        <v>19</v>
      </c>
      <c r="F460" s="8" t="s">
        <v>20</v>
      </c>
      <c r="G460" s="8" t="s">
        <v>65</v>
      </c>
      <c r="H460" s="8" t="s">
        <v>66</v>
      </c>
      <c r="I460" s="8" t="s">
        <v>67</v>
      </c>
      <c r="J460" s="18" t="s">
        <v>68</v>
      </c>
    </row>
    <row r="461" spans="1:10" ht="51" x14ac:dyDescent="0.25">
      <c r="A461" s="82" t="s">
        <v>69</v>
      </c>
      <c r="B461" s="82" t="s">
        <v>70</v>
      </c>
      <c r="C461" s="7" t="s">
        <v>71</v>
      </c>
      <c r="D461" s="7" t="s">
        <v>72</v>
      </c>
      <c r="E461" s="7" t="s">
        <v>73</v>
      </c>
      <c r="F461" s="7" t="s">
        <v>74</v>
      </c>
      <c r="G461" s="7" t="s">
        <v>75</v>
      </c>
      <c r="H461" s="7" t="s">
        <v>76</v>
      </c>
      <c r="I461" s="7" t="s">
        <v>77</v>
      </c>
      <c r="J461" s="7" t="s">
        <v>77</v>
      </c>
    </row>
    <row r="462" spans="1:10" ht="15.75" x14ac:dyDescent="0.25">
      <c r="A462" s="82"/>
      <c r="B462" s="82"/>
      <c r="C462" s="11" t="s">
        <v>78</v>
      </c>
      <c r="D462" s="11" t="s">
        <v>79</v>
      </c>
      <c r="E462" s="11" t="s">
        <v>80</v>
      </c>
      <c r="F462" s="11" t="s">
        <v>28</v>
      </c>
      <c r="G462" s="11" t="s">
        <v>81</v>
      </c>
      <c r="H462" s="11" t="s">
        <v>82</v>
      </c>
      <c r="I462" s="11" t="s">
        <v>83</v>
      </c>
      <c r="J462" s="11" t="s">
        <v>83</v>
      </c>
    </row>
    <row r="463" spans="1:10" ht="28.5" x14ac:dyDescent="0.25">
      <c r="A463" s="82"/>
      <c r="B463" s="82"/>
      <c r="C463" s="12" t="s">
        <v>87</v>
      </c>
      <c r="D463" s="12" t="s">
        <v>87</v>
      </c>
      <c r="E463" s="12" t="s">
        <v>46</v>
      </c>
      <c r="F463" s="12" t="s">
        <v>30</v>
      </c>
      <c r="G463" s="12" t="s">
        <v>30</v>
      </c>
      <c r="H463" s="12" t="s">
        <v>88</v>
      </c>
      <c r="I463" s="12" t="s">
        <v>88</v>
      </c>
      <c r="J463" s="12" t="s">
        <v>89</v>
      </c>
    </row>
    <row r="464" spans="1:10" ht="15.75" thickBot="1" x14ac:dyDescent="0.3">
      <c r="A464" s="90"/>
      <c r="B464" s="90"/>
      <c r="C464" s="13"/>
      <c r="D464" s="13"/>
      <c r="E464" s="13" t="s">
        <v>90</v>
      </c>
      <c r="F464" s="13" t="s">
        <v>91</v>
      </c>
      <c r="G464" s="13"/>
      <c r="H464" s="13"/>
      <c r="I464" s="22" t="s">
        <v>92</v>
      </c>
      <c r="J464" s="23"/>
    </row>
    <row r="465" spans="1:10" ht="15.75" thickTop="1" x14ac:dyDescent="0.25">
      <c r="A465" s="91" t="s">
        <v>93</v>
      </c>
      <c r="B465" s="24" t="s">
        <v>94</v>
      </c>
      <c r="C465" s="25">
        <v>0.54</v>
      </c>
      <c r="D465" s="26">
        <v>0</v>
      </c>
      <c r="E465" s="27">
        <f>'[21]4D1_CH4_EF_DomesticWastewater'!$D$14</f>
        <v>0.3</v>
      </c>
      <c r="F465" s="28">
        <f>$M$28</f>
        <v>0</v>
      </c>
      <c r="G465" s="29"/>
      <c r="H465" s="29"/>
      <c r="I465" s="30">
        <f>((C465*D465*E465)*(F465-G465))-H465</f>
        <v>0</v>
      </c>
      <c r="J465" s="31">
        <f>I465/(10^6)</f>
        <v>0</v>
      </c>
    </row>
    <row r="466" spans="1:10" x14ac:dyDescent="0.25">
      <c r="A466" s="92"/>
      <c r="B466" s="10" t="s">
        <v>95</v>
      </c>
      <c r="C466" s="33">
        <v>0.54</v>
      </c>
      <c r="D466" s="34">
        <v>0.47</v>
      </c>
      <c r="E466" s="35">
        <f>'[21]4D1_CH4_EF_DomesticWastewater'!$D$23</f>
        <v>0.06</v>
      </c>
      <c r="F466" s="28">
        <f t="shared" ref="F466:F479" si="48">$M$28</f>
        <v>0</v>
      </c>
      <c r="G466" s="36"/>
      <c r="H466" s="36"/>
      <c r="I466" s="37">
        <f t="shared" ref="I466:I479" si="49">((C466*D466*E466)*(F466-G466))-H466</f>
        <v>0</v>
      </c>
      <c r="J466" s="38">
        <f t="shared" ref="J466:J479" si="50">I466/(10^6)</f>
        <v>0</v>
      </c>
    </row>
    <row r="467" spans="1:10" x14ac:dyDescent="0.25">
      <c r="A467" s="92"/>
      <c r="B467" s="9" t="s">
        <v>96</v>
      </c>
      <c r="C467" s="33">
        <v>0.54</v>
      </c>
      <c r="D467" s="34">
        <v>0</v>
      </c>
      <c r="E467" s="35">
        <f>'[21]4D1_CH4_EF_DomesticWastewater'!$D$13</f>
        <v>0.06</v>
      </c>
      <c r="F467" s="28">
        <f t="shared" si="48"/>
        <v>0</v>
      </c>
      <c r="G467" s="36"/>
      <c r="H467" s="36"/>
      <c r="I467" s="37">
        <f t="shared" si="49"/>
        <v>0</v>
      </c>
      <c r="J467" s="38">
        <f t="shared" si="50"/>
        <v>0</v>
      </c>
    </row>
    <row r="468" spans="1:10" x14ac:dyDescent="0.25">
      <c r="A468" s="85"/>
      <c r="B468" s="9" t="s">
        <v>97</v>
      </c>
      <c r="C468" s="33">
        <v>0.54</v>
      </c>
      <c r="D468" s="39">
        <v>0.1</v>
      </c>
      <c r="E468" s="35">
        <f>'[21]4D1_CH4_EF_DomesticWastewater'!$D$14</f>
        <v>0.3</v>
      </c>
      <c r="F468" s="28">
        <f t="shared" si="48"/>
        <v>0</v>
      </c>
      <c r="G468" s="40"/>
      <c r="H468" s="40"/>
      <c r="I468" s="37">
        <f t="shared" si="49"/>
        <v>0</v>
      </c>
      <c r="J468" s="38">
        <f t="shared" si="50"/>
        <v>0</v>
      </c>
    </row>
    <row r="469" spans="1:10" x14ac:dyDescent="0.25">
      <c r="A469" s="85"/>
      <c r="B469" s="9" t="s">
        <v>98</v>
      </c>
      <c r="C469" s="33">
        <v>0.54</v>
      </c>
      <c r="D469" s="39">
        <v>0.43</v>
      </c>
      <c r="E469" s="35">
        <v>0</v>
      </c>
      <c r="F469" s="28">
        <f t="shared" si="48"/>
        <v>0</v>
      </c>
      <c r="G469" s="40"/>
      <c r="H469" s="40"/>
      <c r="I469" s="37">
        <f t="shared" si="49"/>
        <v>0</v>
      </c>
      <c r="J469" s="38">
        <f t="shared" si="50"/>
        <v>0</v>
      </c>
    </row>
    <row r="470" spans="1:10" x14ac:dyDescent="0.25">
      <c r="A470" s="85" t="s">
        <v>99</v>
      </c>
      <c r="B470" s="9" t="s">
        <v>94</v>
      </c>
      <c r="C470" s="33">
        <v>0.12</v>
      </c>
      <c r="D470" s="39">
        <v>0.18</v>
      </c>
      <c r="E470" s="35">
        <f>'[21]4D1_CH4_EF_DomesticWastewater'!$D$22</f>
        <v>0.3</v>
      </c>
      <c r="F470" s="28">
        <f t="shared" si="48"/>
        <v>0</v>
      </c>
      <c r="G470" s="40"/>
      <c r="H470" s="40"/>
      <c r="I470" s="37">
        <f t="shared" si="49"/>
        <v>0</v>
      </c>
      <c r="J470" s="38">
        <f t="shared" si="50"/>
        <v>0</v>
      </c>
    </row>
    <row r="471" spans="1:10" x14ac:dyDescent="0.25">
      <c r="A471" s="85"/>
      <c r="B471" s="9" t="s">
        <v>95</v>
      </c>
      <c r="C471" s="33">
        <v>0.12</v>
      </c>
      <c r="D471" s="39">
        <v>0.08</v>
      </c>
      <c r="E471" s="35">
        <f>'[21]4D1_CH4_EF_DomesticWastewater'!$D$23</f>
        <v>0.06</v>
      </c>
      <c r="F471" s="28">
        <f t="shared" si="48"/>
        <v>0</v>
      </c>
      <c r="G471" s="40"/>
      <c r="H471" s="40"/>
      <c r="I471" s="37">
        <f t="shared" si="49"/>
        <v>0</v>
      </c>
      <c r="J471" s="38">
        <f t="shared" si="50"/>
        <v>0</v>
      </c>
    </row>
    <row r="472" spans="1:10" x14ac:dyDescent="0.25">
      <c r="A472" s="85"/>
      <c r="B472" s="9" t="s">
        <v>96</v>
      </c>
      <c r="C472" s="33">
        <v>0.12</v>
      </c>
      <c r="D472" s="39">
        <v>0</v>
      </c>
      <c r="E472" s="35">
        <f>'[21]4D1_CH4_EF_DomesticWastewater'!$D$13</f>
        <v>0.06</v>
      </c>
      <c r="F472" s="28">
        <f t="shared" si="48"/>
        <v>0</v>
      </c>
      <c r="G472" s="40"/>
      <c r="H472" s="40"/>
      <c r="I472" s="37">
        <f t="shared" si="49"/>
        <v>0</v>
      </c>
      <c r="J472" s="38">
        <f t="shared" si="50"/>
        <v>0</v>
      </c>
    </row>
    <row r="473" spans="1:10" x14ac:dyDescent="0.25">
      <c r="A473" s="85"/>
      <c r="B473" s="9" t="s">
        <v>97</v>
      </c>
      <c r="C473" s="33">
        <v>0.12</v>
      </c>
      <c r="D473" s="39">
        <v>0.74</v>
      </c>
      <c r="E473" s="35">
        <f>'[21]4D1_CH4_EF_DomesticWastewater'!$D$13</f>
        <v>0.06</v>
      </c>
      <c r="F473" s="28">
        <f t="shared" si="48"/>
        <v>0</v>
      </c>
      <c r="G473" s="40"/>
      <c r="H473" s="40"/>
      <c r="I473" s="37">
        <f t="shared" si="49"/>
        <v>0</v>
      </c>
      <c r="J473" s="38">
        <f t="shared" si="50"/>
        <v>0</v>
      </c>
    </row>
    <row r="474" spans="1:10" x14ac:dyDescent="0.25">
      <c r="A474" s="85"/>
      <c r="B474" s="9" t="s">
        <v>98</v>
      </c>
      <c r="C474" s="33">
        <v>0.12</v>
      </c>
      <c r="D474" s="39">
        <v>0</v>
      </c>
      <c r="E474" s="35">
        <v>0</v>
      </c>
      <c r="F474" s="28">
        <f t="shared" si="48"/>
        <v>0</v>
      </c>
      <c r="G474" s="40"/>
      <c r="H474" s="40"/>
      <c r="I474" s="37">
        <f t="shared" si="49"/>
        <v>0</v>
      </c>
      <c r="J474" s="38">
        <f t="shared" si="50"/>
        <v>0</v>
      </c>
    </row>
    <row r="475" spans="1:10" x14ac:dyDescent="0.25">
      <c r="A475" s="85" t="s">
        <v>100</v>
      </c>
      <c r="B475" s="9" t="s">
        <v>94</v>
      </c>
      <c r="C475" s="33">
        <v>0.34</v>
      </c>
      <c r="D475" s="39">
        <v>0.14000000000000001</v>
      </c>
      <c r="E475" s="35">
        <f>'[21]4D1_CH4_EF_DomesticWastewater'!$D$22</f>
        <v>0.3</v>
      </c>
      <c r="F475" s="28">
        <f t="shared" si="48"/>
        <v>0</v>
      </c>
      <c r="G475" s="40"/>
      <c r="H475" s="40"/>
      <c r="I475" s="37">
        <f t="shared" si="49"/>
        <v>0</v>
      </c>
      <c r="J475" s="38">
        <f t="shared" si="50"/>
        <v>0</v>
      </c>
    </row>
    <row r="476" spans="1:10" x14ac:dyDescent="0.25">
      <c r="A476" s="85"/>
      <c r="B476" s="9" t="s">
        <v>95</v>
      </c>
      <c r="C476" s="33">
        <v>0.34</v>
      </c>
      <c r="D476" s="39">
        <v>0.1</v>
      </c>
      <c r="E476" s="35">
        <f>'[21]4D1_CH4_EF_DomesticWastewater'!$D$23</f>
        <v>0.06</v>
      </c>
      <c r="F476" s="28">
        <f t="shared" si="48"/>
        <v>0</v>
      </c>
      <c r="G476" s="40"/>
      <c r="H476" s="40"/>
      <c r="I476" s="37">
        <f t="shared" si="49"/>
        <v>0</v>
      </c>
      <c r="J476" s="38">
        <f t="shared" si="50"/>
        <v>0</v>
      </c>
    </row>
    <row r="477" spans="1:10" x14ac:dyDescent="0.25">
      <c r="A477" s="85"/>
      <c r="B477" s="9" t="s">
        <v>96</v>
      </c>
      <c r="C477" s="33">
        <v>0.34</v>
      </c>
      <c r="D477" s="39">
        <v>0.03</v>
      </c>
      <c r="E477" s="35">
        <f>'[21]4D1_CH4_EF_DomesticWastewater'!$D$13</f>
        <v>0.06</v>
      </c>
      <c r="F477" s="28">
        <f t="shared" si="48"/>
        <v>0</v>
      </c>
      <c r="G477" s="40"/>
      <c r="H477" s="40"/>
      <c r="I477" s="37">
        <f t="shared" si="49"/>
        <v>0</v>
      </c>
      <c r="J477" s="38">
        <f t="shared" si="50"/>
        <v>0</v>
      </c>
    </row>
    <row r="478" spans="1:10" x14ac:dyDescent="0.25">
      <c r="A478" s="85"/>
      <c r="B478" s="9" t="s">
        <v>97</v>
      </c>
      <c r="C478" s="33">
        <v>0.34</v>
      </c>
      <c r="D478" s="39">
        <v>0.53</v>
      </c>
      <c r="E478" s="35">
        <f>'[21]4D1_CH4_EF_DomesticWastewater'!$D$13</f>
        <v>0.06</v>
      </c>
      <c r="F478" s="28">
        <f t="shared" si="48"/>
        <v>0</v>
      </c>
      <c r="G478" s="40"/>
      <c r="H478" s="40"/>
      <c r="I478" s="37">
        <f t="shared" si="49"/>
        <v>0</v>
      </c>
      <c r="J478" s="38">
        <f t="shared" si="50"/>
        <v>0</v>
      </c>
    </row>
    <row r="479" spans="1:10" x14ac:dyDescent="0.25">
      <c r="A479" s="85"/>
      <c r="B479" s="9" t="s">
        <v>98</v>
      </c>
      <c r="C479" s="33">
        <v>0.34</v>
      </c>
      <c r="D479" s="39">
        <v>0.2</v>
      </c>
      <c r="E479" s="35">
        <v>0</v>
      </c>
      <c r="F479" s="28">
        <f t="shared" si="48"/>
        <v>0</v>
      </c>
      <c r="G479" s="40"/>
      <c r="H479" s="40"/>
      <c r="I479" s="37">
        <f t="shared" si="49"/>
        <v>0</v>
      </c>
      <c r="J479" s="38">
        <f t="shared" si="50"/>
        <v>0</v>
      </c>
    </row>
    <row r="480" spans="1:10" x14ac:dyDescent="0.25">
      <c r="A480" s="86" t="s">
        <v>118</v>
      </c>
      <c r="B480" s="86"/>
      <c r="C480" s="86"/>
      <c r="D480" s="86"/>
      <c r="E480" s="86"/>
      <c r="F480" s="86"/>
      <c r="G480" s="86"/>
      <c r="H480" s="86"/>
      <c r="I480" s="41">
        <f>SUM(I465:I479)</f>
        <v>0</v>
      </c>
      <c r="J480" s="42">
        <f>SUM(J465:J479)</f>
        <v>0</v>
      </c>
    </row>
    <row r="483" spans="1:10" x14ac:dyDescent="0.25">
      <c r="A483" s="87" t="s">
        <v>8</v>
      </c>
      <c r="B483" s="88"/>
      <c r="C483" s="78" t="s">
        <v>9</v>
      </c>
      <c r="D483" s="89"/>
      <c r="E483" s="89"/>
      <c r="F483" s="89"/>
      <c r="G483" s="89"/>
      <c r="H483" s="89"/>
      <c r="I483" s="89"/>
    </row>
    <row r="484" spans="1:10" x14ac:dyDescent="0.25">
      <c r="A484" s="87" t="s">
        <v>10</v>
      </c>
      <c r="B484" s="88"/>
      <c r="C484" s="78" t="s">
        <v>11</v>
      </c>
      <c r="D484" s="89"/>
      <c r="E484" s="89"/>
      <c r="F484" s="89"/>
      <c r="G484" s="89"/>
      <c r="H484" s="89"/>
      <c r="I484" s="89"/>
    </row>
    <row r="485" spans="1:10" x14ac:dyDescent="0.25">
      <c r="A485" s="87" t="s">
        <v>12</v>
      </c>
      <c r="B485" s="88"/>
      <c r="C485" s="78" t="s">
        <v>13</v>
      </c>
      <c r="D485" s="89"/>
      <c r="E485" s="89"/>
      <c r="F485" s="89"/>
      <c r="G485" s="89"/>
      <c r="H485" s="89"/>
      <c r="I485" s="89"/>
    </row>
    <row r="486" spans="1:10" x14ac:dyDescent="0.25">
      <c r="A486" s="87" t="s">
        <v>14</v>
      </c>
      <c r="B486" s="88"/>
      <c r="C486" s="78" t="s">
        <v>63</v>
      </c>
      <c r="D486" s="89"/>
      <c r="E486" s="89"/>
      <c r="F486" s="89"/>
      <c r="G486" s="89"/>
      <c r="H486" s="89"/>
      <c r="I486" s="89"/>
    </row>
    <row r="487" spans="1:10" x14ac:dyDescent="0.25">
      <c r="A487" s="80" t="s">
        <v>64</v>
      </c>
      <c r="B487" s="81"/>
      <c r="C487" s="81"/>
      <c r="D487" s="81"/>
      <c r="E487" s="81"/>
      <c r="F487" s="81"/>
      <c r="G487" s="81"/>
      <c r="H487" s="81"/>
      <c r="I487" s="81"/>
      <c r="J487" s="17"/>
    </row>
    <row r="488" spans="1:10" x14ac:dyDescent="0.25">
      <c r="A488" s="7"/>
      <c r="B488" s="7"/>
      <c r="C488" s="8" t="s">
        <v>17</v>
      </c>
      <c r="D488" s="8" t="s">
        <v>18</v>
      </c>
      <c r="E488" s="8" t="s">
        <v>19</v>
      </c>
      <c r="F488" s="8" t="s">
        <v>20</v>
      </c>
      <c r="G488" s="8" t="s">
        <v>65</v>
      </c>
      <c r="H488" s="8" t="s">
        <v>66</v>
      </c>
      <c r="I488" s="8" t="s">
        <v>67</v>
      </c>
      <c r="J488" s="18" t="s">
        <v>68</v>
      </c>
    </row>
    <row r="489" spans="1:10" ht="51" x14ac:dyDescent="0.25">
      <c r="A489" s="82" t="s">
        <v>69</v>
      </c>
      <c r="B489" s="82" t="s">
        <v>70</v>
      </c>
      <c r="C489" s="7" t="s">
        <v>71</v>
      </c>
      <c r="D489" s="7" t="s">
        <v>72</v>
      </c>
      <c r="E489" s="7" t="s">
        <v>73</v>
      </c>
      <c r="F489" s="7" t="s">
        <v>74</v>
      </c>
      <c r="G489" s="7" t="s">
        <v>75</v>
      </c>
      <c r="H489" s="7" t="s">
        <v>76</v>
      </c>
      <c r="I489" s="7" t="s">
        <v>77</v>
      </c>
      <c r="J489" s="7" t="s">
        <v>77</v>
      </c>
    </row>
    <row r="490" spans="1:10" ht="15.75" x14ac:dyDescent="0.25">
      <c r="A490" s="82"/>
      <c r="B490" s="82"/>
      <c r="C490" s="11" t="s">
        <v>78</v>
      </c>
      <c r="D490" s="11" t="s">
        <v>79</v>
      </c>
      <c r="E490" s="11" t="s">
        <v>80</v>
      </c>
      <c r="F490" s="11" t="s">
        <v>28</v>
      </c>
      <c r="G490" s="11" t="s">
        <v>81</v>
      </c>
      <c r="H490" s="11" t="s">
        <v>82</v>
      </c>
      <c r="I490" s="11" t="s">
        <v>83</v>
      </c>
      <c r="J490" s="11" t="s">
        <v>83</v>
      </c>
    </row>
    <row r="491" spans="1:10" ht="28.5" x14ac:dyDescent="0.25">
      <c r="A491" s="82"/>
      <c r="B491" s="82"/>
      <c r="C491" s="12" t="s">
        <v>87</v>
      </c>
      <c r="D491" s="12" t="s">
        <v>87</v>
      </c>
      <c r="E491" s="12" t="s">
        <v>46</v>
      </c>
      <c r="F491" s="12" t="s">
        <v>30</v>
      </c>
      <c r="G491" s="12" t="s">
        <v>30</v>
      </c>
      <c r="H491" s="12" t="s">
        <v>88</v>
      </c>
      <c r="I491" s="12" t="s">
        <v>88</v>
      </c>
      <c r="J491" s="12" t="s">
        <v>89</v>
      </c>
    </row>
    <row r="492" spans="1:10" ht="15.75" thickBot="1" x14ac:dyDescent="0.3">
      <c r="A492" s="90"/>
      <c r="B492" s="90"/>
      <c r="C492" s="13"/>
      <c r="D492" s="13"/>
      <c r="E492" s="13" t="s">
        <v>90</v>
      </c>
      <c r="F492" s="13" t="s">
        <v>91</v>
      </c>
      <c r="G492" s="13"/>
      <c r="H492" s="13"/>
      <c r="I492" s="22" t="s">
        <v>92</v>
      </c>
      <c r="J492" s="23"/>
    </row>
    <row r="493" spans="1:10" ht="15.75" thickTop="1" x14ac:dyDescent="0.25">
      <c r="A493" s="91" t="s">
        <v>93</v>
      </c>
      <c r="B493" s="24" t="s">
        <v>94</v>
      </c>
      <c r="C493" s="25">
        <v>0.54</v>
      </c>
      <c r="D493" s="26">
        <v>0</v>
      </c>
      <c r="E493" s="27">
        <f>'[21]4D1_CH4_EF_DomesticWastewater'!$D$14</f>
        <v>0.3</v>
      </c>
      <c r="F493" s="28">
        <f>$M$29</f>
        <v>0</v>
      </c>
      <c r="G493" s="29"/>
      <c r="H493" s="29"/>
      <c r="I493" s="30">
        <f>((C493*D493*E493)*(F493-G493))-H493</f>
        <v>0</v>
      </c>
      <c r="J493" s="31">
        <f>I493/(10^6)</f>
        <v>0</v>
      </c>
    </row>
    <row r="494" spans="1:10" x14ac:dyDescent="0.25">
      <c r="A494" s="92"/>
      <c r="B494" s="10" t="s">
        <v>95</v>
      </c>
      <c r="C494" s="33">
        <v>0.54</v>
      </c>
      <c r="D494" s="34">
        <v>0.47</v>
      </c>
      <c r="E494" s="35">
        <f>'[21]4D1_CH4_EF_DomesticWastewater'!$D$23</f>
        <v>0.06</v>
      </c>
      <c r="F494" s="28">
        <f t="shared" ref="F494:F507" si="51">$M$29</f>
        <v>0</v>
      </c>
      <c r="G494" s="36"/>
      <c r="H494" s="36"/>
      <c r="I494" s="37">
        <f t="shared" ref="I494:I507" si="52">((C494*D494*E494)*(F494-G494))-H494</f>
        <v>0</v>
      </c>
      <c r="J494" s="38">
        <f t="shared" ref="J494:J507" si="53">I494/(10^6)</f>
        <v>0</v>
      </c>
    </row>
    <row r="495" spans="1:10" x14ac:dyDescent="0.25">
      <c r="A495" s="92"/>
      <c r="B495" s="9" t="s">
        <v>96</v>
      </c>
      <c r="C495" s="33">
        <v>0.54</v>
      </c>
      <c r="D495" s="34">
        <v>0</v>
      </c>
      <c r="E495" s="35">
        <f>'[21]4D1_CH4_EF_DomesticWastewater'!$D$13</f>
        <v>0.06</v>
      </c>
      <c r="F495" s="28">
        <f t="shared" si="51"/>
        <v>0</v>
      </c>
      <c r="G495" s="36"/>
      <c r="H495" s="36"/>
      <c r="I495" s="37">
        <f t="shared" si="52"/>
        <v>0</v>
      </c>
      <c r="J495" s="38">
        <f t="shared" si="53"/>
        <v>0</v>
      </c>
    </row>
    <row r="496" spans="1:10" x14ac:dyDescent="0.25">
      <c r="A496" s="85"/>
      <c r="B496" s="9" t="s">
        <v>97</v>
      </c>
      <c r="C496" s="33">
        <v>0.54</v>
      </c>
      <c r="D496" s="39">
        <v>0.1</v>
      </c>
      <c r="E496" s="35">
        <f>'[21]4D1_CH4_EF_DomesticWastewater'!$D$14</f>
        <v>0.3</v>
      </c>
      <c r="F496" s="28">
        <f t="shared" si="51"/>
        <v>0</v>
      </c>
      <c r="G496" s="40"/>
      <c r="H496" s="40"/>
      <c r="I496" s="37">
        <f t="shared" si="52"/>
        <v>0</v>
      </c>
      <c r="J496" s="38">
        <f t="shared" si="53"/>
        <v>0</v>
      </c>
    </row>
    <row r="497" spans="1:10" x14ac:dyDescent="0.25">
      <c r="A497" s="85"/>
      <c r="B497" s="9" t="s">
        <v>98</v>
      </c>
      <c r="C497" s="33">
        <v>0.54</v>
      </c>
      <c r="D497" s="39">
        <v>0.43</v>
      </c>
      <c r="E497" s="35">
        <v>0</v>
      </c>
      <c r="F497" s="28">
        <f t="shared" si="51"/>
        <v>0</v>
      </c>
      <c r="G497" s="40"/>
      <c r="H497" s="40"/>
      <c r="I497" s="37">
        <f t="shared" si="52"/>
        <v>0</v>
      </c>
      <c r="J497" s="38">
        <f t="shared" si="53"/>
        <v>0</v>
      </c>
    </row>
    <row r="498" spans="1:10" x14ac:dyDescent="0.25">
      <c r="A498" s="85" t="s">
        <v>99</v>
      </c>
      <c r="B498" s="9" t="s">
        <v>94</v>
      </c>
      <c r="C498" s="33">
        <v>0.12</v>
      </c>
      <c r="D498" s="39">
        <v>0.18</v>
      </c>
      <c r="E498" s="35">
        <f>'[21]4D1_CH4_EF_DomesticWastewater'!$D$22</f>
        <v>0.3</v>
      </c>
      <c r="F498" s="28">
        <f t="shared" si="51"/>
        <v>0</v>
      </c>
      <c r="G498" s="40"/>
      <c r="H498" s="40"/>
      <c r="I498" s="37">
        <f t="shared" si="52"/>
        <v>0</v>
      </c>
      <c r="J498" s="38">
        <f t="shared" si="53"/>
        <v>0</v>
      </c>
    </row>
    <row r="499" spans="1:10" x14ac:dyDescent="0.25">
      <c r="A499" s="85"/>
      <c r="B499" s="9" t="s">
        <v>95</v>
      </c>
      <c r="C499" s="33">
        <v>0.12</v>
      </c>
      <c r="D499" s="39">
        <v>0.08</v>
      </c>
      <c r="E499" s="35">
        <f>'[21]4D1_CH4_EF_DomesticWastewater'!$D$23</f>
        <v>0.06</v>
      </c>
      <c r="F499" s="28">
        <f t="shared" si="51"/>
        <v>0</v>
      </c>
      <c r="G499" s="40"/>
      <c r="H499" s="40"/>
      <c r="I499" s="37">
        <f t="shared" si="52"/>
        <v>0</v>
      </c>
      <c r="J499" s="38">
        <f t="shared" si="53"/>
        <v>0</v>
      </c>
    </row>
    <row r="500" spans="1:10" x14ac:dyDescent="0.25">
      <c r="A500" s="85"/>
      <c r="B500" s="9" t="s">
        <v>96</v>
      </c>
      <c r="C500" s="33">
        <v>0.12</v>
      </c>
      <c r="D500" s="39">
        <v>0</v>
      </c>
      <c r="E500" s="35">
        <f>'[21]4D1_CH4_EF_DomesticWastewater'!$D$13</f>
        <v>0.06</v>
      </c>
      <c r="F500" s="28">
        <f t="shared" si="51"/>
        <v>0</v>
      </c>
      <c r="G500" s="40"/>
      <c r="H500" s="40"/>
      <c r="I500" s="37">
        <f t="shared" si="52"/>
        <v>0</v>
      </c>
      <c r="J500" s="38">
        <f t="shared" si="53"/>
        <v>0</v>
      </c>
    </row>
    <row r="501" spans="1:10" x14ac:dyDescent="0.25">
      <c r="A501" s="85"/>
      <c r="B501" s="9" t="s">
        <v>97</v>
      </c>
      <c r="C501" s="33">
        <v>0.12</v>
      </c>
      <c r="D501" s="39">
        <v>0.74</v>
      </c>
      <c r="E501" s="35">
        <f>'[21]4D1_CH4_EF_DomesticWastewater'!$D$13</f>
        <v>0.06</v>
      </c>
      <c r="F501" s="28">
        <f t="shared" si="51"/>
        <v>0</v>
      </c>
      <c r="G501" s="40"/>
      <c r="H501" s="40"/>
      <c r="I501" s="37">
        <f t="shared" si="52"/>
        <v>0</v>
      </c>
      <c r="J501" s="38">
        <f t="shared" si="53"/>
        <v>0</v>
      </c>
    </row>
    <row r="502" spans="1:10" x14ac:dyDescent="0.25">
      <c r="A502" s="85"/>
      <c r="B502" s="9" t="s">
        <v>98</v>
      </c>
      <c r="C502" s="33">
        <v>0.12</v>
      </c>
      <c r="D502" s="39">
        <v>0</v>
      </c>
      <c r="E502" s="35">
        <v>0</v>
      </c>
      <c r="F502" s="28">
        <f t="shared" si="51"/>
        <v>0</v>
      </c>
      <c r="G502" s="40"/>
      <c r="H502" s="40"/>
      <c r="I502" s="37">
        <f t="shared" si="52"/>
        <v>0</v>
      </c>
      <c r="J502" s="38">
        <f t="shared" si="53"/>
        <v>0</v>
      </c>
    </row>
    <row r="503" spans="1:10" x14ac:dyDescent="0.25">
      <c r="A503" s="85" t="s">
        <v>100</v>
      </c>
      <c r="B503" s="9" t="s">
        <v>94</v>
      </c>
      <c r="C503" s="33">
        <v>0.34</v>
      </c>
      <c r="D503" s="39">
        <v>0.14000000000000001</v>
      </c>
      <c r="E503" s="35">
        <f>'[21]4D1_CH4_EF_DomesticWastewater'!$D$22</f>
        <v>0.3</v>
      </c>
      <c r="F503" s="28">
        <f t="shared" si="51"/>
        <v>0</v>
      </c>
      <c r="G503" s="40"/>
      <c r="H503" s="40"/>
      <c r="I503" s="37">
        <f t="shared" si="52"/>
        <v>0</v>
      </c>
      <c r="J503" s="38">
        <f t="shared" si="53"/>
        <v>0</v>
      </c>
    </row>
    <row r="504" spans="1:10" x14ac:dyDescent="0.25">
      <c r="A504" s="85"/>
      <c r="B504" s="9" t="s">
        <v>95</v>
      </c>
      <c r="C504" s="33">
        <v>0.34</v>
      </c>
      <c r="D504" s="39">
        <v>0.1</v>
      </c>
      <c r="E504" s="35">
        <f>'[21]4D1_CH4_EF_DomesticWastewater'!$D$23</f>
        <v>0.06</v>
      </c>
      <c r="F504" s="28">
        <f t="shared" si="51"/>
        <v>0</v>
      </c>
      <c r="G504" s="40"/>
      <c r="H504" s="40"/>
      <c r="I504" s="37">
        <f t="shared" si="52"/>
        <v>0</v>
      </c>
      <c r="J504" s="38">
        <f t="shared" si="53"/>
        <v>0</v>
      </c>
    </row>
    <row r="505" spans="1:10" x14ac:dyDescent="0.25">
      <c r="A505" s="85"/>
      <c r="B505" s="9" t="s">
        <v>96</v>
      </c>
      <c r="C505" s="33">
        <v>0.34</v>
      </c>
      <c r="D505" s="39">
        <v>0.03</v>
      </c>
      <c r="E505" s="35">
        <f>'[21]4D1_CH4_EF_DomesticWastewater'!$D$13</f>
        <v>0.06</v>
      </c>
      <c r="F505" s="28">
        <f t="shared" si="51"/>
        <v>0</v>
      </c>
      <c r="G505" s="40"/>
      <c r="H505" s="40"/>
      <c r="I505" s="37">
        <f t="shared" si="52"/>
        <v>0</v>
      </c>
      <c r="J505" s="38">
        <f t="shared" si="53"/>
        <v>0</v>
      </c>
    </row>
    <row r="506" spans="1:10" x14ac:dyDescent="0.25">
      <c r="A506" s="85"/>
      <c r="B506" s="9" t="s">
        <v>97</v>
      </c>
      <c r="C506" s="33">
        <v>0.34</v>
      </c>
      <c r="D506" s="39">
        <v>0.53</v>
      </c>
      <c r="E506" s="35">
        <f>'[21]4D1_CH4_EF_DomesticWastewater'!$D$13</f>
        <v>0.06</v>
      </c>
      <c r="F506" s="28">
        <f t="shared" si="51"/>
        <v>0</v>
      </c>
      <c r="G506" s="40"/>
      <c r="H506" s="40"/>
      <c r="I506" s="37">
        <f t="shared" si="52"/>
        <v>0</v>
      </c>
      <c r="J506" s="38">
        <f t="shared" si="53"/>
        <v>0</v>
      </c>
    </row>
    <row r="507" spans="1:10" x14ac:dyDescent="0.25">
      <c r="A507" s="85"/>
      <c r="B507" s="9" t="s">
        <v>98</v>
      </c>
      <c r="C507" s="33">
        <v>0.34</v>
      </c>
      <c r="D507" s="39">
        <v>0.2</v>
      </c>
      <c r="E507" s="35">
        <v>0</v>
      </c>
      <c r="F507" s="28">
        <f t="shared" si="51"/>
        <v>0</v>
      </c>
      <c r="G507" s="40"/>
      <c r="H507" s="40"/>
      <c r="I507" s="37">
        <f t="shared" si="52"/>
        <v>0</v>
      </c>
      <c r="J507" s="38">
        <f t="shared" si="53"/>
        <v>0</v>
      </c>
    </row>
    <row r="508" spans="1:10" x14ac:dyDescent="0.25">
      <c r="A508" s="86" t="s">
        <v>119</v>
      </c>
      <c r="B508" s="86"/>
      <c r="C508" s="86"/>
      <c r="D508" s="86"/>
      <c r="E508" s="86"/>
      <c r="F508" s="86"/>
      <c r="G508" s="86"/>
      <c r="H508" s="86"/>
      <c r="I508" s="41">
        <f>SUM(I493:I507)</f>
        <v>0</v>
      </c>
      <c r="J508" s="42">
        <f>SUM(J493:J507)</f>
        <v>0</v>
      </c>
    </row>
    <row r="511" spans="1:10" x14ac:dyDescent="0.25">
      <c r="A511" s="87" t="s">
        <v>8</v>
      </c>
      <c r="B511" s="88"/>
      <c r="C511" s="78" t="s">
        <v>9</v>
      </c>
      <c r="D511" s="89"/>
      <c r="E511" s="89"/>
      <c r="F511" s="89"/>
      <c r="G511" s="89"/>
      <c r="H511" s="89"/>
      <c r="I511" s="89"/>
    </row>
    <row r="512" spans="1:10" x14ac:dyDescent="0.25">
      <c r="A512" s="87" t="s">
        <v>10</v>
      </c>
      <c r="B512" s="88"/>
      <c r="C512" s="78" t="s">
        <v>11</v>
      </c>
      <c r="D512" s="89"/>
      <c r="E512" s="89"/>
      <c r="F512" s="89"/>
      <c r="G512" s="89"/>
      <c r="H512" s="89"/>
      <c r="I512" s="89"/>
    </row>
    <row r="513" spans="1:10" x14ac:dyDescent="0.25">
      <c r="A513" s="87" t="s">
        <v>12</v>
      </c>
      <c r="B513" s="88"/>
      <c r="C513" s="78" t="s">
        <v>13</v>
      </c>
      <c r="D513" s="89"/>
      <c r="E513" s="89"/>
      <c r="F513" s="89"/>
      <c r="G513" s="89"/>
      <c r="H513" s="89"/>
      <c r="I513" s="89"/>
    </row>
    <row r="514" spans="1:10" x14ac:dyDescent="0.25">
      <c r="A514" s="87" t="s">
        <v>14</v>
      </c>
      <c r="B514" s="88"/>
      <c r="C514" s="78" t="s">
        <v>63</v>
      </c>
      <c r="D514" s="89"/>
      <c r="E514" s="89"/>
      <c r="F514" s="89"/>
      <c r="G514" s="89"/>
      <c r="H514" s="89"/>
      <c r="I514" s="89"/>
    </row>
    <row r="515" spans="1:10" x14ac:dyDescent="0.25">
      <c r="A515" s="80" t="s">
        <v>64</v>
      </c>
      <c r="B515" s="81"/>
      <c r="C515" s="81"/>
      <c r="D515" s="81"/>
      <c r="E515" s="81"/>
      <c r="F515" s="81"/>
      <c r="G515" s="81"/>
      <c r="H515" s="81"/>
      <c r="I515" s="81"/>
      <c r="J515" s="17"/>
    </row>
    <row r="516" spans="1:10" x14ac:dyDescent="0.25">
      <c r="A516" s="7"/>
      <c r="B516" s="7"/>
      <c r="C516" s="8" t="s">
        <v>17</v>
      </c>
      <c r="D516" s="8" t="s">
        <v>18</v>
      </c>
      <c r="E516" s="8" t="s">
        <v>19</v>
      </c>
      <c r="F516" s="8" t="s">
        <v>20</v>
      </c>
      <c r="G516" s="8" t="s">
        <v>65</v>
      </c>
      <c r="H516" s="8" t="s">
        <v>66</v>
      </c>
      <c r="I516" s="8" t="s">
        <v>67</v>
      </c>
      <c r="J516" s="18" t="s">
        <v>68</v>
      </c>
    </row>
    <row r="517" spans="1:10" ht="51" x14ac:dyDescent="0.25">
      <c r="A517" s="82" t="s">
        <v>69</v>
      </c>
      <c r="B517" s="82" t="s">
        <v>70</v>
      </c>
      <c r="C517" s="7" t="s">
        <v>71</v>
      </c>
      <c r="D517" s="7" t="s">
        <v>72</v>
      </c>
      <c r="E517" s="7" t="s">
        <v>73</v>
      </c>
      <c r="F517" s="7" t="s">
        <v>74</v>
      </c>
      <c r="G517" s="7" t="s">
        <v>75</v>
      </c>
      <c r="H517" s="7" t="s">
        <v>76</v>
      </c>
      <c r="I517" s="7" t="s">
        <v>77</v>
      </c>
      <c r="J517" s="7" t="s">
        <v>77</v>
      </c>
    </row>
    <row r="518" spans="1:10" ht="15.75" x14ac:dyDescent="0.25">
      <c r="A518" s="82"/>
      <c r="B518" s="82"/>
      <c r="C518" s="11" t="s">
        <v>78</v>
      </c>
      <c r="D518" s="11" t="s">
        <v>79</v>
      </c>
      <c r="E518" s="11" t="s">
        <v>80</v>
      </c>
      <c r="F518" s="11" t="s">
        <v>28</v>
      </c>
      <c r="G518" s="11" t="s">
        <v>81</v>
      </c>
      <c r="H518" s="11" t="s">
        <v>82</v>
      </c>
      <c r="I518" s="11" t="s">
        <v>83</v>
      </c>
      <c r="J518" s="11" t="s">
        <v>83</v>
      </c>
    </row>
    <row r="519" spans="1:10" ht="28.5" x14ac:dyDescent="0.25">
      <c r="A519" s="82"/>
      <c r="B519" s="82"/>
      <c r="C519" s="12" t="s">
        <v>87</v>
      </c>
      <c r="D519" s="12" t="s">
        <v>87</v>
      </c>
      <c r="E519" s="12" t="s">
        <v>46</v>
      </c>
      <c r="F519" s="12" t="s">
        <v>30</v>
      </c>
      <c r="G519" s="12" t="s">
        <v>30</v>
      </c>
      <c r="H519" s="12" t="s">
        <v>88</v>
      </c>
      <c r="I519" s="12" t="s">
        <v>88</v>
      </c>
      <c r="J519" s="12" t="s">
        <v>89</v>
      </c>
    </row>
    <row r="520" spans="1:10" ht="15.75" thickBot="1" x14ac:dyDescent="0.3">
      <c r="A520" s="90"/>
      <c r="B520" s="90"/>
      <c r="C520" s="13"/>
      <c r="D520" s="13"/>
      <c r="E520" s="13" t="s">
        <v>90</v>
      </c>
      <c r="F520" s="13" t="s">
        <v>91</v>
      </c>
      <c r="G520" s="13"/>
      <c r="H520" s="13"/>
      <c r="I520" s="22" t="s">
        <v>92</v>
      </c>
      <c r="J520" s="23"/>
    </row>
    <row r="521" spans="1:10" ht="15.75" thickTop="1" x14ac:dyDescent="0.25">
      <c r="A521" s="91" t="s">
        <v>93</v>
      </c>
      <c r="B521" s="24" t="s">
        <v>94</v>
      </c>
      <c r="C521" s="25">
        <v>0.54</v>
      </c>
      <c r="D521" s="26">
        <v>0</v>
      </c>
      <c r="E521" s="27">
        <f>'[21]4D1_CH4_EF_DomesticWastewater'!$D$14</f>
        <v>0.3</v>
      </c>
      <c r="F521" s="28">
        <f>$M$30</f>
        <v>0</v>
      </c>
      <c r="G521" s="29"/>
      <c r="H521" s="29"/>
      <c r="I521" s="30">
        <f>((C521*D521*E521)*(F521-G521))-H521</f>
        <v>0</v>
      </c>
      <c r="J521" s="31">
        <f>I521/(10^6)</f>
        <v>0</v>
      </c>
    </row>
    <row r="522" spans="1:10" x14ac:dyDescent="0.25">
      <c r="A522" s="92"/>
      <c r="B522" s="10" t="s">
        <v>95</v>
      </c>
      <c r="C522" s="33">
        <v>0.54</v>
      </c>
      <c r="D522" s="34">
        <v>0.47</v>
      </c>
      <c r="E522" s="35">
        <f>'[21]4D1_CH4_EF_DomesticWastewater'!$D$23</f>
        <v>0.06</v>
      </c>
      <c r="F522" s="28">
        <f t="shared" ref="F522:F535" si="54">$M$30</f>
        <v>0</v>
      </c>
      <c r="G522" s="36"/>
      <c r="H522" s="36"/>
      <c r="I522" s="37">
        <f t="shared" ref="I522:I535" si="55">((C522*D522*E522)*(F522-G522))-H522</f>
        <v>0</v>
      </c>
      <c r="J522" s="38">
        <f t="shared" ref="J522:J535" si="56">I522/(10^6)</f>
        <v>0</v>
      </c>
    </row>
    <row r="523" spans="1:10" x14ac:dyDescent="0.25">
      <c r="A523" s="92"/>
      <c r="B523" s="9" t="s">
        <v>96</v>
      </c>
      <c r="C523" s="33">
        <v>0.54</v>
      </c>
      <c r="D523" s="34">
        <v>0</v>
      </c>
      <c r="E523" s="35">
        <f>'[21]4D1_CH4_EF_DomesticWastewater'!$D$13</f>
        <v>0.06</v>
      </c>
      <c r="F523" s="28">
        <f t="shared" si="54"/>
        <v>0</v>
      </c>
      <c r="G523" s="36"/>
      <c r="H523" s="36"/>
      <c r="I523" s="37">
        <f t="shared" si="55"/>
        <v>0</v>
      </c>
      <c r="J523" s="38">
        <f t="shared" si="56"/>
        <v>0</v>
      </c>
    </row>
    <row r="524" spans="1:10" x14ac:dyDescent="0.25">
      <c r="A524" s="85"/>
      <c r="B524" s="9" t="s">
        <v>97</v>
      </c>
      <c r="C524" s="33">
        <v>0.54</v>
      </c>
      <c r="D524" s="39">
        <v>0.1</v>
      </c>
      <c r="E524" s="35">
        <f>'[21]4D1_CH4_EF_DomesticWastewater'!$D$14</f>
        <v>0.3</v>
      </c>
      <c r="F524" s="28">
        <f t="shared" si="54"/>
        <v>0</v>
      </c>
      <c r="G524" s="40"/>
      <c r="H524" s="40"/>
      <c r="I524" s="37">
        <f t="shared" si="55"/>
        <v>0</v>
      </c>
      <c r="J524" s="38">
        <f t="shared" si="56"/>
        <v>0</v>
      </c>
    </row>
    <row r="525" spans="1:10" x14ac:dyDescent="0.25">
      <c r="A525" s="85"/>
      <c r="B525" s="9" t="s">
        <v>98</v>
      </c>
      <c r="C525" s="33">
        <v>0.54</v>
      </c>
      <c r="D525" s="39">
        <v>0.43</v>
      </c>
      <c r="E525" s="35">
        <v>0</v>
      </c>
      <c r="F525" s="28">
        <f t="shared" si="54"/>
        <v>0</v>
      </c>
      <c r="G525" s="40"/>
      <c r="H525" s="40"/>
      <c r="I525" s="37">
        <f t="shared" si="55"/>
        <v>0</v>
      </c>
      <c r="J525" s="38">
        <f t="shared" si="56"/>
        <v>0</v>
      </c>
    </row>
    <row r="526" spans="1:10" x14ac:dyDescent="0.25">
      <c r="A526" s="85" t="s">
        <v>99</v>
      </c>
      <c r="B526" s="9" t="s">
        <v>94</v>
      </c>
      <c r="C526" s="33">
        <v>0.12</v>
      </c>
      <c r="D526" s="39">
        <v>0.18</v>
      </c>
      <c r="E526" s="35">
        <f>'[21]4D1_CH4_EF_DomesticWastewater'!$D$22</f>
        <v>0.3</v>
      </c>
      <c r="F526" s="28">
        <f t="shared" si="54"/>
        <v>0</v>
      </c>
      <c r="G526" s="40"/>
      <c r="H526" s="40"/>
      <c r="I526" s="37">
        <f t="shared" si="55"/>
        <v>0</v>
      </c>
      <c r="J526" s="38">
        <f t="shared" si="56"/>
        <v>0</v>
      </c>
    </row>
    <row r="527" spans="1:10" x14ac:dyDescent="0.25">
      <c r="A527" s="85"/>
      <c r="B527" s="9" t="s">
        <v>95</v>
      </c>
      <c r="C527" s="33">
        <v>0.12</v>
      </c>
      <c r="D527" s="39">
        <v>0.08</v>
      </c>
      <c r="E527" s="35">
        <f>'[21]4D1_CH4_EF_DomesticWastewater'!$D$23</f>
        <v>0.06</v>
      </c>
      <c r="F527" s="28">
        <f t="shared" si="54"/>
        <v>0</v>
      </c>
      <c r="G527" s="40"/>
      <c r="H527" s="40"/>
      <c r="I527" s="37">
        <f t="shared" si="55"/>
        <v>0</v>
      </c>
      <c r="J527" s="38">
        <f t="shared" si="56"/>
        <v>0</v>
      </c>
    </row>
    <row r="528" spans="1:10" x14ac:dyDescent="0.25">
      <c r="A528" s="85"/>
      <c r="B528" s="9" t="s">
        <v>96</v>
      </c>
      <c r="C528" s="33">
        <v>0.12</v>
      </c>
      <c r="D528" s="39">
        <v>0</v>
      </c>
      <c r="E528" s="35">
        <f>'[21]4D1_CH4_EF_DomesticWastewater'!$D$13</f>
        <v>0.06</v>
      </c>
      <c r="F528" s="28">
        <f t="shared" si="54"/>
        <v>0</v>
      </c>
      <c r="G528" s="40"/>
      <c r="H528" s="40"/>
      <c r="I528" s="37">
        <f t="shared" si="55"/>
        <v>0</v>
      </c>
      <c r="J528" s="38">
        <f t="shared" si="56"/>
        <v>0</v>
      </c>
    </row>
    <row r="529" spans="1:10" x14ac:dyDescent="0.25">
      <c r="A529" s="85"/>
      <c r="B529" s="9" t="s">
        <v>97</v>
      </c>
      <c r="C529" s="33">
        <v>0.12</v>
      </c>
      <c r="D529" s="39">
        <v>0.74</v>
      </c>
      <c r="E529" s="35">
        <f>'[21]4D1_CH4_EF_DomesticWastewater'!$D$13</f>
        <v>0.06</v>
      </c>
      <c r="F529" s="28">
        <f t="shared" si="54"/>
        <v>0</v>
      </c>
      <c r="G529" s="40"/>
      <c r="H529" s="40"/>
      <c r="I529" s="37">
        <f t="shared" si="55"/>
        <v>0</v>
      </c>
      <c r="J529" s="38">
        <f t="shared" si="56"/>
        <v>0</v>
      </c>
    </row>
    <row r="530" spans="1:10" x14ac:dyDescent="0.25">
      <c r="A530" s="85"/>
      <c r="B530" s="9" t="s">
        <v>98</v>
      </c>
      <c r="C530" s="33">
        <v>0.12</v>
      </c>
      <c r="D530" s="39">
        <v>0</v>
      </c>
      <c r="E530" s="35">
        <v>0</v>
      </c>
      <c r="F530" s="28">
        <f t="shared" si="54"/>
        <v>0</v>
      </c>
      <c r="G530" s="40"/>
      <c r="H530" s="40"/>
      <c r="I530" s="37">
        <f t="shared" si="55"/>
        <v>0</v>
      </c>
      <c r="J530" s="38">
        <f t="shared" si="56"/>
        <v>0</v>
      </c>
    </row>
    <row r="531" spans="1:10" x14ac:dyDescent="0.25">
      <c r="A531" s="85" t="s">
        <v>100</v>
      </c>
      <c r="B531" s="9" t="s">
        <v>94</v>
      </c>
      <c r="C531" s="33">
        <v>0.34</v>
      </c>
      <c r="D531" s="39">
        <v>0.14000000000000001</v>
      </c>
      <c r="E531" s="35">
        <f>'[21]4D1_CH4_EF_DomesticWastewater'!$D$22</f>
        <v>0.3</v>
      </c>
      <c r="F531" s="28">
        <f t="shared" si="54"/>
        <v>0</v>
      </c>
      <c r="G531" s="40"/>
      <c r="H531" s="40"/>
      <c r="I531" s="37">
        <f t="shared" si="55"/>
        <v>0</v>
      </c>
      <c r="J531" s="38">
        <f t="shared" si="56"/>
        <v>0</v>
      </c>
    </row>
    <row r="532" spans="1:10" x14ac:dyDescent="0.25">
      <c r="A532" s="85"/>
      <c r="B532" s="9" t="s">
        <v>95</v>
      </c>
      <c r="C532" s="33">
        <v>0.34</v>
      </c>
      <c r="D532" s="39">
        <v>0.1</v>
      </c>
      <c r="E532" s="35">
        <f>'[21]4D1_CH4_EF_DomesticWastewater'!$D$23</f>
        <v>0.06</v>
      </c>
      <c r="F532" s="28">
        <f t="shared" si="54"/>
        <v>0</v>
      </c>
      <c r="G532" s="40"/>
      <c r="H532" s="40"/>
      <c r="I532" s="37">
        <f t="shared" si="55"/>
        <v>0</v>
      </c>
      <c r="J532" s="38">
        <f t="shared" si="56"/>
        <v>0</v>
      </c>
    </row>
    <row r="533" spans="1:10" x14ac:dyDescent="0.25">
      <c r="A533" s="85"/>
      <c r="B533" s="9" t="s">
        <v>96</v>
      </c>
      <c r="C533" s="33">
        <v>0.34</v>
      </c>
      <c r="D533" s="39">
        <v>0.03</v>
      </c>
      <c r="E533" s="35">
        <f>'[21]4D1_CH4_EF_DomesticWastewater'!$D$13</f>
        <v>0.06</v>
      </c>
      <c r="F533" s="28">
        <f t="shared" si="54"/>
        <v>0</v>
      </c>
      <c r="G533" s="40"/>
      <c r="H533" s="40"/>
      <c r="I533" s="37">
        <f t="shared" si="55"/>
        <v>0</v>
      </c>
      <c r="J533" s="38">
        <f t="shared" si="56"/>
        <v>0</v>
      </c>
    </row>
    <row r="534" spans="1:10" x14ac:dyDescent="0.25">
      <c r="A534" s="85"/>
      <c r="B534" s="9" t="s">
        <v>97</v>
      </c>
      <c r="C534" s="33">
        <v>0.34</v>
      </c>
      <c r="D534" s="39">
        <v>0.53</v>
      </c>
      <c r="E534" s="35">
        <f>'[21]4D1_CH4_EF_DomesticWastewater'!$D$13</f>
        <v>0.06</v>
      </c>
      <c r="F534" s="28">
        <f t="shared" si="54"/>
        <v>0</v>
      </c>
      <c r="G534" s="40"/>
      <c r="H534" s="40"/>
      <c r="I534" s="37">
        <f t="shared" si="55"/>
        <v>0</v>
      </c>
      <c r="J534" s="38">
        <f t="shared" si="56"/>
        <v>0</v>
      </c>
    </row>
    <row r="535" spans="1:10" x14ac:dyDescent="0.25">
      <c r="A535" s="85"/>
      <c r="B535" s="9" t="s">
        <v>98</v>
      </c>
      <c r="C535" s="33">
        <v>0.34</v>
      </c>
      <c r="D535" s="39">
        <v>0.2</v>
      </c>
      <c r="E535" s="35">
        <v>0</v>
      </c>
      <c r="F535" s="28">
        <f t="shared" si="54"/>
        <v>0</v>
      </c>
      <c r="G535" s="40"/>
      <c r="H535" s="40"/>
      <c r="I535" s="37">
        <f t="shared" si="55"/>
        <v>0</v>
      </c>
      <c r="J535" s="38">
        <f t="shared" si="56"/>
        <v>0</v>
      </c>
    </row>
    <row r="536" spans="1:10" x14ac:dyDescent="0.25">
      <c r="A536" s="86" t="s">
        <v>120</v>
      </c>
      <c r="B536" s="86"/>
      <c r="C536" s="86"/>
      <c r="D536" s="86"/>
      <c r="E536" s="86"/>
      <c r="F536" s="86"/>
      <c r="G536" s="86"/>
      <c r="H536" s="86"/>
      <c r="I536" s="41">
        <f>SUM(I521:I535)</f>
        <v>0</v>
      </c>
      <c r="J536" s="42">
        <f>SUM(J521:J535)</f>
        <v>0</v>
      </c>
    </row>
    <row r="539" spans="1:10" x14ac:dyDescent="0.25">
      <c r="A539" s="87" t="s">
        <v>8</v>
      </c>
      <c r="B539" s="88"/>
      <c r="C539" s="78" t="s">
        <v>9</v>
      </c>
      <c r="D539" s="89"/>
      <c r="E539" s="89"/>
      <c r="F539" s="89"/>
      <c r="G539" s="89"/>
      <c r="H539" s="89"/>
      <c r="I539" s="89"/>
    </row>
    <row r="540" spans="1:10" x14ac:dyDescent="0.25">
      <c r="A540" s="87" t="s">
        <v>10</v>
      </c>
      <c r="B540" s="88"/>
      <c r="C540" s="78" t="s">
        <v>11</v>
      </c>
      <c r="D540" s="89"/>
      <c r="E540" s="89"/>
      <c r="F540" s="89"/>
      <c r="G540" s="89"/>
      <c r="H540" s="89"/>
      <c r="I540" s="89"/>
    </row>
    <row r="541" spans="1:10" x14ac:dyDescent="0.25">
      <c r="A541" s="87" t="s">
        <v>12</v>
      </c>
      <c r="B541" s="88"/>
      <c r="C541" s="78" t="s">
        <v>13</v>
      </c>
      <c r="D541" s="89"/>
      <c r="E541" s="89"/>
      <c r="F541" s="89"/>
      <c r="G541" s="89"/>
      <c r="H541" s="89"/>
      <c r="I541" s="89"/>
    </row>
    <row r="542" spans="1:10" x14ac:dyDescent="0.25">
      <c r="A542" s="87" t="s">
        <v>14</v>
      </c>
      <c r="B542" s="88"/>
      <c r="C542" s="78" t="s">
        <v>63</v>
      </c>
      <c r="D542" s="89"/>
      <c r="E542" s="89"/>
      <c r="F542" s="89"/>
      <c r="G542" s="89"/>
      <c r="H542" s="89"/>
      <c r="I542" s="89"/>
    </row>
    <row r="543" spans="1:10" x14ac:dyDescent="0.25">
      <c r="A543" s="80" t="s">
        <v>64</v>
      </c>
      <c r="B543" s="81"/>
      <c r="C543" s="81"/>
      <c r="D543" s="81"/>
      <c r="E543" s="81"/>
      <c r="F543" s="81"/>
      <c r="G543" s="81"/>
      <c r="H543" s="81"/>
      <c r="I543" s="81"/>
      <c r="J543" s="17"/>
    </row>
    <row r="544" spans="1:10" x14ac:dyDescent="0.25">
      <c r="A544" s="7"/>
      <c r="B544" s="7"/>
      <c r="C544" s="8" t="s">
        <v>17</v>
      </c>
      <c r="D544" s="8" t="s">
        <v>18</v>
      </c>
      <c r="E544" s="8" t="s">
        <v>19</v>
      </c>
      <c r="F544" s="8" t="s">
        <v>20</v>
      </c>
      <c r="G544" s="8" t="s">
        <v>65</v>
      </c>
      <c r="H544" s="8" t="s">
        <v>66</v>
      </c>
      <c r="I544" s="8" t="s">
        <v>67</v>
      </c>
      <c r="J544" s="18" t="s">
        <v>68</v>
      </c>
    </row>
    <row r="545" spans="1:10" ht="51" x14ac:dyDescent="0.25">
      <c r="A545" s="82" t="s">
        <v>69</v>
      </c>
      <c r="B545" s="82" t="s">
        <v>70</v>
      </c>
      <c r="C545" s="7" t="s">
        <v>71</v>
      </c>
      <c r="D545" s="7" t="s">
        <v>72</v>
      </c>
      <c r="E545" s="7" t="s">
        <v>73</v>
      </c>
      <c r="F545" s="7" t="s">
        <v>74</v>
      </c>
      <c r="G545" s="7" t="s">
        <v>75</v>
      </c>
      <c r="H545" s="7" t="s">
        <v>76</v>
      </c>
      <c r="I545" s="7" t="s">
        <v>77</v>
      </c>
      <c r="J545" s="7" t="s">
        <v>77</v>
      </c>
    </row>
    <row r="546" spans="1:10" ht="15.75" x14ac:dyDescent="0.25">
      <c r="A546" s="82"/>
      <c r="B546" s="82"/>
      <c r="C546" s="11" t="s">
        <v>78</v>
      </c>
      <c r="D546" s="11" t="s">
        <v>79</v>
      </c>
      <c r="E546" s="11" t="s">
        <v>80</v>
      </c>
      <c r="F546" s="11" t="s">
        <v>28</v>
      </c>
      <c r="G546" s="11" t="s">
        <v>81</v>
      </c>
      <c r="H546" s="11" t="s">
        <v>82</v>
      </c>
      <c r="I546" s="11" t="s">
        <v>83</v>
      </c>
      <c r="J546" s="11" t="s">
        <v>83</v>
      </c>
    </row>
    <row r="547" spans="1:10" ht="28.5" x14ac:dyDescent="0.25">
      <c r="A547" s="82"/>
      <c r="B547" s="82"/>
      <c r="C547" s="12" t="s">
        <v>87</v>
      </c>
      <c r="D547" s="12" t="s">
        <v>87</v>
      </c>
      <c r="E547" s="12" t="s">
        <v>46</v>
      </c>
      <c r="F547" s="12" t="s">
        <v>30</v>
      </c>
      <c r="G547" s="12" t="s">
        <v>30</v>
      </c>
      <c r="H547" s="12" t="s">
        <v>88</v>
      </c>
      <c r="I547" s="12" t="s">
        <v>88</v>
      </c>
      <c r="J547" s="12" t="s">
        <v>89</v>
      </c>
    </row>
    <row r="548" spans="1:10" ht="15.75" thickBot="1" x14ac:dyDescent="0.3">
      <c r="A548" s="90"/>
      <c r="B548" s="90"/>
      <c r="C548" s="13"/>
      <c r="D548" s="13"/>
      <c r="E548" s="13" t="s">
        <v>90</v>
      </c>
      <c r="F548" s="13" t="s">
        <v>91</v>
      </c>
      <c r="G548" s="13"/>
      <c r="H548" s="13"/>
      <c r="I548" s="22" t="s">
        <v>92</v>
      </c>
      <c r="J548" s="23"/>
    </row>
    <row r="549" spans="1:10" ht="15.75" thickTop="1" x14ac:dyDescent="0.25">
      <c r="A549" s="91" t="s">
        <v>93</v>
      </c>
      <c r="B549" s="24" t="s">
        <v>94</v>
      </c>
      <c r="C549" s="25">
        <v>0.54</v>
      </c>
      <c r="D549" s="26">
        <v>0</v>
      </c>
      <c r="E549" s="27">
        <f>'[21]4D1_CH4_EF_DomesticWastewater'!$D$14</f>
        <v>0.3</v>
      </c>
      <c r="F549" s="28">
        <f>$M$31</f>
        <v>0</v>
      </c>
      <c r="G549" s="29"/>
      <c r="H549" s="29"/>
      <c r="I549" s="30">
        <f>((C549*D549*E549)*(F549-G549))-H549</f>
        <v>0</v>
      </c>
      <c r="J549" s="31">
        <f>I549/(10^6)</f>
        <v>0</v>
      </c>
    </row>
    <row r="550" spans="1:10" x14ac:dyDescent="0.25">
      <c r="A550" s="92"/>
      <c r="B550" s="10" t="s">
        <v>95</v>
      </c>
      <c r="C550" s="33">
        <v>0.54</v>
      </c>
      <c r="D550" s="34">
        <v>0.47</v>
      </c>
      <c r="E550" s="35">
        <f>'[21]4D1_CH4_EF_DomesticWastewater'!$D$23</f>
        <v>0.06</v>
      </c>
      <c r="F550" s="28">
        <f t="shared" ref="F550:F563" si="57">$M$31</f>
        <v>0</v>
      </c>
      <c r="G550" s="36"/>
      <c r="H550" s="36"/>
      <c r="I550" s="37">
        <f t="shared" ref="I550:I563" si="58">((C550*D550*E550)*(F550-G550))-H550</f>
        <v>0</v>
      </c>
      <c r="J550" s="38">
        <f t="shared" ref="J550:J563" si="59">I550/(10^6)</f>
        <v>0</v>
      </c>
    </row>
    <row r="551" spans="1:10" x14ac:dyDescent="0.25">
      <c r="A551" s="92"/>
      <c r="B551" s="9" t="s">
        <v>96</v>
      </c>
      <c r="C551" s="33">
        <v>0.54</v>
      </c>
      <c r="D551" s="34">
        <v>0</v>
      </c>
      <c r="E551" s="35">
        <f>'[21]4D1_CH4_EF_DomesticWastewater'!$D$13</f>
        <v>0.06</v>
      </c>
      <c r="F551" s="28">
        <f t="shared" si="57"/>
        <v>0</v>
      </c>
      <c r="G551" s="36"/>
      <c r="H551" s="36"/>
      <c r="I551" s="37">
        <f t="shared" si="58"/>
        <v>0</v>
      </c>
      <c r="J551" s="38">
        <f t="shared" si="59"/>
        <v>0</v>
      </c>
    </row>
    <row r="552" spans="1:10" x14ac:dyDescent="0.25">
      <c r="A552" s="85"/>
      <c r="B552" s="9" t="s">
        <v>97</v>
      </c>
      <c r="C552" s="33">
        <v>0.54</v>
      </c>
      <c r="D552" s="39">
        <v>0.1</v>
      </c>
      <c r="E552" s="35">
        <f>'[21]4D1_CH4_EF_DomesticWastewater'!$D$14</f>
        <v>0.3</v>
      </c>
      <c r="F552" s="28">
        <f t="shared" si="57"/>
        <v>0</v>
      </c>
      <c r="G552" s="40"/>
      <c r="H552" s="40"/>
      <c r="I552" s="37">
        <f t="shared" si="58"/>
        <v>0</v>
      </c>
      <c r="J552" s="38">
        <f t="shared" si="59"/>
        <v>0</v>
      </c>
    </row>
    <row r="553" spans="1:10" x14ac:dyDescent="0.25">
      <c r="A553" s="85"/>
      <c r="B553" s="9" t="s">
        <v>98</v>
      </c>
      <c r="C553" s="33">
        <v>0.54</v>
      </c>
      <c r="D553" s="39">
        <v>0.43</v>
      </c>
      <c r="E553" s="35">
        <v>0</v>
      </c>
      <c r="F553" s="28">
        <f t="shared" si="57"/>
        <v>0</v>
      </c>
      <c r="G553" s="40"/>
      <c r="H553" s="40"/>
      <c r="I553" s="37">
        <f t="shared" si="58"/>
        <v>0</v>
      </c>
      <c r="J553" s="38">
        <f t="shared" si="59"/>
        <v>0</v>
      </c>
    </row>
    <row r="554" spans="1:10" x14ac:dyDescent="0.25">
      <c r="A554" s="85" t="s">
        <v>99</v>
      </c>
      <c r="B554" s="9" t="s">
        <v>94</v>
      </c>
      <c r="C554" s="33">
        <v>0.12</v>
      </c>
      <c r="D554" s="39">
        <v>0.18</v>
      </c>
      <c r="E554" s="35">
        <f>'[21]4D1_CH4_EF_DomesticWastewater'!$D$22</f>
        <v>0.3</v>
      </c>
      <c r="F554" s="28">
        <f t="shared" si="57"/>
        <v>0</v>
      </c>
      <c r="G554" s="40"/>
      <c r="H554" s="40"/>
      <c r="I554" s="37">
        <f t="shared" si="58"/>
        <v>0</v>
      </c>
      <c r="J554" s="38">
        <f t="shared" si="59"/>
        <v>0</v>
      </c>
    </row>
    <row r="555" spans="1:10" x14ac:dyDescent="0.25">
      <c r="A555" s="85"/>
      <c r="B555" s="9" t="s">
        <v>95</v>
      </c>
      <c r="C555" s="33">
        <v>0.12</v>
      </c>
      <c r="D555" s="39">
        <v>0.08</v>
      </c>
      <c r="E555" s="35">
        <f>'[21]4D1_CH4_EF_DomesticWastewater'!$D$23</f>
        <v>0.06</v>
      </c>
      <c r="F555" s="28">
        <f t="shared" si="57"/>
        <v>0</v>
      </c>
      <c r="G555" s="40"/>
      <c r="H555" s="40"/>
      <c r="I555" s="37">
        <f t="shared" si="58"/>
        <v>0</v>
      </c>
      <c r="J555" s="38">
        <f t="shared" si="59"/>
        <v>0</v>
      </c>
    </row>
    <row r="556" spans="1:10" x14ac:dyDescent="0.25">
      <c r="A556" s="85"/>
      <c r="B556" s="9" t="s">
        <v>96</v>
      </c>
      <c r="C556" s="33">
        <v>0.12</v>
      </c>
      <c r="D556" s="39">
        <v>0</v>
      </c>
      <c r="E556" s="35">
        <f>'[21]4D1_CH4_EF_DomesticWastewater'!$D$13</f>
        <v>0.06</v>
      </c>
      <c r="F556" s="28">
        <f t="shared" si="57"/>
        <v>0</v>
      </c>
      <c r="G556" s="40"/>
      <c r="H556" s="40"/>
      <c r="I556" s="37">
        <f t="shared" si="58"/>
        <v>0</v>
      </c>
      <c r="J556" s="38">
        <f t="shared" si="59"/>
        <v>0</v>
      </c>
    </row>
    <row r="557" spans="1:10" x14ac:dyDescent="0.25">
      <c r="A557" s="85"/>
      <c r="B557" s="9" t="s">
        <v>97</v>
      </c>
      <c r="C557" s="33">
        <v>0.12</v>
      </c>
      <c r="D557" s="39">
        <v>0.74</v>
      </c>
      <c r="E557" s="35">
        <f>'[21]4D1_CH4_EF_DomesticWastewater'!$D$13</f>
        <v>0.06</v>
      </c>
      <c r="F557" s="28">
        <f t="shared" si="57"/>
        <v>0</v>
      </c>
      <c r="G557" s="40"/>
      <c r="H557" s="40"/>
      <c r="I557" s="37">
        <f t="shared" si="58"/>
        <v>0</v>
      </c>
      <c r="J557" s="38">
        <f t="shared" si="59"/>
        <v>0</v>
      </c>
    </row>
    <row r="558" spans="1:10" x14ac:dyDescent="0.25">
      <c r="A558" s="85"/>
      <c r="B558" s="9" t="s">
        <v>98</v>
      </c>
      <c r="C558" s="33">
        <v>0.12</v>
      </c>
      <c r="D558" s="39">
        <v>0</v>
      </c>
      <c r="E558" s="35">
        <v>0</v>
      </c>
      <c r="F558" s="28">
        <f t="shared" si="57"/>
        <v>0</v>
      </c>
      <c r="G558" s="40"/>
      <c r="H558" s="40"/>
      <c r="I558" s="37">
        <f t="shared" si="58"/>
        <v>0</v>
      </c>
      <c r="J558" s="38">
        <f t="shared" si="59"/>
        <v>0</v>
      </c>
    </row>
    <row r="559" spans="1:10" x14ac:dyDescent="0.25">
      <c r="A559" s="85" t="s">
        <v>100</v>
      </c>
      <c r="B559" s="9" t="s">
        <v>94</v>
      </c>
      <c r="C559" s="33">
        <v>0.34</v>
      </c>
      <c r="D559" s="39">
        <v>0.14000000000000001</v>
      </c>
      <c r="E559" s="35">
        <f>'[21]4D1_CH4_EF_DomesticWastewater'!$D$22</f>
        <v>0.3</v>
      </c>
      <c r="F559" s="28">
        <f t="shared" si="57"/>
        <v>0</v>
      </c>
      <c r="G559" s="40"/>
      <c r="H559" s="40"/>
      <c r="I559" s="37">
        <f t="shared" si="58"/>
        <v>0</v>
      </c>
      <c r="J559" s="38">
        <f t="shared" si="59"/>
        <v>0</v>
      </c>
    </row>
    <row r="560" spans="1:10" x14ac:dyDescent="0.25">
      <c r="A560" s="85"/>
      <c r="B560" s="9" t="s">
        <v>95</v>
      </c>
      <c r="C560" s="33">
        <v>0.34</v>
      </c>
      <c r="D560" s="39">
        <v>0.1</v>
      </c>
      <c r="E560" s="35">
        <f>'[21]4D1_CH4_EF_DomesticWastewater'!$D$23</f>
        <v>0.06</v>
      </c>
      <c r="F560" s="28">
        <f t="shared" si="57"/>
        <v>0</v>
      </c>
      <c r="G560" s="40"/>
      <c r="H560" s="40"/>
      <c r="I560" s="37">
        <f t="shared" si="58"/>
        <v>0</v>
      </c>
      <c r="J560" s="38">
        <f t="shared" si="59"/>
        <v>0</v>
      </c>
    </row>
    <row r="561" spans="1:10" x14ac:dyDescent="0.25">
      <c r="A561" s="85"/>
      <c r="B561" s="9" t="s">
        <v>96</v>
      </c>
      <c r="C561" s="33">
        <v>0.34</v>
      </c>
      <c r="D561" s="39">
        <v>0.03</v>
      </c>
      <c r="E561" s="35">
        <f>'[21]4D1_CH4_EF_DomesticWastewater'!$D$13</f>
        <v>0.06</v>
      </c>
      <c r="F561" s="28">
        <f t="shared" si="57"/>
        <v>0</v>
      </c>
      <c r="G561" s="40"/>
      <c r="H561" s="40"/>
      <c r="I561" s="37">
        <f t="shared" si="58"/>
        <v>0</v>
      </c>
      <c r="J561" s="38">
        <f t="shared" si="59"/>
        <v>0</v>
      </c>
    </row>
    <row r="562" spans="1:10" x14ac:dyDescent="0.25">
      <c r="A562" s="85"/>
      <c r="B562" s="9" t="s">
        <v>97</v>
      </c>
      <c r="C562" s="33">
        <v>0.34</v>
      </c>
      <c r="D562" s="39">
        <v>0.53</v>
      </c>
      <c r="E562" s="35">
        <f>'[21]4D1_CH4_EF_DomesticWastewater'!$D$13</f>
        <v>0.06</v>
      </c>
      <c r="F562" s="28">
        <f t="shared" si="57"/>
        <v>0</v>
      </c>
      <c r="G562" s="40"/>
      <c r="H562" s="40"/>
      <c r="I562" s="37">
        <f t="shared" si="58"/>
        <v>0</v>
      </c>
      <c r="J562" s="38">
        <f t="shared" si="59"/>
        <v>0</v>
      </c>
    </row>
    <row r="563" spans="1:10" x14ac:dyDescent="0.25">
      <c r="A563" s="85"/>
      <c r="B563" s="9" t="s">
        <v>98</v>
      </c>
      <c r="C563" s="33">
        <v>0.34</v>
      </c>
      <c r="D563" s="39">
        <v>0.2</v>
      </c>
      <c r="E563" s="35">
        <v>0</v>
      </c>
      <c r="F563" s="28">
        <f t="shared" si="57"/>
        <v>0</v>
      </c>
      <c r="G563" s="40"/>
      <c r="H563" s="40"/>
      <c r="I563" s="37">
        <f t="shared" si="58"/>
        <v>0</v>
      </c>
      <c r="J563" s="38">
        <f t="shared" si="59"/>
        <v>0</v>
      </c>
    </row>
    <row r="564" spans="1:10" x14ac:dyDescent="0.25">
      <c r="A564" s="86" t="s">
        <v>121</v>
      </c>
      <c r="B564" s="86"/>
      <c r="C564" s="86"/>
      <c r="D564" s="86"/>
      <c r="E564" s="86"/>
      <c r="F564" s="86"/>
      <c r="G564" s="86"/>
      <c r="H564" s="86"/>
      <c r="I564" s="41">
        <f>SUM(I549:I563)</f>
        <v>0</v>
      </c>
      <c r="J564" s="42">
        <f>SUM(J549:J563)</f>
        <v>0</v>
      </c>
    </row>
  </sheetData>
  <mergeCells count="305">
    <mergeCell ref="A1:B1"/>
    <mergeCell ref="C1:I1"/>
    <mergeCell ref="A2:B2"/>
    <mergeCell ref="C2:I2"/>
    <mergeCell ref="A3:B3"/>
    <mergeCell ref="C3:I3"/>
    <mergeCell ref="A35:B35"/>
    <mergeCell ref="C35:I35"/>
    <mergeCell ref="N9:N11"/>
    <mergeCell ref="A12:A16"/>
    <mergeCell ref="A17:A21"/>
    <mergeCell ref="A4:B4"/>
    <mergeCell ref="C4:I4"/>
    <mergeCell ref="A5:B5"/>
    <mergeCell ref="C5:I5"/>
    <mergeCell ref="A6:I6"/>
    <mergeCell ref="A8:A11"/>
    <mergeCell ref="B8:B11"/>
    <mergeCell ref="A36:B36"/>
    <mergeCell ref="C36:I36"/>
    <mergeCell ref="A37:B37"/>
    <mergeCell ref="C37:I37"/>
    <mergeCell ref="L9:L11"/>
    <mergeCell ref="M9:M11"/>
    <mergeCell ref="A50:A54"/>
    <mergeCell ref="A22:A26"/>
    <mergeCell ref="A55:A59"/>
    <mergeCell ref="A27:H27"/>
    <mergeCell ref="A60:H60"/>
    <mergeCell ref="A63:B63"/>
    <mergeCell ref="C63:I63"/>
    <mergeCell ref="A64:B64"/>
    <mergeCell ref="C64:I64"/>
    <mergeCell ref="A38:B38"/>
    <mergeCell ref="C38:I38"/>
    <mergeCell ref="A39:I39"/>
    <mergeCell ref="A41:A44"/>
    <mergeCell ref="B41:B44"/>
    <mergeCell ref="A45:A49"/>
    <mergeCell ref="A73:A77"/>
    <mergeCell ref="A78:A82"/>
    <mergeCell ref="A83:A87"/>
    <mergeCell ref="A88:H88"/>
    <mergeCell ref="A91:B91"/>
    <mergeCell ref="C91:I91"/>
    <mergeCell ref="A65:B65"/>
    <mergeCell ref="C65:I65"/>
    <mergeCell ref="A66:B66"/>
    <mergeCell ref="C66:I66"/>
    <mergeCell ref="A67:I67"/>
    <mergeCell ref="A69:A72"/>
    <mergeCell ref="B69:B72"/>
    <mergeCell ref="A95:I95"/>
    <mergeCell ref="A97:A100"/>
    <mergeCell ref="B97:B100"/>
    <mergeCell ref="A101:A105"/>
    <mergeCell ref="A106:A110"/>
    <mergeCell ref="A111:A115"/>
    <mergeCell ref="A92:B92"/>
    <mergeCell ref="C92:I92"/>
    <mergeCell ref="A93:B93"/>
    <mergeCell ref="C93:I93"/>
    <mergeCell ref="A94:B94"/>
    <mergeCell ref="C94:I94"/>
    <mergeCell ref="A122:B122"/>
    <mergeCell ref="C122:I122"/>
    <mergeCell ref="A123:I123"/>
    <mergeCell ref="A125:A128"/>
    <mergeCell ref="B125:B128"/>
    <mergeCell ref="A129:A133"/>
    <mergeCell ref="A116:H116"/>
    <mergeCell ref="A119:B119"/>
    <mergeCell ref="C119:I119"/>
    <mergeCell ref="A120:B120"/>
    <mergeCell ref="C120:I120"/>
    <mergeCell ref="A121:B121"/>
    <mergeCell ref="C121:I121"/>
    <mergeCell ref="A149:B149"/>
    <mergeCell ref="C149:I149"/>
    <mergeCell ref="A150:B150"/>
    <mergeCell ref="C150:I150"/>
    <mergeCell ref="A151:I151"/>
    <mergeCell ref="A153:A156"/>
    <mergeCell ref="B153:B156"/>
    <mergeCell ref="A134:A138"/>
    <mergeCell ref="A139:A143"/>
    <mergeCell ref="A144:H144"/>
    <mergeCell ref="A147:B147"/>
    <mergeCell ref="C147:I147"/>
    <mergeCell ref="A148:B148"/>
    <mergeCell ref="C148:I148"/>
    <mergeCell ref="A176:B176"/>
    <mergeCell ref="C176:I176"/>
    <mergeCell ref="A177:B177"/>
    <mergeCell ref="C177:I177"/>
    <mergeCell ref="A178:B178"/>
    <mergeCell ref="C178:I178"/>
    <mergeCell ref="A157:A161"/>
    <mergeCell ref="A162:A166"/>
    <mergeCell ref="A167:A171"/>
    <mergeCell ref="A172:H172"/>
    <mergeCell ref="A175:B175"/>
    <mergeCell ref="C175:I175"/>
    <mergeCell ref="A200:H200"/>
    <mergeCell ref="A203:B203"/>
    <mergeCell ref="C203:I203"/>
    <mergeCell ref="A204:B204"/>
    <mergeCell ref="C204:I204"/>
    <mergeCell ref="A205:B205"/>
    <mergeCell ref="C205:I205"/>
    <mergeCell ref="A179:I179"/>
    <mergeCell ref="A181:A184"/>
    <mergeCell ref="B181:B184"/>
    <mergeCell ref="A185:A189"/>
    <mergeCell ref="A190:A194"/>
    <mergeCell ref="A195:A199"/>
    <mergeCell ref="A218:A222"/>
    <mergeCell ref="A223:A227"/>
    <mergeCell ref="A228:H228"/>
    <mergeCell ref="A231:B231"/>
    <mergeCell ref="C231:I231"/>
    <mergeCell ref="A232:B232"/>
    <mergeCell ref="C232:I232"/>
    <mergeCell ref="A206:B206"/>
    <mergeCell ref="C206:I206"/>
    <mergeCell ref="A207:I207"/>
    <mergeCell ref="A209:A212"/>
    <mergeCell ref="B209:B212"/>
    <mergeCell ref="A213:A217"/>
    <mergeCell ref="A241:A245"/>
    <mergeCell ref="A246:A250"/>
    <mergeCell ref="A251:A255"/>
    <mergeCell ref="A256:H256"/>
    <mergeCell ref="A259:B259"/>
    <mergeCell ref="C259:I259"/>
    <mergeCell ref="A233:B233"/>
    <mergeCell ref="C233:I233"/>
    <mergeCell ref="A234:B234"/>
    <mergeCell ref="C234:I234"/>
    <mergeCell ref="A235:I235"/>
    <mergeCell ref="A237:A240"/>
    <mergeCell ref="B237:B240"/>
    <mergeCell ref="A263:I263"/>
    <mergeCell ref="A265:A268"/>
    <mergeCell ref="B265:B268"/>
    <mergeCell ref="A269:A273"/>
    <mergeCell ref="A274:A278"/>
    <mergeCell ref="A279:A283"/>
    <mergeCell ref="A260:B260"/>
    <mergeCell ref="C260:I260"/>
    <mergeCell ref="A261:B261"/>
    <mergeCell ref="C261:I261"/>
    <mergeCell ref="A262:B262"/>
    <mergeCell ref="C262:I262"/>
    <mergeCell ref="A290:B290"/>
    <mergeCell ref="C290:I290"/>
    <mergeCell ref="A291:I291"/>
    <mergeCell ref="A293:A296"/>
    <mergeCell ref="B293:B296"/>
    <mergeCell ref="A297:A301"/>
    <mergeCell ref="A284:H284"/>
    <mergeCell ref="A287:B287"/>
    <mergeCell ref="C287:I287"/>
    <mergeCell ref="A288:B288"/>
    <mergeCell ref="C288:I288"/>
    <mergeCell ref="A289:B289"/>
    <mergeCell ref="C289:I289"/>
    <mergeCell ref="A317:B317"/>
    <mergeCell ref="C317:I317"/>
    <mergeCell ref="A318:B318"/>
    <mergeCell ref="C318:I318"/>
    <mergeCell ref="A319:I319"/>
    <mergeCell ref="A321:A324"/>
    <mergeCell ref="B321:B324"/>
    <mergeCell ref="A302:A306"/>
    <mergeCell ref="A307:A311"/>
    <mergeCell ref="A312:H312"/>
    <mergeCell ref="A315:B315"/>
    <mergeCell ref="C315:I315"/>
    <mergeCell ref="A316:B316"/>
    <mergeCell ref="C316:I316"/>
    <mergeCell ref="A344:B344"/>
    <mergeCell ref="C344:I344"/>
    <mergeCell ref="A345:B345"/>
    <mergeCell ref="C345:I345"/>
    <mergeCell ref="A346:B346"/>
    <mergeCell ref="C346:I346"/>
    <mergeCell ref="A325:A329"/>
    <mergeCell ref="A330:A334"/>
    <mergeCell ref="A335:A339"/>
    <mergeCell ref="A340:H340"/>
    <mergeCell ref="A343:B343"/>
    <mergeCell ref="C343:I343"/>
    <mergeCell ref="A368:H368"/>
    <mergeCell ref="A371:B371"/>
    <mergeCell ref="C371:I371"/>
    <mergeCell ref="A372:B372"/>
    <mergeCell ref="C372:I372"/>
    <mergeCell ref="A373:B373"/>
    <mergeCell ref="C373:I373"/>
    <mergeCell ref="A347:I347"/>
    <mergeCell ref="A349:A352"/>
    <mergeCell ref="B349:B352"/>
    <mergeCell ref="A353:A357"/>
    <mergeCell ref="A358:A362"/>
    <mergeCell ref="A363:A367"/>
    <mergeCell ref="A386:A390"/>
    <mergeCell ref="A391:A395"/>
    <mergeCell ref="A396:H396"/>
    <mergeCell ref="A399:B399"/>
    <mergeCell ref="C399:I399"/>
    <mergeCell ref="A400:B400"/>
    <mergeCell ref="C400:I400"/>
    <mergeCell ref="A374:B374"/>
    <mergeCell ref="C374:I374"/>
    <mergeCell ref="A375:I375"/>
    <mergeCell ref="A377:A380"/>
    <mergeCell ref="B377:B380"/>
    <mergeCell ref="A381:A385"/>
    <mergeCell ref="A409:A413"/>
    <mergeCell ref="A414:A418"/>
    <mergeCell ref="A419:A423"/>
    <mergeCell ref="A424:H424"/>
    <mergeCell ref="A427:B427"/>
    <mergeCell ref="C427:I427"/>
    <mergeCell ref="A401:B401"/>
    <mergeCell ref="C401:I401"/>
    <mergeCell ref="A402:B402"/>
    <mergeCell ref="C402:I402"/>
    <mergeCell ref="A403:I403"/>
    <mergeCell ref="A405:A408"/>
    <mergeCell ref="B405:B408"/>
    <mergeCell ref="A431:I431"/>
    <mergeCell ref="A433:A436"/>
    <mergeCell ref="B433:B436"/>
    <mergeCell ref="A437:A441"/>
    <mergeCell ref="A442:A446"/>
    <mergeCell ref="A447:A451"/>
    <mergeCell ref="A428:B428"/>
    <mergeCell ref="C428:I428"/>
    <mergeCell ref="A429:B429"/>
    <mergeCell ref="C429:I429"/>
    <mergeCell ref="A430:B430"/>
    <mergeCell ref="C430:I430"/>
    <mergeCell ref="A458:B458"/>
    <mergeCell ref="C458:I458"/>
    <mergeCell ref="A459:I459"/>
    <mergeCell ref="A461:A464"/>
    <mergeCell ref="B461:B464"/>
    <mergeCell ref="A465:A469"/>
    <mergeCell ref="A452:H452"/>
    <mergeCell ref="A455:B455"/>
    <mergeCell ref="C455:I455"/>
    <mergeCell ref="A456:B456"/>
    <mergeCell ref="C456:I456"/>
    <mergeCell ref="A457:B457"/>
    <mergeCell ref="C457:I457"/>
    <mergeCell ref="A485:B485"/>
    <mergeCell ref="C485:I485"/>
    <mergeCell ref="A486:B486"/>
    <mergeCell ref="C486:I486"/>
    <mergeCell ref="A487:I487"/>
    <mergeCell ref="A489:A492"/>
    <mergeCell ref="B489:B492"/>
    <mergeCell ref="A470:A474"/>
    <mergeCell ref="A475:A479"/>
    <mergeCell ref="A480:H480"/>
    <mergeCell ref="A483:B483"/>
    <mergeCell ref="C483:I483"/>
    <mergeCell ref="A484:B484"/>
    <mergeCell ref="C484:I484"/>
    <mergeCell ref="A512:B512"/>
    <mergeCell ref="C512:I512"/>
    <mergeCell ref="A513:B513"/>
    <mergeCell ref="C513:I513"/>
    <mergeCell ref="A514:B514"/>
    <mergeCell ref="C514:I514"/>
    <mergeCell ref="A493:A497"/>
    <mergeCell ref="A498:A502"/>
    <mergeCell ref="A503:A507"/>
    <mergeCell ref="A508:H508"/>
    <mergeCell ref="A511:B511"/>
    <mergeCell ref="C511:I511"/>
    <mergeCell ref="A536:H536"/>
    <mergeCell ref="A539:B539"/>
    <mergeCell ref="C539:I539"/>
    <mergeCell ref="A540:B540"/>
    <mergeCell ref="C540:I540"/>
    <mergeCell ref="A541:B541"/>
    <mergeCell ref="C541:I541"/>
    <mergeCell ref="A515:I515"/>
    <mergeCell ref="A517:A520"/>
    <mergeCell ref="B517:B520"/>
    <mergeCell ref="A521:A525"/>
    <mergeCell ref="A526:A530"/>
    <mergeCell ref="A531:A535"/>
    <mergeCell ref="A554:A558"/>
    <mergeCell ref="A559:A563"/>
    <mergeCell ref="A564:H564"/>
    <mergeCell ref="A542:B542"/>
    <mergeCell ref="C542:I542"/>
    <mergeCell ref="A543:I543"/>
    <mergeCell ref="A545:A548"/>
    <mergeCell ref="B545:B548"/>
    <mergeCell ref="A549:A55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Iwied</dc:creator>
  <cp:lastModifiedBy>Iwied</cp:lastModifiedBy>
  <dcterms:created xsi:type="dcterms:W3CDTF">2017-09-13T09:01:53Z</dcterms:created>
  <dcterms:modified xsi:type="dcterms:W3CDTF">2017-10-16T14:46:07Z</dcterms:modified>
</cp:coreProperties>
</file>