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2_Kaltim\"/>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5" i="6" l="1"/>
  <c r="C26" i="6"/>
  <c r="C27" i="6"/>
  <c r="C28" i="6"/>
  <c r="C29" i="6"/>
  <c r="C30" i="6"/>
  <c r="C31" i="6"/>
  <c r="C32" i="6"/>
  <c r="C33" i="6"/>
  <c r="C34" i="6"/>
  <c r="C35" i="6"/>
  <c r="C36" i="6"/>
  <c r="C37" i="6"/>
  <c r="C38" i="6"/>
  <c r="C39" i="6"/>
  <c r="C40" i="6"/>
  <c r="C41" i="6"/>
  <c r="C42" i="6"/>
  <c r="C43" i="6"/>
  <c r="C24" i="6"/>
  <c r="S18" i="8" l="1"/>
  <c r="R18" i="8" l="1"/>
  <c r="E25" i="4" l="1"/>
  <c r="E24" i="4"/>
  <c r="E23" i="4"/>
  <c r="E22" i="4"/>
  <c r="E21" i="4"/>
  <c r="E20" i="4"/>
  <c r="E19" i="4"/>
  <c r="E18" i="4"/>
  <c r="E17" i="4"/>
  <c r="E16" i="4"/>
  <c r="E15" i="4"/>
  <c r="O8" i="6" l="1"/>
  <c r="N8" i="6"/>
  <c r="M8" i="6"/>
  <c r="L8" i="6"/>
  <c r="K8" i="6"/>
  <c r="J8" i="6"/>
  <c r="I8" i="6"/>
  <c r="F8" i="6"/>
  <c r="E8"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G26" i="7" s="1"/>
  <c r="P31" i="34" s="1"/>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K63" i="7" s="1"/>
  <c r="N62" i="6"/>
  <c r="M63" i="6"/>
  <c r="N63" i="6"/>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J55" i="7" s="1"/>
  <c r="K23" i="6"/>
  <c r="K88" i="6"/>
  <c r="I89" i="7" s="1"/>
  <c r="L40" i="6"/>
  <c r="L24" i="6"/>
  <c r="L42" i="6"/>
  <c r="K65" i="6"/>
  <c r="F18" i="6"/>
  <c r="K26" i="6"/>
  <c r="K44" i="7"/>
  <c r="L34" i="6"/>
  <c r="F41" i="6"/>
  <c r="F93" i="6"/>
  <c r="O23" i="7"/>
  <c r="F20" i="6"/>
  <c r="L71" i="6"/>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H39" i="7"/>
  <c r="C44" i="33" s="1"/>
  <c r="K48" i="6"/>
  <c r="I49" i="7" s="1"/>
  <c r="L46" i="6"/>
  <c r="O68" i="7"/>
  <c r="F19" i="6"/>
  <c r="L68" i="6"/>
  <c r="L39" i="6"/>
  <c r="L29" i="6"/>
  <c r="J30" i="7" s="1"/>
  <c r="K77" i="6"/>
  <c r="K55" i="6"/>
  <c r="K81" i="6"/>
  <c r="K59" i="6"/>
  <c r="K74" i="6"/>
  <c r="L64" i="7"/>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K48" i="7"/>
  <c r="J48" i="7"/>
  <c r="O24" i="7"/>
  <c r="P29" i="37" s="1"/>
  <c r="D24" i="7"/>
  <c r="O52" i="7"/>
  <c r="C57" i="37" s="1"/>
  <c r="G22" i="7"/>
  <c r="P27" i="34" s="1"/>
  <c r="O26" i="7"/>
  <c r="C31" i="37" s="1"/>
  <c r="D26" i="7"/>
  <c r="C31" i="31" s="1"/>
  <c r="L93" i="7"/>
  <c r="L77" i="7"/>
  <c r="H50" i="7"/>
  <c r="L30" i="7"/>
  <c r="O89" i="7"/>
  <c r="P94" i="37" s="1"/>
  <c r="D79" i="7"/>
  <c r="C84" i="31" s="1"/>
  <c r="O79" i="7"/>
  <c r="C84" i="37" s="1"/>
  <c r="L37" i="7"/>
  <c r="G16" i="7"/>
  <c r="P21" i="34" s="1"/>
  <c r="J16" i="7"/>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G33" i="7"/>
  <c r="P38" i="34" s="1"/>
  <c r="O74" i="7"/>
  <c r="O45" i="7"/>
  <c r="G92" i="7"/>
  <c r="P97" i="34" s="1"/>
  <c r="J92" i="7"/>
  <c r="K92" i="7"/>
  <c r="C92" i="7"/>
  <c r="P97" i="18" s="1"/>
  <c r="O92" i="7"/>
  <c r="P97" i="37" s="1"/>
  <c r="L49" i="7"/>
  <c r="F81" i="7"/>
  <c r="D81" i="7"/>
  <c r="C86" i="31" s="1"/>
  <c r="H81" i="7"/>
  <c r="G54" i="7"/>
  <c r="P59" i="34" s="1"/>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C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E32" i="36"/>
  <c r="R98" i="8"/>
  <c r="E99" i="37" s="1"/>
  <c r="R26" i="8"/>
  <c r="E27" i="34" s="1"/>
  <c r="H30" i="8"/>
  <c r="R37" i="8"/>
  <c r="E38" i="40" s="1"/>
  <c r="Q82" i="36"/>
  <c r="R82" i="36" s="1"/>
  <c r="R97" i="8"/>
  <c r="R19" i="8"/>
  <c r="E20" i="31" s="1"/>
  <c r="H23" i="8"/>
  <c r="R68" i="8"/>
  <c r="E69" i="36" s="1"/>
  <c r="R83" i="8"/>
  <c r="E84" i="31" s="1"/>
  <c r="H91" i="8"/>
  <c r="E19" i="35"/>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31"/>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E76" i="31"/>
  <c r="E58" i="31"/>
  <c r="E35" i="18"/>
  <c r="E35" i="34"/>
  <c r="E35" i="33"/>
  <c r="E35" i="32"/>
  <c r="R85" i="8"/>
  <c r="H85" i="8"/>
  <c r="E35" i="40"/>
  <c r="F35" i="40" s="1"/>
  <c r="Q96" i="40"/>
  <c r="Q96" i="34"/>
  <c r="E96" i="36"/>
  <c r="R89" i="8"/>
  <c r="R27" i="8"/>
  <c r="R53" i="8"/>
  <c r="H53" i="8"/>
  <c r="E83" i="32"/>
  <c r="Q96" i="33"/>
  <c r="Q96" i="37"/>
  <c r="E96" i="34"/>
  <c r="E68" i="36"/>
  <c r="Q82" i="40"/>
  <c r="E82" i="35"/>
  <c r="E82" i="31"/>
  <c r="Q82" i="35"/>
  <c r="Q82" i="31"/>
  <c r="E34" i="40"/>
  <c r="F34" i="40" s="1"/>
  <c r="Q92" i="34"/>
  <c r="H87" i="8"/>
  <c r="I88" i="7"/>
  <c r="P79" i="32"/>
  <c r="C79" i="34"/>
  <c r="C79" i="32"/>
  <c r="C83" i="34"/>
  <c r="P83" i="32"/>
  <c r="C67" i="32"/>
  <c r="P67" i="32"/>
  <c r="C67" i="34"/>
  <c r="C62" i="34"/>
  <c r="P62" i="32"/>
  <c r="C42" i="34"/>
  <c r="F46" i="7"/>
  <c r="E16" i="7"/>
  <c r="P21" i="35" s="1"/>
  <c r="E56" i="7"/>
  <c r="P61" i="35" s="1"/>
  <c r="O62" i="6"/>
  <c r="M63" i="7" s="1"/>
  <c r="O74" i="6"/>
  <c r="M75" i="7" s="1"/>
  <c r="O23" i="6"/>
  <c r="M24" i="7" s="1"/>
  <c r="J26" i="7"/>
  <c r="P82" i="33"/>
  <c r="C82" i="33"/>
  <c r="F82" i="33" s="1"/>
  <c r="P51" i="33"/>
  <c r="O89" i="6"/>
  <c r="M90" i="7" s="1"/>
  <c r="O76" i="6"/>
  <c r="M77" i="7" s="1"/>
  <c r="P78" i="33"/>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P78" i="18"/>
  <c r="C78"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0" i="32"/>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93" i="32"/>
  <c r="P33" i="31"/>
  <c r="P86" i="31"/>
  <c r="C83" i="32"/>
  <c r="P76" i="33"/>
  <c r="P44" i="33"/>
  <c r="P88" i="18"/>
  <c r="C86" i="35"/>
  <c r="C97" i="18"/>
  <c r="C38" i="18"/>
  <c r="C33" i="31"/>
  <c r="C93" i="34"/>
  <c r="C68" i="18"/>
  <c r="P82" i="18"/>
  <c r="P31" i="31"/>
  <c r="P90" i="32"/>
  <c r="C94" i="31"/>
  <c r="P78" i="31"/>
  <c r="P94" i="31"/>
  <c r="C90" i="34"/>
  <c r="P41" i="31"/>
  <c r="C41" i="35"/>
  <c r="C63" i="32"/>
  <c r="M69" i="7" l="1"/>
  <c r="P72" i="6"/>
  <c r="P82" i="6"/>
  <c r="C79" i="33"/>
  <c r="P88" i="33"/>
  <c r="C64" i="33"/>
  <c r="C82" i="31"/>
  <c r="C82" i="35"/>
  <c r="F82" i="35" s="1"/>
  <c r="H82" i="35" s="1"/>
  <c r="C67" i="18"/>
  <c r="P42" i="18"/>
  <c r="C42" i="31"/>
  <c r="C44" i="18"/>
  <c r="C41" i="32"/>
  <c r="C34" i="31"/>
  <c r="C39" i="32"/>
  <c r="C41" i="34"/>
  <c r="P42" i="31"/>
  <c r="O20" i="32"/>
  <c r="O20" i="18"/>
  <c r="B20" i="36"/>
  <c r="O20" i="36"/>
  <c r="O20" i="37"/>
  <c r="B20" i="40"/>
  <c r="P31" i="32"/>
  <c r="P26" i="18"/>
  <c r="C31" i="34"/>
  <c r="C31" i="33"/>
  <c r="O20" i="40"/>
  <c r="O20" i="35"/>
  <c r="B20" i="31"/>
  <c r="B20" i="32"/>
  <c r="B20" i="34"/>
  <c r="B20" i="18"/>
  <c r="P22" i="37"/>
  <c r="P28" i="18"/>
  <c r="P21" i="37"/>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P68" i="32"/>
  <c r="C58" i="33"/>
  <c r="P80" i="18"/>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E99" i="36"/>
  <c r="C79" i="18"/>
  <c r="C38" i="32"/>
  <c r="R82" i="31"/>
  <c r="Q58" i="35"/>
  <c r="E83" i="40"/>
  <c r="F83" i="40" s="1"/>
  <c r="Q34" i="40"/>
  <c r="B20" i="33"/>
  <c r="O20" i="31"/>
  <c r="O20" i="33"/>
  <c r="B16" i="7"/>
  <c r="P78" i="37"/>
  <c r="C78" i="37"/>
  <c r="C88" i="32"/>
  <c r="C31" i="18"/>
  <c r="Q83" i="33"/>
  <c r="C85" i="32"/>
  <c r="P55" i="18"/>
  <c r="P88" i="32"/>
  <c r="C28" i="33"/>
  <c r="P76" i="6"/>
  <c r="Q58" i="37"/>
  <c r="C35" i="32"/>
  <c r="F35" i="32" s="1"/>
  <c r="C35" i="34"/>
  <c r="F35" i="34" s="1"/>
  <c r="C30" i="32"/>
  <c r="P51" i="18"/>
  <c r="C48" i="35"/>
  <c r="P24" i="6"/>
  <c r="E83" i="37"/>
  <c r="P22" i="31"/>
  <c r="M94" i="7"/>
  <c r="E83" i="3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68" i="34" s="1"/>
  <c r="F52" i="34"/>
  <c r="H52"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R35" i="18" s="1"/>
  <c r="Q35" i="35"/>
  <c r="R35" i="35" s="1"/>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F61" i="34" s="1"/>
  <c r="G61" i="34" s="1"/>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R26" i="33" s="1"/>
  <c r="T26" i="33" s="1"/>
  <c r="E26" i="37"/>
  <c r="E26" i="40"/>
  <c r="F26" i="40" s="1"/>
  <c r="Q26" i="34"/>
  <c r="Q26" i="40"/>
  <c r="R26" i="40" s="1"/>
  <c r="E26" i="31"/>
  <c r="Q26" i="18"/>
  <c r="Q26" i="32"/>
  <c r="Q26" i="31"/>
  <c r="E26" i="18"/>
  <c r="Q80" i="35"/>
  <c r="Q80" i="18"/>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R19" i="35"/>
  <c r="S19" i="35" s="1"/>
  <c r="U19" i="35" s="1"/>
  <c r="Q19" i="36"/>
  <c r="R19" i="36" s="1"/>
  <c r="Q66" i="35"/>
  <c r="R66" i="35" s="1"/>
  <c r="E66" i="37"/>
  <c r="E98" i="34"/>
  <c r="F98" i="34" s="1"/>
  <c r="Q98" i="18"/>
  <c r="E27" i="33"/>
  <c r="Q27" i="40"/>
  <c r="R27" i="40" s="1"/>
  <c r="E27" i="32"/>
  <c r="E27" i="40"/>
  <c r="F27" i="40" s="1"/>
  <c r="Q27" i="31"/>
  <c r="Q27" i="35"/>
  <c r="R27" i="35" s="1"/>
  <c r="R80" i="3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F97" i="32" s="1"/>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R42" i="31" s="1"/>
  <c r="Q42" i="18"/>
  <c r="R42" i="18" s="1"/>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0" i="40"/>
  <c r="R60" i="40"/>
  <c r="R84" i="40"/>
  <c r="R34" i="40"/>
  <c r="R38" i="40"/>
  <c r="R92" i="40"/>
  <c r="R61" i="40"/>
  <c r="R96" i="40"/>
  <c r="R82" i="40"/>
  <c r="R20" i="40"/>
  <c r="R56" i="40"/>
  <c r="F76" i="37"/>
  <c r="H76" i="37" s="1"/>
  <c r="F68" i="31"/>
  <c r="G68" i="31" s="1"/>
  <c r="R61" i="35"/>
  <c r="T61" i="35" s="1"/>
  <c r="F36" i="36"/>
  <c r="H36" i="36" s="1"/>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H88" i="31"/>
  <c r="G88" i="31"/>
  <c r="T99" i="35"/>
  <c r="R76" i="34"/>
  <c r="R58" i="34"/>
  <c r="R98" i="34"/>
  <c r="R32" i="34"/>
  <c r="R52" i="34"/>
  <c r="R38" i="34"/>
  <c r="R36" i="34"/>
  <c r="R26" i="34"/>
  <c r="R96" i="34"/>
  <c r="R82" i="34"/>
  <c r="R35" i="34"/>
  <c r="R34" i="34"/>
  <c r="R61" i="34"/>
  <c r="R83" i="34"/>
  <c r="R92" i="34"/>
  <c r="T52" i="31"/>
  <c r="S41" i="36"/>
  <c r="G82" i="34" l="1"/>
  <c r="R21" i="37"/>
  <c r="S21" i="37" s="1"/>
  <c r="R38" i="31"/>
  <c r="T38" i="31" s="1"/>
  <c r="R94" i="33"/>
  <c r="S94" i="33" s="1"/>
  <c r="R93" i="33"/>
  <c r="R59" i="31"/>
  <c r="F75" i="31"/>
  <c r="G75" i="31" s="1"/>
  <c r="F57" i="35"/>
  <c r="G57" i="35" s="1"/>
  <c r="R80" i="18"/>
  <c r="T80" i="18" s="1"/>
  <c r="F41" i="32"/>
  <c r="F42" i="31"/>
  <c r="H42" i="31" s="1"/>
  <c r="F39" i="32"/>
  <c r="R48" i="18"/>
  <c r="S48" i="18" s="1"/>
  <c r="R28" i="18"/>
  <c r="T28" i="18" s="1"/>
  <c r="F43" i="32"/>
  <c r="F48" i="35"/>
  <c r="H48" i="35" s="1"/>
  <c r="R22" i="37"/>
  <c r="S22" i="37" s="1"/>
  <c r="R47" i="33"/>
  <c r="S47" i="33" s="1"/>
  <c r="R44" i="31"/>
  <c r="S44" i="31" s="1"/>
  <c r="R44" i="37"/>
  <c r="T44" i="37" s="1"/>
  <c r="F45" i="34"/>
  <c r="G45" i="34" s="1"/>
  <c r="R26" i="18"/>
  <c r="S26" i="18" s="1"/>
  <c r="F31" i="34"/>
  <c r="H31" i="34" s="1"/>
  <c r="R34" i="18"/>
  <c r="S34" i="18" s="1"/>
  <c r="F34" i="32"/>
  <c r="F21" i="34"/>
  <c r="G21" i="34" s="1"/>
  <c r="R22" i="31"/>
  <c r="T22" i="31" s="1"/>
  <c r="F25" i="34"/>
  <c r="H25" i="34" s="1"/>
  <c r="R21" i="18"/>
  <c r="T21" i="18" s="1"/>
  <c r="F19" i="32"/>
  <c r="S68" i="37"/>
  <c r="F73" i="34"/>
  <c r="G73" i="34" s="1"/>
  <c r="S35" i="33"/>
  <c r="R33" i="33"/>
  <c r="S33" i="33" s="1"/>
  <c r="R45" i="18"/>
  <c r="T45" i="18" s="1"/>
  <c r="T61" i="37"/>
  <c r="R57" i="33"/>
  <c r="T57" i="33" s="1"/>
  <c r="R49" i="33"/>
  <c r="S49" i="33" s="1"/>
  <c r="F50" i="32"/>
  <c r="S64" i="33"/>
  <c r="F48" i="32"/>
  <c r="R51" i="18"/>
  <c r="R41" i="33"/>
  <c r="S41" i="33" s="1"/>
  <c r="R47" i="37"/>
  <c r="S47" i="37" s="1"/>
  <c r="G52" i="34"/>
  <c r="F50" i="34"/>
  <c r="H50" i="34" s="1"/>
  <c r="R55" i="18"/>
  <c r="R54" i="18"/>
  <c r="R32" i="37"/>
  <c r="T32" i="37" s="1"/>
  <c r="R63" i="31"/>
  <c r="T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F96" i="33"/>
  <c r="H96" i="33" s="1"/>
  <c r="F53" i="31"/>
  <c r="H53" i="31" s="1"/>
  <c r="F87" i="36"/>
  <c r="F80" i="31"/>
  <c r="H80" i="31" s="1"/>
  <c r="R69" i="31"/>
  <c r="S69" i="31" s="1"/>
  <c r="H35" i="34"/>
  <c r="G35" i="34"/>
  <c r="G68" i="34"/>
  <c r="H68" i="34"/>
  <c r="T77" i="18"/>
  <c r="H76" i="18"/>
  <c r="T86" i="31"/>
  <c r="R90" i="31"/>
  <c r="T94" i="36"/>
  <c r="S88" i="18"/>
  <c r="T38" i="18"/>
  <c r="S69" i="18"/>
  <c r="T40" i="18"/>
  <c r="S83" i="18"/>
  <c r="S44" i="18"/>
  <c r="T97" i="36"/>
  <c r="T29" i="18"/>
  <c r="S31" i="18"/>
  <c r="G76" i="36"/>
  <c r="T54" i="31"/>
  <c r="T74" i="31"/>
  <c r="S78" i="31"/>
  <c r="S88" i="31"/>
  <c r="S62" i="18"/>
  <c r="T96"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22" i="18"/>
  <c r="R81" i="31"/>
  <c r="T81" i="31" s="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F34" i="18"/>
  <c r="H34" i="18" s="1"/>
  <c r="R32" i="18"/>
  <c r="T32" i="18" s="1"/>
  <c r="F36" i="31"/>
  <c r="G36" i="31" s="1"/>
  <c r="F66" i="35"/>
  <c r="H66" i="35" s="1"/>
  <c r="F64" i="35"/>
  <c r="H64" i="35" s="1"/>
  <c r="T88" i="33"/>
  <c r="D33" i="38"/>
  <c r="D65" i="38"/>
  <c r="G34" i="34"/>
  <c r="F61" i="18"/>
  <c r="H36" i="33"/>
  <c r="G36" i="33"/>
  <c r="T84" i="33"/>
  <c r="S84" i="33"/>
  <c r="T40" i="33"/>
  <c r="D87" i="38"/>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E41" i="38"/>
  <c r="F44" i="40"/>
  <c r="D37" i="38"/>
  <c r="F26" i="37"/>
  <c r="G26" i="37" s="1"/>
  <c r="S68" i="3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H26" i="33"/>
  <c r="H38" i="34"/>
  <c r="H82" i="31"/>
  <c r="G52" i="37"/>
  <c r="H98" i="34"/>
  <c r="G98" i="34"/>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H83" i="34"/>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T69" i="37"/>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H94"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F71" i="40"/>
  <c r="D64" i="38"/>
  <c r="F77" i="35"/>
  <c r="G77" i="35" s="1"/>
  <c r="F77" i="36"/>
  <c r="G77" i="36" s="1"/>
  <c r="F88" i="18"/>
  <c r="F94" i="34"/>
  <c r="F30" i="33"/>
  <c r="F70" i="36"/>
  <c r="H70" i="36" s="1"/>
  <c r="F74" i="40"/>
  <c r="D67" i="38"/>
  <c r="F60" i="31"/>
  <c r="H60" i="31" s="1"/>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47" i="33"/>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S45" i="18"/>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G64" i="35"/>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H81" i="34"/>
  <c r="S81" i="31"/>
  <c r="H57" i="35"/>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H87" i="36"/>
  <c r="G87" i="36"/>
  <c r="H44"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86" i="36"/>
  <c r="S43" i="35"/>
  <c r="T43" i="35"/>
  <c r="T97" i="35"/>
  <c r="S97" i="35"/>
  <c r="T40" i="35"/>
  <c r="S40" i="35"/>
  <c r="G52" i="18"/>
  <c r="H52"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34" i="37"/>
  <c r="H34" i="37"/>
  <c r="S91" i="35"/>
  <c r="S76" i="35"/>
  <c r="T73" i="35"/>
  <c r="S59" i="35"/>
  <c r="D40" i="38"/>
  <c r="H82" i="37"/>
  <c r="S79" i="18"/>
  <c r="T67" i="18"/>
  <c r="T73" i="18"/>
  <c r="T87" i="18"/>
  <c r="S76" i="18"/>
  <c r="T25" i="35"/>
  <c r="T96" i="18"/>
  <c r="T81" i="18"/>
  <c r="S91" i="18"/>
  <c r="S82" i="18"/>
  <c r="G64" i="37"/>
  <c r="S54" i="18"/>
  <c r="T52" i="18"/>
  <c r="S35" i="18"/>
  <c r="T56" i="35"/>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84" i="36"/>
  <c r="T31" i="35"/>
  <c r="S31" i="35"/>
  <c r="S26" i="35"/>
  <c r="T26" i="35"/>
  <c r="S55" i="35"/>
  <c r="T55" i="35"/>
  <c r="G60" i="37"/>
  <c r="S98" i="40"/>
  <c r="S93" i="40"/>
  <c r="T95" i="40"/>
  <c r="T99" i="40"/>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86" i="18"/>
  <c r="H99" i="18"/>
  <c r="G99" i="18"/>
  <c r="K9" i="40"/>
  <c r="K12" i="40"/>
  <c r="K10" i="40"/>
  <c r="G72" i="31"/>
  <c r="S89" i="18"/>
  <c r="T79" i="18"/>
  <c r="S67" i="18"/>
  <c r="S73" i="18"/>
  <c r="S87" i="18"/>
  <c r="T76" i="18"/>
  <c r="S53" i="18"/>
  <c r="T54" i="18"/>
  <c r="S52" i="18"/>
  <c r="T35" i="18"/>
  <c r="S77" i="18"/>
  <c r="S80" i="18"/>
  <c r="T42" i="18"/>
  <c r="T31" i="18"/>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38" i="31" l="1"/>
  <c r="D48" i="38"/>
  <c r="D53" i="38"/>
  <c r="D79" i="38"/>
  <c r="T21" i="37"/>
  <c r="H73" i="34"/>
  <c r="G31" i="34"/>
  <c r="H99" i="34"/>
  <c r="G50" i="34"/>
  <c r="G96" i="33"/>
  <c r="G59" i="36"/>
  <c r="H52" i="31"/>
  <c r="G80" i="31"/>
  <c r="G34" i="36"/>
  <c r="G83" i="36"/>
  <c r="H19" i="36"/>
  <c r="J19" i="36" s="1"/>
  <c r="K19" i="36" s="1"/>
  <c r="I17" i="17" s="1"/>
  <c r="H51" i="36"/>
  <c r="G22" i="36"/>
  <c r="H75" i="31"/>
  <c r="H37" i="36"/>
  <c r="G55" i="18"/>
  <c r="G48" i="31"/>
  <c r="S62" i="33"/>
  <c r="G42" i="31"/>
  <c r="D59" i="38"/>
  <c r="G66" i="35"/>
  <c r="S63" i="31"/>
  <c r="G60" i="18"/>
  <c r="G70" i="18"/>
  <c r="G58" i="18"/>
  <c r="G83" i="18"/>
  <c r="T48" i="18"/>
  <c r="G48" i="35"/>
  <c r="H45" i="34"/>
  <c r="T33" i="33"/>
  <c r="T49" i="33"/>
  <c r="S28" i="18"/>
  <c r="T26" i="18"/>
  <c r="T22" i="37"/>
  <c r="G43" i="34"/>
  <c r="T34" i="31"/>
  <c r="S44" i="37"/>
  <c r="T41" i="33"/>
  <c r="T47" i="37"/>
  <c r="S46" i="31"/>
  <c r="S40" i="37"/>
  <c r="T44" i="31"/>
  <c r="H21" i="34"/>
  <c r="T34" i="18"/>
  <c r="S42" i="33"/>
  <c r="G44" i="35"/>
  <c r="J20" i="31"/>
  <c r="K13" i="38"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2" i="36"/>
  <c r="K20" i="31"/>
  <c r="D18" i="17" s="1"/>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J22" i="34"/>
  <c r="L17" i="17"/>
  <c r="E12" i="28" s="1"/>
  <c r="M12" i="38" s="1"/>
  <c r="K22" i="31"/>
  <c r="D20" i="17" s="1"/>
  <c r="K20" i="34"/>
  <c r="G18"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L15" i="38" l="1"/>
  <c r="K22" i="34"/>
  <c r="G20" i="17" s="1"/>
  <c r="O17" i="17"/>
  <c r="L17" i="38"/>
  <c r="L18" i="17"/>
  <c r="E13" i="28" s="1"/>
  <c r="M13" i="38" s="1"/>
  <c r="I24" i="34"/>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I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J30" i="34" l="1"/>
  <c r="L23" i="38"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30" i="34" l="1"/>
  <c r="G28" i="17" s="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AC28" i="17" s="1"/>
  <c r="AF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O34" i="32" l="1"/>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<sst xmlns="http://schemas.openxmlformats.org/spreadsheetml/2006/main" count="1446" uniqueCount="342">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</sst>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_-* #,##0.0000_-;\-* #,##0.0000_-;_-* &quot;-&quot;??_-;_-@_-"/>
  </numFmts>
  <fonts count="38">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7" fillId="0" borderId="0" applyFont="0" applyFill="0" applyBorder="0" applyAlignment="0" applyProtection="0"/>
  </cellStyleXfs>
  <cellXfs count="87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0" xfId="2" applyNumberFormat="1" applyFont="1" applyFill="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36"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171" fontId="1" fillId="8" borderId="1" xfId="4" applyNumberFormat="1" applyFont="1" applyFill="1" applyBorder="1" applyAlignment="1">
      <alignment vertical="center"/>
    </xf>
    <xf numFmtId="171" fontId="1" fillId="8" borderId="20" xfId="4" applyNumberFormat="1" applyFont="1" applyFill="1" applyBorder="1" applyAlignment="1">
      <alignment vertical="center"/>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ALTIM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186.52396470599999</v>
          </cell>
        </row>
        <row r="30">
          <cell r="C30">
            <v>190.52405227200001</v>
          </cell>
        </row>
        <row r="31">
          <cell r="C31">
            <v>195.04200267599998</v>
          </cell>
        </row>
        <row r="32">
          <cell r="C32">
            <v>199.52433405600001</v>
          </cell>
        </row>
        <row r="33">
          <cell r="C33">
            <v>203.98198542</v>
          </cell>
        </row>
        <row r="34">
          <cell r="C34">
            <v>208.40470425000001</v>
          </cell>
        </row>
        <row r="35">
          <cell r="C35">
            <v>209.07967516781864</v>
          </cell>
        </row>
        <row r="36">
          <cell r="C36">
            <v>209.31619000873758</v>
          </cell>
        </row>
        <row r="37">
          <cell r="C37">
            <v>209.42301565202672</v>
          </cell>
        </row>
        <row r="38">
          <cell r="C38">
            <v>209.40619133202674</v>
          </cell>
        </row>
        <row r="39">
          <cell r="C39">
            <v>209.27154227667279</v>
          </cell>
        </row>
        <row r="40">
          <cell r="C40">
            <v>209.02468647333563</v>
          </cell>
        </row>
        <row r="41">
          <cell r="C41">
            <v>208.6710412338301</v>
          </cell>
        </row>
        <row r="42">
          <cell r="C42">
            <v>208.21582956431908</v>
          </cell>
        </row>
        <row r="43">
          <cell r="C43">
            <v>207.66408634568026</v>
          </cell>
        </row>
        <row r="44">
          <cell r="C44">
            <v>207.02066432975022</v>
          </cell>
        </row>
        <row r="45">
          <cell r="C45">
            <v>206.29023995670886</v>
          </cell>
        </row>
        <row r="46">
          <cell r="C46">
            <v>205.4773189987213</v>
          </cell>
        </row>
        <row r="47">
          <cell r="C47">
            <v>204.5862420348129</v>
          </cell>
        </row>
        <row r="48">
          <cell r="C48">
            <v>203.62991919999999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8" t="s">
        <v>212</v>
      </c>
      <c r="C7" s="778"/>
      <c r="D7" s="778"/>
      <c r="E7" s="778"/>
      <c r="F7" s="778"/>
      <c r="G7" s="778"/>
      <c r="H7" s="778"/>
      <c r="I7" s="778"/>
      <c r="J7" s="360"/>
      <c r="K7" s="360"/>
    </row>
    <row r="8" spans="2:11" s="9" customFormat="1">
      <c r="B8" s="10"/>
      <c r="C8" s="10"/>
      <c r="D8" s="10"/>
      <c r="E8" s="10"/>
      <c r="F8" s="10"/>
      <c r="G8" s="10"/>
      <c r="H8" s="10"/>
      <c r="I8" s="10"/>
      <c r="J8" s="10"/>
      <c r="K8" s="10"/>
    </row>
    <row r="9" spans="2:11" ht="44.1" customHeight="1">
      <c r="B9" s="779" t="s">
        <v>227</v>
      </c>
      <c r="C9" s="779"/>
      <c r="D9" s="779"/>
      <c r="E9" s="779"/>
      <c r="F9" s="779"/>
      <c r="G9" s="779"/>
      <c r="H9" s="779"/>
      <c r="I9" s="779"/>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2" t="str">
        <f>city</f>
        <v>Kalimantan Timur</v>
      </c>
      <c r="E2" s="843"/>
      <c r="F2" s="844"/>
    </row>
    <row r="3" spans="2:15" ht="13.5" thickBot="1">
      <c r="C3" s="490" t="s">
        <v>276</v>
      </c>
      <c r="D3" s="842" t="str">
        <f>province</f>
        <v>Kalimantan Timur</v>
      </c>
      <c r="E3" s="843"/>
      <c r="F3" s="844"/>
    </row>
    <row r="4" spans="2:15" ht="13.5" thickBot="1">
      <c r="B4" s="489"/>
      <c r="C4" s="490" t="s">
        <v>30</v>
      </c>
      <c r="D4" s="842">
        <v>0</v>
      </c>
      <c r="E4" s="843"/>
      <c r="F4" s="844"/>
      <c r="H4" s="845"/>
      <c r="I4" s="845"/>
      <c r="J4" s="845"/>
      <c r="K4" s="845"/>
    </row>
    <row r="5" spans="2:15">
      <c r="B5" s="489"/>
      <c r="H5" s="846"/>
      <c r="I5" s="846"/>
      <c r="J5" s="846"/>
      <c r="K5" s="846"/>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9.3441403440000001E-2</v>
      </c>
      <c r="E18" s="535">
        <v>0</v>
      </c>
      <c r="F18" s="535">
        <v>7.3893891456000005E-2</v>
      </c>
      <c r="G18" s="535">
        <v>6.0962460451199997E-2</v>
      </c>
      <c r="H18" s="535">
        <v>9.2796979968000001E-3</v>
      </c>
      <c r="I18" s="536">
        <v>0</v>
      </c>
      <c r="J18" s="537">
        <v>0</v>
      </c>
      <c r="K18" s="538">
        <v>0</v>
      </c>
      <c r="L18" s="535">
        <v>0</v>
      </c>
      <c r="M18" s="536">
        <v>0</v>
      </c>
      <c r="N18" s="471">
        <v>0.23757745334400002</v>
      </c>
      <c r="O18" s="473">
        <f t="shared" ref="O18:O81" si="0">O17+N18</f>
        <v>0.23757745334400002</v>
      </c>
    </row>
    <row r="19" spans="2:15">
      <c r="B19" s="470">
        <f>B18+1</f>
        <v>1951</v>
      </c>
      <c r="C19" s="533">
        <v>0</v>
      </c>
      <c r="D19" s="534">
        <v>9.4638495599999997E-2</v>
      </c>
      <c r="E19" s="535">
        <v>0</v>
      </c>
      <c r="F19" s="535">
        <v>7.4840557439999997E-2</v>
      </c>
      <c r="G19" s="535">
        <v>6.1743459888E-2</v>
      </c>
      <c r="H19" s="535">
        <v>9.3985816319999988E-3</v>
      </c>
      <c r="I19" s="536">
        <v>0</v>
      </c>
      <c r="J19" s="537">
        <v>0</v>
      </c>
      <c r="K19" s="538">
        <v>0</v>
      </c>
      <c r="L19" s="535">
        <v>0</v>
      </c>
      <c r="M19" s="536">
        <v>0</v>
      </c>
      <c r="N19" s="471">
        <v>0.24062109456</v>
      </c>
      <c r="O19" s="473">
        <f t="shared" si="0"/>
        <v>0.47819854790400002</v>
      </c>
    </row>
    <row r="20" spans="2:15">
      <c r="B20" s="470">
        <f t="shared" ref="B20:B83" si="1">B19+1</f>
        <v>1952</v>
      </c>
      <c r="C20" s="533">
        <v>0</v>
      </c>
      <c r="D20" s="534">
        <v>9.6771074400000004E-2</v>
      </c>
      <c r="E20" s="535">
        <v>0</v>
      </c>
      <c r="F20" s="535">
        <v>7.6527010560000011E-2</v>
      </c>
      <c r="G20" s="535">
        <v>6.3134783712E-2</v>
      </c>
      <c r="H20" s="535">
        <v>9.6103687679999997E-3</v>
      </c>
      <c r="I20" s="536">
        <v>0</v>
      </c>
      <c r="J20" s="537">
        <v>0</v>
      </c>
      <c r="K20" s="538">
        <v>0</v>
      </c>
      <c r="L20" s="535">
        <v>0</v>
      </c>
      <c r="M20" s="536">
        <v>0</v>
      </c>
      <c r="N20" s="471">
        <v>0.24604323744000003</v>
      </c>
      <c r="O20" s="473">
        <f t="shared" si="0"/>
        <v>0.72424178534400008</v>
      </c>
    </row>
    <row r="21" spans="2:15">
      <c r="B21" s="470">
        <f t="shared" si="1"/>
        <v>1953</v>
      </c>
      <c r="C21" s="533">
        <v>0</v>
      </c>
      <c r="D21" s="534">
        <v>9.8491147920000022E-2</v>
      </c>
      <c r="E21" s="535">
        <v>0</v>
      </c>
      <c r="F21" s="535">
        <v>7.7887252608000015E-2</v>
      </c>
      <c r="G21" s="535">
        <v>6.4256983401600007E-2</v>
      </c>
      <c r="H21" s="535">
        <v>9.7811898624000013E-3</v>
      </c>
      <c r="I21" s="536">
        <v>0</v>
      </c>
      <c r="J21" s="537">
        <v>0</v>
      </c>
      <c r="K21" s="538">
        <v>0</v>
      </c>
      <c r="L21" s="535">
        <v>0</v>
      </c>
      <c r="M21" s="536">
        <v>0</v>
      </c>
      <c r="N21" s="471">
        <v>0.25041657379200005</v>
      </c>
      <c r="O21" s="473">
        <f t="shared" si="0"/>
        <v>0.97465835913600007</v>
      </c>
    </row>
    <row r="22" spans="2:15">
      <c r="B22" s="470">
        <f t="shared" si="1"/>
        <v>1954</v>
      </c>
      <c r="C22" s="533">
        <v>0</v>
      </c>
      <c r="D22" s="534">
        <v>9.9018033839999992E-2</v>
      </c>
      <c r="E22" s="535">
        <v>0</v>
      </c>
      <c r="F22" s="535">
        <v>7.8303916416000013E-2</v>
      </c>
      <c r="G22" s="535">
        <v>6.4600731043200008E-2</v>
      </c>
      <c r="H22" s="535">
        <v>9.8335150847999996E-3</v>
      </c>
      <c r="I22" s="536">
        <v>0</v>
      </c>
      <c r="J22" s="537">
        <v>0</v>
      </c>
      <c r="K22" s="538">
        <v>0</v>
      </c>
      <c r="L22" s="535">
        <v>0</v>
      </c>
      <c r="M22" s="536">
        <v>0</v>
      </c>
      <c r="N22" s="471">
        <v>0.25175619638400004</v>
      </c>
      <c r="O22" s="473">
        <f t="shared" si="0"/>
        <v>1.2264145555200001</v>
      </c>
    </row>
    <row r="23" spans="2:15">
      <c r="B23" s="470">
        <f t="shared" si="1"/>
        <v>1955</v>
      </c>
      <c r="C23" s="533">
        <v>0</v>
      </c>
      <c r="D23" s="534">
        <v>0.10967909040000001</v>
      </c>
      <c r="E23" s="535">
        <v>0</v>
      </c>
      <c r="F23" s="535">
        <v>8.6734728960000021E-2</v>
      </c>
      <c r="G23" s="535">
        <v>7.1556151392000014E-2</v>
      </c>
      <c r="H23" s="535">
        <v>1.0892268288000002E-2</v>
      </c>
      <c r="I23" s="536">
        <v>0</v>
      </c>
      <c r="J23" s="537">
        <v>0</v>
      </c>
      <c r="K23" s="538">
        <v>0</v>
      </c>
      <c r="L23" s="535">
        <v>0</v>
      </c>
      <c r="M23" s="536">
        <v>0</v>
      </c>
      <c r="N23" s="471">
        <v>0.27886223904000002</v>
      </c>
      <c r="O23" s="473">
        <f t="shared" si="0"/>
        <v>1.5052767945600001</v>
      </c>
    </row>
    <row r="24" spans="2:15">
      <c r="B24" s="470">
        <f t="shared" si="1"/>
        <v>1956</v>
      </c>
      <c r="C24" s="533">
        <v>0</v>
      </c>
      <c r="D24" s="534">
        <v>0.11193523704000002</v>
      </c>
      <c r="E24" s="535">
        <v>0</v>
      </c>
      <c r="F24" s="535">
        <v>8.8518900096000025E-2</v>
      </c>
      <c r="G24" s="535">
        <v>7.302809257920001E-2</v>
      </c>
      <c r="H24" s="535">
        <v>1.1116326988800001E-2</v>
      </c>
      <c r="I24" s="536">
        <v>0</v>
      </c>
      <c r="J24" s="537">
        <v>0</v>
      </c>
      <c r="K24" s="538">
        <v>0</v>
      </c>
      <c r="L24" s="535">
        <v>0</v>
      </c>
      <c r="M24" s="536">
        <v>0</v>
      </c>
      <c r="N24" s="471">
        <v>0.28459855670400008</v>
      </c>
      <c r="O24" s="473">
        <f t="shared" si="0"/>
        <v>1.7898753512640002</v>
      </c>
    </row>
    <row r="25" spans="2:15">
      <c r="B25" s="470">
        <f t="shared" si="1"/>
        <v>1957</v>
      </c>
      <c r="C25" s="533">
        <v>0</v>
      </c>
      <c r="D25" s="534">
        <v>0.11418954624000002</v>
      </c>
      <c r="E25" s="535">
        <v>0</v>
      </c>
      <c r="F25" s="535">
        <v>9.030161817600002E-2</v>
      </c>
      <c r="G25" s="535">
        <v>7.449883499520002E-2</v>
      </c>
      <c r="H25" s="535">
        <v>1.1340203212800002E-2</v>
      </c>
      <c r="I25" s="536">
        <v>0</v>
      </c>
      <c r="J25" s="537">
        <v>0</v>
      </c>
      <c r="K25" s="538">
        <v>0</v>
      </c>
      <c r="L25" s="535">
        <v>0</v>
      </c>
      <c r="M25" s="536">
        <v>0</v>
      </c>
      <c r="N25" s="471">
        <v>0.29033020262400006</v>
      </c>
      <c r="O25" s="473">
        <f t="shared" si="0"/>
        <v>2.0802055538880002</v>
      </c>
    </row>
    <row r="26" spans="2:15">
      <c r="B26" s="470">
        <f t="shared" si="1"/>
        <v>1958</v>
      </c>
      <c r="C26" s="533">
        <v>0</v>
      </c>
      <c r="D26" s="534">
        <v>0.11642823720000001</v>
      </c>
      <c r="E26" s="535">
        <v>0</v>
      </c>
      <c r="F26" s="535">
        <v>9.2071985280000018E-2</v>
      </c>
      <c r="G26" s="535">
        <v>7.5959387855999996E-2</v>
      </c>
      <c r="H26" s="535">
        <v>1.1562528384000001E-2</v>
      </c>
      <c r="I26" s="536">
        <v>0</v>
      </c>
      <c r="J26" s="537">
        <v>0</v>
      </c>
      <c r="K26" s="538">
        <v>0</v>
      </c>
      <c r="L26" s="535">
        <v>0</v>
      </c>
      <c r="M26" s="536">
        <v>0</v>
      </c>
      <c r="N26" s="471">
        <v>0.29602213872000005</v>
      </c>
      <c r="O26" s="473">
        <f t="shared" si="0"/>
        <v>2.3762276926080004</v>
      </c>
    </row>
    <row r="27" spans="2:15">
      <c r="B27" s="470">
        <f t="shared" si="1"/>
        <v>1959</v>
      </c>
      <c r="C27" s="533">
        <v>0</v>
      </c>
      <c r="D27" s="534">
        <v>0.11863477296000001</v>
      </c>
      <c r="E27" s="535">
        <v>0</v>
      </c>
      <c r="F27" s="535">
        <v>9.381692390400001E-2</v>
      </c>
      <c r="G27" s="535">
        <v>7.7398962220800005E-2</v>
      </c>
      <c r="H27" s="535">
        <v>1.17816602112E-2</v>
      </c>
      <c r="I27" s="536">
        <v>0</v>
      </c>
      <c r="J27" s="537">
        <v>0</v>
      </c>
      <c r="K27" s="538">
        <v>0</v>
      </c>
      <c r="L27" s="535">
        <v>0</v>
      </c>
      <c r="M27" s="536">
        <v>0</v>
      </c>
      <c r="N27" s="471">
        <v>0.30163231929599998</v>
      </c>
      <c r="O27" s="473">
        <f t="shared" si="0"/>
        <v>2.6778600119040004</v>
      </c>
    </row>
    <row r="28" spans="2:15">
      <c r="B28" s="470">
        <f t="shared" si="1"/>
        <v>1960</v>
      </c>
      <c r="C28" s="533">
        <v>0</v>
      </c>
      <c r="D28" s="534">
        <v>0.12806474472000001</v>
      </c>
      <c r="E28" s="535">
        <v>0</v>
      </c>
      <c r="F28" s="535">
        <v>0.10127418892800003</v>
      </c>
      <c r="G28" s="535">
        <v>8.3551205865600026E-2</v>
      </c>
      <c r="H28" s="535">
        <v>1.2718153958400001E-2</v>
      </c>
      <c r="I28" s="536">
        <v>0</v>
      </c>
      <c r="J28" s="537">
        <v>0</v>
      </c>
      <c r="K28" s="538">
        <v>0</v>
      </c>
      <c r="L28" s="535">
        <v>0</v>
      </c>
      <c r="M28" s="536">
        <v>0</v>
      </c>
      <c r="N28" s="471">
        <v>0.32560829347200004</v>
      </c>
      <c r="O28" s="473">
        <f t="shared" si="0"/>
        <v>3.0034683053760003</v>
      </c>
    </row>
    <row r="29" spans="2:15">
      <c r="B29" s="470">
        <f t="shared" si="1"/>
        <v>1961</v>
      </c>
      <c r="C29" s="533">
        <v>0</v>
      </c>
      <c r="D29" s="534">
        <v>0.13141922111999998</v>
      </c>
      <c r="E29" s="535">
        <v>0</v>
      </c>
      <c r="F29" s="535">
        <v>0.10392692428799999</v>
      </c>
      <c r="G29" s="535">
        <v>8.5739712537599988E-2</v>
      </c>
      <c r="H29" s="535">
        <v>1.3051288166399999E-2</v>
      </c>
      <c r="I29" s="536">
        <v>0</v>
      </c>
      <c r="J29" s="537">
        <v>0</v>
      </c>
      <c r="K29" s="538">
        <v>0</v>
      </c>
      <c r="L29" s="535">
        <v>0</v>
      </c>
      <c r="M29" s="536">
        <v>0</v>
      </c>
      <c r="N29" s="471">
        <v>0.33413714611199996</v>
      </c>
      <c r="O29" s="473">
        <f t="shared" si="0"/>
        <v>3.3376054514880003</v>
      </c>
    </row>
    <row r="30" spans="2:15">
      <c r="B30" s="470">
        <f t="shared" si="1"/>
        <v>1962</v>
      </c>
      <c r="C30" s="533">
        <v>0</v>
      </c>
      <c r="D30" s="534">
        <v>0.13396591296000002</v>
      </c>
      <c r="E30" s="535">
        <v>0</v>
      </c>
      <c r="F30" s="535">
        <v>0.10594085990400003</v>
      </c>
      <c r="G30" s="535">
        <v>8.74012094208E-2</v>
      </c>
      <c r="H30" s="535">
        <v>1.3304201011200001E-2</v>
      </c>
      <c r="I30" s="536">
        <v>0</v>
      </c>
      <c r="J30" s="537">
        <v>0</v>
      </c>
      <c r="K30" s="538">
        <v>0</v>
      </c>
      <c r="L30" s="535">
        <v>0</v>
      </c>
      <c r="M30" s="536">
        <v>0</v>
      </c>
      <c r="N30" s="471">
        <v>0.34061218329600002</v>
      </c>
      <c r="O30" s="473">
        <f t="shared" si="0"/>
        <v>3.6782176347840001</v>
      </c>
    </row>
    <row r="31" spans="2:15">
      <c r="B31" s="470">
        <f t="shared" si="1"/>
        <v>1963</v>
      </c>
      <c r="C31" s="533">
        <v>0</v>
      </c>
      <c r="D31" s="534">
        <v>0.13650387695999999</v>
      </c>
      <c r="E31" s="535">
        <v>0</v>
      </c>
      <c r="F31" s="535">
        <v>0.10794789350400001</v>
      </c>
      <c r="G31" s="535">
        <v>8.9057012140800001E-2</v>
      </c>
      <c r="H31" s="535">
        <v>1.3556247091199999E-2</v>
      </c>
      <c r="I31" s="536">
        <v>0</v>
      </c>
      <c r="J31" s="537">
        <v>0</v>
      </c>
      <c r="K31" s="538">
        <v>0</v>
      </c>
      <c r="L31" s="535">
        <v>0</v>
      </c>
      <c r="M31" s="536">
        <v>0</v>
      </c>
      <c r="N31" s="471">
        <v>0.347065029696</v>
      </c>
      <c r="O31" s="473">
        <f t="shared" si="0"/>
        <v>4.0252826644799997</v>
      </c>
    </row>
    <row r="32" spans="2:15">
      <c r="B32" s="470">
        <f t="shared" si="1"/>
        <v>1964</v>
      </c>
      <c r="C32" s="533">
        <v>0</v>
      </c>
      <c r="D32" s="534">
        <v>0.13897844928</v>
      </c>
      <c r="E32" s="535">
        <v>0</v>
      </c>
      <c r="F32" s="535">
        <v>0.10990479667200002</v>
      </c>
      <c r="G32" s="535">
        <v>9.0671457254400012E-2</v>
      </c>
      <c r="H32" s="535">
        <v>1.3801997721599998E-2</v>
      </c>
      <c r="I32" s="536">
        <v>0</v>
      </c>
      <c r="J32" s="537">
        <v>0</v>
      </c>
      <c r="K32" s="538">
        <v>0</v>
      </c>
      <c r="L32" s="535">
        <v>0</v>
      </c>
      <c r="M32" s="536">
        <v>0</v>
      </c>
      <c r="N32" s="471">
        <v>0.35335670092800003</v>
      </c>
      <c r="O32" s="473">
        <f t="shared" si="0"/>
        <v>4.3786393654079996</v>
      </c>
    </row>
    <row r="33" spans="2:15">
      <c r="B33" s="470">
        <f t="shared" si="1"/>
        <v>1965</v>
      </c>
      <c r="C33" s="533">
        <v>0</v>
      </c>
      <c r="D33" s="534">
        <v>0.14138503631999999</v>
      </c>
      <c r="E33" s="535">
        <v>0</v>
      </c>
      <c r="F33" s="535">
        <v>0.11180793676799999</v>
      </c>
      <c r="G33" s="535">
        <v>9.2241547833600002E-2</v>
      </c>
      <c r="H33" s="535">
        <v>1.4040996710399998E-2</v>
      </c>
      <c r="I33" s="536">
        <v>0</v>
      </c>
      <c r="J33" s="537">
        <v>0</v>
      </c>
      <c r="K33" s="538">
        <v>0</v>
      </c>
      <c r="L33" s="535">
        <v>0</v>
      </c>
      <c r="M33" s="536">
        <v>0</v>
      </c>
      <c r="N33" s="471">
        <v>0.35947551763199997</v>
      </c>
      <c r="O33" s="473">
        <f t="shared" si="0"/>
        <v>4.7381148830399997</v>
      </c>
    </row>
    <row r="34" spans="2:15">
      <c r="B34" s="470">
        <f t="shared" si="1"/>
        <v>1966</v>
      </c>
      <c r="C34" s="533">
        <v>0</v>
      </c>
      <c r="D34" s="534">
        <v>0.14377233024</v>
      </c>
      <c r="E34" s="535">
        <v>0</v>
      </c>
      <c r="F34" s="535">
        <v>0.11369581977599999</v>
      </c>
      <c r="G34" s="535">
        <v>9.3799051315199986E-2</v>
      </c>
      <c r="H34" s="535">
        <v>1.4278079692799995E-2</v>
      </c>
      <c r="I34" s="536">
        <v>0</v>
      </c>
      <c r="J34" s="537">
        <v>0</v>
      </c>
      <c r="K34" s="538">
        <v>0</v>
      </c>
      <c r="L34" s="535">
        <v>0</v>
      </c>
      <c r="M34" s="536">
        <v>0</v>
      </c>
      <c r="N34" s="471">
        <v>0.36554528102399997</v>
      </c>
      <c r="O34" s="473">
        <f t="shared" si="0"/>
        <v>5.1036601640639994</v>
      </c>
    </row>
    <row r="35" spans="2:15">
      <c r="B35" s="470">
        <f t="shared" si="1"/>
        <v>1967</v>
      </c>
      <c r="C35" s="533">
        <v>0</v>
      </c>
      <c r="D35" s="534">
        <v>0.14787122352155999</v>
      </c>
      <c r="E35" s="535">
        <v>0</v>
      </c>
      <c r="F35" s="535">
        <v>0.11693724342854402</v>
      </c>
      <c r="G35" s="535">
        <v>9.6473225828548809E-2</v>
      </c>
      <c r="H35" s="535">
        <v>1.4685142198003202E-2</v>
      </c>
      <c r="I35" s="536">
        <v>0</v>
      </c>
      <c r="J35" s="537">
        <v>0</v>
      </c>
      <c r="K35" s="538">
        <v>0</v>
      </c>
      <c r="L35" s="535">
        <v>0</v>
      </c>
      <c r="M35" s="536">
        <v>0</v>
      </c>
      <c r="N35" s="471">
        <v>0.37596683497665606</v>
      </c>
      <c r="O35" s="473">
        <f t="shared" si="0"/>
        <v>5.4796269990406552</v>
      </c>
    </row>
    <row r="36" spans="2:15">
      <c r="B36" s="470">
        <f t="shared" si="1"/>
        <v>1968</v>
      </c>
      <c r="C36" s="533">
        <v>0</v>
      </c>
      <c r="D36" s="534">
        <v>0.14986880737145861</v>
      </c>
      <c r="E36" s="535">
        <v>0</v>
      </c>
      <c r="F36" s="535">
        <v>0.1185169419213374</v>
      </c>
      <c r="G36" s="535">
        <v>9.7776477085103342E-2</v>
      </c>
      <c r="H36" s="535">
        <v>1.4883522938958647E-2</v>
      </c>
      <c r="I36" s="536">
        <v>0</v>
      </c>
      <c r="J36" s="537">
        <v>0</v>
      </c>
      <c r="K36" s="538">
        <v>0</v>
      </c>
      <c r="L36" s="535">
        <v>0</v>
      </c>
      <c r="M36" s="536">
        <v>0</v>
      </c>
      <c r="N36" s="471">
        <v>0.38104574931685803</v>
      </c>
      <c r="O36" s="473">
        <f t="shared" si="0"/>
        <v>5.860672748357513</v>
      </c>
    </row>
    <row r="37" spans="2:15">
      <c r="B37" s="470">
        <f t="shared" si="1"/>
        <v>1969</v>
      </c>
      <c r="C37" s="533">
        <v>0</v>
      </c>
      <c r="D37" s="534">
        <v>0.15181509175028626</v>
      </c>
      <c r="E37" s="535">
        <v>0</v>
      </c>
      <c r="F37" s="535">
        <v>0.12005607255654822</v>
      </c>
      <c r="G37" s="535">
        <v>9.9046259859152289E-2</v>
      </c>
      <c r="H37" s="535">
        <v>1.5076809111752566E-2</v>
      </c>
      <c r="I37" s="536">
        <v>0</v>
      </c>
      <c r="J37" s="537">
        <v>0</v>
      </c>
      <c r="K37" s="538">
        <v>0</v>
      </c>
      <c r="L37" s="535">
        <v>0</v>
      </c>
      <c r="M37" s="536">
        <v>0</v>
      </c>
      <c r="N37" s="471">
        <v>0.38599423327773935</v>
      </c>
      <c r="O37" s="473">
        <f t="shared" si="0"/>
        <v>6.2466669816352525</v>
      </c>
    </row>
    <row r="38" spans="2:15">
      <c r="B38" s="470">
        <f t="shared" si="1"/>
        <v>1970</v>
      </c>
      <c r="C38" s="533">
        <v>0</v>
      </c>
      <c r="D38" s="534">
        <v>0.15371087106605097</v>
      </c>
      <c r="E38" s="535">
        <v>0</v>
      </c>
      <c r="F38" s="535">
        <v>0.12155526355568169</v>
      </c>
      <c r="G38" s="535">
        <v>0.10028309243343742</v>
      </c>
      <c r="H38" s="535">
        <v>1.5265079609318166E-2</v>
      </c>
      <c r="I38" s="536">
        <v>0</v>
      </c>
      <c r="J38" s="537">
        <v>0</v>
      </c>
      <c r="K38" s="538">
        <v>0</v>
      </c>
      <c r="L38" s="535">
        <v>0</v>
      </c>
      <c r="M38" s="536">
        <v>0</v>
      </c>
      <c r="N38" s="471">
        <v>0.39081430666448824</v>
      </c>
      <c r="O38" s="473">
        <f t="shared" si="0"/>
        <v>6.6374812882997407</v>
      </c>
    </row>
    <row r="39" spans="2:15">
      <c r="B39" s="470">
        <f t="shared" si="1"/>
        <v>1971</v>
      </c>
      <c r="C39" s="533">
        <v>0</v>
      </c>
      <c r="D39" s="534">
        <v>0.15555692926278564</v>
      </c>
      <c r="E39" s="535">
        <v>0</v>
      </c>
      <c r="F39" s="535">
        <v>0.12301513486528337</v>
      </c>
      <c r="G39" s="535">
        <v>0.10148748626385878</v>
      </c>
      <c r="H39" s="535">
        <v>1.5448412285407677E-2</v>
      </c>
      <c r="I39" s="536">
        <v>0</v>
      </c>
      <c r="J39" s="537">
        <v>0</v>
      </c>
      <c r="K39" s="538">
        <v>0</v>
      </c>
      <c r="L39" s="535">
        <v>0</v>
      </c>
      <c r="M39" s="536">
        <v>0</v>
      </c>
      <c r="N39" s="471">
        <v>0.39550796267733546</v>
      </c>
      <c r="O39" s="473">
        <f t="shared" si="0"/>
        <v>7.0329892509770762</v>
      </c>
    </row>
    <row r="40" spans="2:15">
      <c r="B40" s="470">
        <f t="shared" si="1"/>
        <v>1972</v>
      </c>
      <c r="C40" s="533">
        <v>0</v>
      </c>
      <c r="D40" s="534">
        <v>0.15735403994766864</v>
      </c>
      <c r="E40" s="535">
        <v>0</v>
      </c>
      <c r="F40" s="535">
        <v>0.1244362982574667</v>
      </c>
      <c r="G40" s="535">
        <v>0.10265994606241002</v>
      </c>
      <c r="H40" s="535">
        <v>1.5626883967216749E-2</v>
      </c>
      <c r="I40" s="536">
        <v>0</v>
      </c>
      <c r="J40" s="537">
        <v>0</v>
      </c>
      <c r="K40" s="538">
        <v>0</v>
      </c>
      <c r="L40" s="535">
        <v>0</v>
      </c>
      <c r="M40" s="536">
        <v>0</v>
      </c>
      <c r="N40" s="471">
        <v>0.40007716823476208</v>
      </c>
      <c r="O40" s="473">
        <f t="shared" si="0"/>
        <v>7.4330664192118379</v>
      </c>
    </row>
    <row r="41" spans="2:15">
      <c r="B41" s="470">
        <f t="shared" si="1"/>
        <v>1973</v>
      </c>
      <c r="C41" s="533">
        <v>0</v>
      </c>
      <c r="D41" s="534">
        <v>0.15910296651667294</v>
      </c>
      <c r="E41" s="535">
        <v>0</v>
      </c>
      <c r="F41" s="535">
        <v>0.12581935742927702</v>
      </c>
      <c r="G41" s="535">
        <v>0.10380096987915353</v>
      </c>
      <c r="H41" s="535">
        <v>1.5800570467862693E-2</v>
      </c>
      <c r="I41" s="536">
        <v>0</v>
      </c>
      <c r="J41" s="537">
        <v>0</v>
      </c>
      <c r="K41" s="538">
        <v>0</v>
      </c>
      <c r="L41" s="535">
        <v>0</v>
      </c>
      <c r="M41" s="536">
        <v>0</v>
      </c>
      <c r="N41" s="471">
        <v>0.40452386429296622</v>
      </c>
      <c r="O41" s="473">
        <f t="shared" si="0"/>
        <v>7.8375902835048041</v>
      </c>
    </row>
    <row r="42" spans="2:15">
      <c r="B42" s="470">
        <f t="shared" si="1"/>
        <v>1974</v>
      </c>
      <c r="C42" s="533">
        <v>0</v>
      </c>
      <c r="D42" s="534">
        <v>0.16080446227876083</v>
      </c>
      <c r="E42" s="535">
        <v>0</v>
      </c>
      <c r="F42" s="535">
        <v>0.12716490810090514</v>
      </c>
      <c r="G42" s="535">
        <v>0.10491104918324674</v>
      </c>
      <c r="H42" s="535">
        <v>1.5969546598718319E-2</v>
      </c>
      <c r="I42" s="536">
        <v>0</v>
      </c>
      <c r="J42" s="537">
        <v>0</v>
      </c>
      <c r="K42" s="538">
        <v>0</v>
      </c>
      <c r="L42" s="535">
        <v>0</v>
      </c>
      <c r="M42" s="536">
        <v>0</v>
      </c>
      <c r="N42" s="471">
        <v>0.408849966161631</v>
      </c>
      <c r="O42" s="473">
        <f t="shared" si="0"/>
        <v>8.2464402496664349</v>
      </c>
    </row>
    <row r="43" spans="2:15">
      <c r="B43" s="470">
        <f t="shared" si="1"/>
        <v>1975</v>
      </c>
      <c r="C43" s="533">
        <v>0</v>
      </c>
      <c r="D43" s="534">
        <v>0.16245927057864096</v>
      </c>
      <c r="E43" s="535">
        <v>0</v>
      </c>
      <c r="F43" s="535">
        <v>0.12847353811276435</v>
      </c>
      <c r="G43" s="535">
        <v>0.10599066894303058</v>
      </c>
      <c r="H43" s="535">
        <v>1.6133886181602962E-2</v>
      </c>
      <c r="I43" s="536">
        <v>0</v>
      </c>
      <c r="J43" s="537">
        <v>0</v>
      </c>
      <c r="K43" s="538">
        <v>0</v>
      </c>
      <c r="L43" s="535">
        <v>0</v>
      </c>
      <c r="M43" s="536">
        <v>0</v>
      </c>
      <c r="N43" s="471">
        <v>0.41305736381603886</v>
      </c>
      <c r="O43" s="473">
        <f t="shared" si="0"/>
        <v>8.6594976134824737</v>
      </c>
    </row>
    <row r="44" spans="2:15">
      <c r="B44" s="470">
        <f t="shared" si="1"/>
        <v>1976</v>
      </c>
      <c r="C44" s="533">
        <v>0</v>
      </c>
      <c r="D44" s="534">
        <v>0.16406812491810263</v>
      </c>
      <c r="E44" s="535">
        <v>0</v>
      </c>
      <c r="F44" s="535">
        <v>0.12974582752144212</v>
      </c>
      <c r="G44" s="535">
        <v>0.10704030770518974</v>
      </c>
      <c r="H44" s="535">
        <v>1.6293662060832263E-2</v>
      </c>
      <c r="I44" s="536">
        <v>0</v>
      </c>
      <c r="J44" s="537">
        <v>0</v>
      </c>
      <c r="K44" s="538">
        <v>0</v>
      </c>
      <c r="L44" s="535">
        <v>0</v>
      </c>
      <c r="M44" s="536">
        <v>0</v>
      </c>
      <c r="N44" s="471">
        <v>0.41714792220556679</v>
      </c>
      <c r="O44" s="473">
        <f t="shared" si="0"/>
        <v>9.0766455356880407</v>
      </c>
    </row>
    <row r="45" spans="2:15">
      <c r="B45" s="470">
        <f t="shared" si="1"/>
        <v>1977</v>
      </c>
      <c r="C45" s="533">
        <v>0</v>
      </c>
      <c r="D45" s="534">
        <v>0.16563174907594491</v>
      </c>
      <c r="E45" s="535">
        <v>0</v>
      </c>
      <c r="F45" s="535">
        <v>0.13098234869454037</v>
      </c>
      <c r="G45" s="535">
        <v>0.10806043767299578</v>
      </c>
      <c r="H45" s="535">
        <v>1.6448946115128319E-2</v>
      </c>
      <c r="I45" s="536">
        <v>0</v>
      </c>
      <c r="J45" s="537">
        <v>0</v>
      </c>
      <c r="K45" s="538">
        <v>0</v>
      </c>
      <c r="L45" s="535">
        <v>0</v>
      </c>
      <c r="M45" s="536">
        <v>0</v>
      </c>
      <c r="N45" s="471">
        <v>0.4211234815586094</v>
      </c>
      <c r="O45" s="473">
        <f t="shared" si="0"/>
        <v>9.4977690172466502</v>
      </c>
    </row>
    <row r="46" spans="2:15">
      <c r="B46" s="470">
        <f t="shared" si="1"/>
        <v>1978</v>
      </c>
      <c r="C46" s="533">
        <v>0</v>
      </c>
      <c r="D46" s="534">
        <v>0.16715085722651427</v>
      </c>
      <c r="E46" s="535">
        <v>0</v>
      </c>
      <c r="F46" s="535">
        <v>0.13218366640441589</v>
      </c>
      <c r="G46" s="535">
        <v>0.10905152478364311</v>
      </c>
      <c r="H46" s="535">
        <v>1.6599809269391762E-2</v>
      </c>
      <c r="I46" s="536">
        <v>0</v>
      </c>
      <c r="J46" s="537">
        <v>0</v>
      </c>
      <c r="K46" s="538">
        <v>0</v>
      </c>
      <c r="L46" s="535">
        <v>0</v>
      </c>
      <c r="M46" s="536">
        <v>0</v>
      </c>
      <c r="N46" s="471">
        <v>0.42498585768396502</v>
      </c>
      <c r="O46" s="473">
        <f t="shared" si="0"/>
        <v>9.9227548749306145</v>
      </c>
    </row>
    <row r="47" spans="2:15">
      <c r="B47" s="470">
        <f t="shared" si="1"/>
        <v>1979</v>
      </c>
      <c r="C47" s="533">
        <v>0</v>
      </c>
      <c r="D47" s="534">
        <v>0.16862615405686873</v>
      </c>
      <c r="E47" s="535">
        <v>0</v>
      </c>
      <c r="F47" s="535">
        <v>0.13335033792083414</v>
      </c>
      <c r="G47" s="535">
        <v>0.11001402878468816</v>
      </c>
      <c r="H47" s="535">
        <v>1.6746321506337307E-2</v>
      </c>
      <c r="I47" s="536">
        <v>0</v>
      </c>
      <c r="J47" s="537">
        <v>0</v>
      </c>
      <c r="K47" s="538">
        <v>0</v>
      </c>
      <c r="L47" s="535">
        <v>0</v>
      </c>
      <c r="M47" s="536">
        <v>0</v>
      </c>
      <c r="N47" s="471">
        <v>0.42873684226872838</v>
      </c>
      <c r="O47" s="473">
        <f t="shared" si="0"/>
        <v>10.351491717199343</v>
      </c>
    </row>
    <row r="48" spans="2:15">
      <c r="B48" s="470">
        <f t="shared" si="1"/>
        <v>1980</v>
      </c>
      <c r="C48" s="533">
        <v>0</v>
      </c>
      <c r="D48" s="534">
        <v>0.17007608772000002</v>
      </c>
      <c r="E48" s="535">
        <v>0</v>
      </c>
      <c r="F48" s="535">
        <v>0.13449695212800003</v>
      </c>
      <c r="G48" s="535">
        <v>0.11095998550560003</v>
      </c>
      <c r="H48" s="535">
        <v>1.6890314918400002E-2</v>
      </c>
      <c r="I48" s="536">
        <v>0</v>
      </c>
      <c r="J48" s="537">
        <v>0</v>
      </c>
      <c r="K48" s="538">
        <v>0</v>
      </c>
      <c r="L48" s="535">
        <v>0</v>
      </c>
      <c r="M48" s="536">
        <v>0</v>
      </c>
      <c r="N48" s="471">
        <v>0.43242334027200008</v>
      </c>
      <c r="O48" s="473">
        <f t="shared" si="0"/>
        <v>10.783915057471344</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10.783915057471344</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10.783915057471344</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10.783915057471344</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10.783915057471344</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10.783915057471344</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10.783915057471344</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10.783915057471344</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10.783915057471344</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10.783915057471344</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10.783915057471344</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10.783915057471344</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10.783915057471344</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10.783915057471344</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10.783915057471344</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10.783915057471344</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10.783915057471344</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10.783915057471344</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10.783915057471344</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10.783915057471344</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10.783915057471344</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10.783915057471344</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10.783915057471344</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10.783915057471344</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10.783915057471344</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10.783915057471344</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10.783915057471344</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10.783915057471344</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10.783915057471344</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10.783915057471344</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10.783915057471344</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10.783915057471344</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10.783915057471344</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10.783915057471344</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10.783915057471344</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10.783915057471344</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10.783915057471344</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10.783915057471344</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10.783915057471344</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10.783915057471344</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10.783915057471344</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10.783915057471344</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10.783915057471344</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10.783915057471344</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10.783915057471344</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10.783915057471344</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10.783915057471344</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10.783915057471344</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10.783915057471344</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10.783915057471344</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10.783915057471344</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56" t="s">
        <v>52</v>
      </c>
      <c r="C2" s="856"/>
      <c r="D2" s="856"/>
      <c r="E2" s="856"/>
      <c r="F2" s="856"/>
      <c r="G2" s="856"/>
      <c r="H2" s="856"/>
    </row>
    <row r="3" spans="1:35" ht="13.5" thickBot="1">
      <c r="B3" s="856"/>
      <c r="C3" s="856"/>
      <c r="D3" s="856"/>
      <c r="E3" s="856"/>
      <c r="F3" s="856"/>
      <c r="G3" s="856"/>
      <c r="H3" s="856"/>
    </row>
    <row r="4" spans="1:35" ht="13.5" thickBot="1">
      <c r="P4" s="860" t="s">
        <v>242</v>
      </c>
      <c r="Q4" s="861"/>
      <c r="R4" s="862" t="s">
        <v>243</v>
      </c>
      <c r="S4" s="863"/>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57" t="s">
        <v>47</v>
      </c>
      <c r="E5" s="858"/>
      <c r="F5" s="858"/>
      <c r="G5" s="859"/>
      <c r="H5" s="858" t="s">
        <v>57</v>
      </c>
      <c r="I5" s="858"/>
      <c r="J5" s="858"/>
      <c r="K5" s="859"/>
      <c r="L5" s="135"/>
      <c r="M5" s="135"/>
      <c r="N5" s="135"/>
      <c r="O5" s="163"/>
      <c r="P5" s="207" t="s">
        <v>116</v>
      </c>
      <c r="Q5" s="208" t="s">
        <v>113</v>
      </c>
      <c r="R5" s="207" t="s">
        <v>116</v>
      </c>
      <c r="S5" s="208" t="s">
        <v>113</v>
      </c>
      <c r="V5" s="305" t="s">
        <v>118</v>
      </c>
      <c r="W5" s="306">
        <v>3</v>
      </c>
      <c r="AF5" s="847" t="s">
        <v>126</v>
      </c>
      <c r="AG5" s="847" t="s">
        <v>129</v>
      </c>
      <c r="AH5" s="847" t="s">
        <v>154</v>
      </c>
      <c r="AI5"/>
    </row>
    <row r="6" spans="1:35" ht="13.5" thickBot="1">
      <c r="B6" s="166"/>
      <c r="C6" s="152"/>
      <c r="D6" s="852" t="s">
        <v>45</v>
      </c>
      <c r="E6" s="852"/>
      <c r="F6" s="852" t="s">
        <v>46</v>
      </c>
      <c r="G6" s="852"/>
      <c r="H6" s="852" t="s">
        <v>45</v>
      </c>
      <c r="I6" s="852"/>
      <c r="J6" s="852" t="s">
        <v>99</v>
      </c>
      <c r="K6" s="852"/>
      <c r="L6" s="135"/>
      <c r="M6" s="135"/>
      <c r="N6" s="135"/>
      <c r="O6" s="203" t="s">
        <v>6</v>
      </c>
      <c r="P6" s="162">
        <v>0.38</v>
      </c>
      <c r="Q6" s="164" t="s">
        <v>234</v>
      </c>
      <c r="R6" s="162">
        <v>0.15</v>
      </c>
      <c r="S6" s="164" t="s">
        <v>244</v>
      </c>
      <c r="W6" s="853" t="s">
        <v>125</v>
      </c>
      <c r="X6" s="855"/>
      <c r="Y6" s="855"/>
      <c r="Z6" s="855"/>
      <c r="AA6" s="855"/>
      <c r="AB6" s="855"/>
      <c r="AC6" s="855"/>
      <c r="AD6" s="855"/>
      <c r="AE6" s="855"/>
      <c r="AF6" s="848"/>
      <c r="AG6" s="848"/>
      <c r="AH6" s="848"/>
      <c r="AI6"/>
    </row>
    <row r="7" spans="1:35" ht="26.25" thickBot="1">
      <c r="B7" s="853" t="s">
        <v>133</v>
      </c>
      <c r="C7" s="854"/>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49"/>
      <c r="AG7" s="849"/>
      <c r="AH7" s="849"/>
      <c r="AI7"/>
    </row>
    <row r="8" spans="1:35" ht="25.5" customHeight="1">
      <c r="B8" s="850"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51"/>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3" t="s">
        <v>264</v>
      </c>
      <c r="P13" s="874"/>
      <c r="Q13" s="874"/>
      <c r="R13" s="874"/>
      <c r="S13" s="875"/>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6" t="s">
        <v>70</v>
      </c>
      <c r="C26" s="866"/>
      <c r="D26" s="866"/>
      <c r="E26" s="866"/>
      <c r="F26" s="866"/>
      <c r="G26" s="866"/>
      <c r="H26" s="866"/>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67"/>
      <c r="C27" s="867"/>
      <c r="D27" s="867"/>
      <c r="E27" s="867"/>
      <c r="F27" s="867"/>
      <c r="G27" s="867"/>
      <c r="H27" s="867"/>
      <c r="O27" s="84"/>
      <c r="P27" s="402"/>
      <c r="Q27" s="84"/>
      <c r="R27" s="84"/>
      <c r="S27" s="84"/>
      <c r="U27" s="171"/>
      <c r="V27" s="173"/>
    </row>
    <row r="28" spans="1:35">
      <c r="B28" s="867"/>
      <c r="C28" s="867"/>
      <c r="D28" s="867"/>
      <c r="E28" s="867"/>
      <c r="F28" s="867"/>
      <c r="G28" s="867"/>
      <c r="H28" s="867"/>
      <c r="O28" s="84"/>
      <c r="P28" s="402"/>
      <c r="Q28" s="84"/>
      <c r="R28" s="84"/>
      <c r="S28" s="84"/>
      <c r="V28" s="173"/>
    </row>
    <row r="29" spans="1:35">
      <c r="B29" s="867"/>
      <c r="C29" s="867"/>
      <c r="D29" s="867"/>
      <c r="E29" s="867"/>
      <c r="F29" s="867"/>
      <c r="G29" s="867"/>
      <c r="H29" s="867"/>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67"/>
      <c r="C30" s="867"/>
      <c r="D30" s="867"/>
      <c r="E30" s="867"/>
      <c r="F30" s="867"/>
      <c r="G30" s="867"/>
      <c r="H30" s="867"/>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68" t="s">
        <v>75</v>
      </c>
      <c r="D38" s="859"/>
      <c r="O38" s="394"/>
      <c r="P38" s="395"/>
      <c r="Q38" s="396"/>
      <c r="R38" s="84"/>
    </row>
    <row r="39" spans="2:18">
      <c r="B39" s="142">
        <v>35</v>
      </c>
      <c r="C39" s="871">
        <f>LN(2)/B39</f>
        <v>1.980420515885558E-2</v>
      </c>
      <c r="D39" s="872"/>
    </row>
    <row r="40" spans="2:18" ht="27">
      <c r="B40" s="364" t="s">
        <v>76</v>
      </c>
      <c r="C40" s="869" t="s">
        <v>77</v>
      </c>
      <c r="D40" s="870"/>
    </row>
    <row r="41" spans="2:18" ht="13.5" thickBot="1">
      <c r="B41" s="143">
        <v>0.05</v>
      </c>
      <c r="C41" s="864">
        <f>LN(2)/B41</f>
        <v>13.862943611198904</v>
      </c>
      <c r="D41" s="865"/>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0.8</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0.8</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0.8</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0.8</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0.8</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0.8</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0.8</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0.8</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0.8</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0.8</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0.8</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0.8</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0.8</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0.8</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0.8</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0.8</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0.8</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0.8</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0.8</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0.8</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0.8</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0.8</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81.137924647109998</v>
      </c>
      <c r="D30" s="418">
        <f>Dry_Matter_Content!C17</f>
        <v>0.59</v>
      </c>
      <c r="E30" s="284">
        <f>MCF!R29</f>
        <v>0.8</v>
      </c>
      <c r="F30" s="67">
        <f t="shared" si="5"/>
        <v>7.2764490823528254</v>
      </c>
      <c r="G30" s="67">
        <f t="shared" si="0"/>
        <v>7.2764490823528254</v>
      </c>
      <c r="H30" s="67">
        <f t="shared" si="1"/>
        <v>0</v>
      </c>
      <c r="I30" s="67">
        <f t="shared" si="2"/>
        <v>7.2764490823528254</v>
      </c>
      <c r="J30" s="67">
        <f t="shared" si="3"/>
        <v>0</v>
      </c>
      <c r="K30" s="100">
        <f t="shared" si="6"/>
        <v>0</v>
      </c>
      <c r="O30" s="96">
        <f>Amnt_Deposited!B25</f>
        <v>2011</v>
      </c>
      <c r="P30" s="99">
        <f>Amnt_Deposited!C25</f>
        <v>81.137924647109998</v>
      </c>
      <c r="Q30" s="284">
        <f>MCF!R29</f>
        <v>0.8</v>
      </c>
      <c r="R30" s="67">
        <f t="shared" si="4"/>
        <v>4.8682754788266003</v>
      </c>
      <c r="S30" s="67">
        <f t="shared" si="7"/>
        <v>4.8682754788266003</v>
      </c>
      <c r="T30" s="67">
        <f t="shared" si="8"/>
        <v>0</v>
      </c>
      <c r="U30" s="67">
        <f t="shared" si="9"/>
        <v>4.8682754788266003</v>
      </c>
      <c r="V30" s="67">
        <f t="shared" si="10"/>
        <v>0</v>
      </c>
      <c r="W30" s="100">
        <f t="shared" si="11"/>
        <v>0</v>
      </c>
    </row>
    <row r="31" spans="2:23">
      <c r="B31" s="96">
        <f>Amnt_Deposited!B26</f>
        <v>2012</v>
      </c>
      <c r="C31" s="99">
        <f>Amnt_Deposited!C26</f>
        <v>82.877962738320008</v>
      </c>
      <c r="D31" s="418">
        <f>Dry_Matter_Content!C18</f>
        <v>0.59</v>
      </c>
      <c r="E31" s="284">
        <f>MCF!R30</f>
        <v>0.8</v>
      </c>
      <c r="F31" s="67">
        <f t="shared" si="5"/>
        <v>7.4324956983725379</v>
      </c>
      <c r="G31" s="67">
        <f t="shared" si="0"/>
        <v>7.4324956983725379</v>
      </c>
      <c r="H31" s="67">
        <f t="shared" si="1"/>
        <v>0</v>
      </c>
      <c r="I31" s="67">
        <f t="shared" si="2"/>
        <v>12.310045382231269</v>
      </c>
      <c r="J31" s="67">
        <f t="shared" si="3"/>
        <v>2.3988993984940938</v>
      </c>
      <c r="K31" s="100">
        <f t="shared" si="6"/>
        <v>1.5992662656627292</v>
      </c>
      <c r="O31" s="96">
        <f>Amnt_Deposited!B26</f>
        <v>2012</v>
      </c>
      <c r="P31" s="99">
        <f>Amnt_Deposited!C26</f>
        <v>82.877962738320008</v>
      </c>
      <c r="Q31" s="284">
        <f>MCF!R30</f>
        <v>0.8</v>
      </c>
      <c r="R31" s="67">
        <f t="shared" si="4"/>
        <v>4.9726777642992008</v>
      </c>
      <c r="S31" s="67">
        <f t="shared" si="7"/>
        <v>4.9726777642992008</v>
      </c>
      <c r="T31" s="67">
        <f t="shared" si="8"/>
        <v>0</v>
      </c>
      <c r="U31" s="67">
        <f t="shared" si="9"/>
        <v>8.2359804073804206</v>
      </c>
      <c r="V31" s="67">
        <f t="shared" si="10"/>
        <v>1.6049728357453794</v>
      </c>
      <c r="W31" s="100">
        <f t="shared" si="11"/>
        <v>1.0699818904969196</v>
      </c>
    </row>
    <row r="32" spans="2:23">
      <c r="B32" s="96">
        <f>Amnt_Deposited!B27</f>
        <v>2013</v>
      </c>
      <c r="C32" s="99">
        <f>Amnt_Deposited!C27</f>
        <v>84.843271164059985</v>
      </c>
      <c r="D32" s="418">
        <f>Dry_Matter_Content!C19</f>
        <v>0.59</v>
      </c>
      <c r="E32" s="284">
        <f>MCF!R31</f>
        <v>0.8</v>
      </c>
      <c r="F32" s="67">
        <f t="shared" si="5"/>
        <v>7.6087445579928996</v>
      </c>
      <c r="G32" s="67">
        <f t="shared" si="0"/>
        <v>7.6087445579928996</v>
      </c>
      <c r="H32" s="67">
        <f t="shared" si="1"/>
        <v>0</v>
      </c>
      <c r="I32" s="67">
        <f t="shared" si="2"/>
        <v>15.860414745310974</v>
      </c>
      <c r="J32" s="67">
        <f t="shared" si="3"/>
        <v>4.0583751949131956</v>
      </c>
      <c r="K32" s="100">
        <f t="shared" si="6"/>
        <v>2.7055834632754636</v>
      </c>
      <c r="O32" s="96">
        <f>Amnt_Deposited!B27</f>
        <v>2013</v>
      </c>
      <c r="P32" s="99">
        <f>Amnt_Deposited!C27</f>
        <v>84.843271164059985</v>
      </c>
      <c r="Q32" s="284">
        <f>MCF!R31</f>
        <v>0.8</v>
      </c>
      <c r="R32" s="67">
        <f t="shared" si="4"/>
        <v>5.0905962698435996</v>
      </c>
      <c r="S32" s="67">
        <f t="shared" si="7"/>
        <v>5.0905962698435996</v>
      </c>
      <c r="T32" s="67">
        <f t="shared" si="8"/>
        <v>0</v>
      </c>
      <c r="U32" s="67">
        <f t="shared" si="9"/>
        <v>10.611339035667466</v>
      </c>
      <c r="V32" s="67">
        <f t="shared" si="10"/>
        <v>2.7152376415565533</v>
      </c>
      <c r="W32" s="100">
        <f t="shared" si="11"/>
        <v>1.8101584277043687</v>
      </c>
    </row>
    <row r="33" spans="2:23">
      <c r="B33" s="96">
        <f>Amnt_Deposited!B28</f>
        <v>2014</v>
      </c>
      <c r="C33" s="99">
        <f>Amnt_Deposited!C28</f>
        <v>86.793085314359999</v>
      </c>
      <c r="D33" s="418">
        <f>Dry_Matter_Content!C20</f>
        <v>0.59</v>
      </c>
      <c r="E33" s="284">
        <f>MCF!R32</f>
        <v>0.8</v>
      </c>
      <c r="F33" s="67">
        <f t="shared" si="5"/>
        <v>7.7836038909918051</v>
      </c>
      <c r="G33" s="67">
        <f t="shared" si="0"/>
        <v>7.7836038909918051</v>
      </c>
      <c r="H33" s="67">
        <f t="shared" si="1"/>
        <v>0</v>
      </c>
      <c r="I33" s="67">
        <f t="shared" si="2"/>
        <v>18.415157833212991</v>
      </c>
      <c r="J33" s="67">
        <f t="shared" si="3"/>
        <v>5.2288608030897894</v>
      </c>
      <c r="K33" s="100">
        <f t="shared" si="6"/>
        <v>3.4859072020598596</v>
      </c>
      <c r="O33" s="96">
        <f>Amnt_Deposited!B28</f>
        <v>2014</v>
      </c>
      <c r="P33" s="99">
        <f>Amnt_Deposited!C28</f>
        <v>86.793085314359999</v>
      </c>
      <c r="Q33" s="284">
        <f>MCF!R32</f>
        <v>0.8</v>
      </c>
      <c r="R33" s="67">
        <f t="shared" si="4"/>
        <v>5.2075851188616005</v>
      </c>
      <c r="S33" s="67">
        <f t="shared" si="7"/>
        <v>5.2075851188616005</v>
      </c>
      <c r="T33" s="67">
        <f t="shared" si="8"/>
        <v>0</v>
      </c>
      <c r="U33" s="67">
        <f t="shared" si="9"/>
        <v>12.320578389749993</v>
      </c>
      <c r="V33" s="67">
        <f t="shared" si="10"/>
        <v>3.4983457647790739</v>
      </c>
      <c r="W33" s="100">
        <f t="shared" si="11"/>
        <v>2.3322305098527156</v>
      </c>
    </row>
    <row r="34" spans="2:23">
      <c r="B34" s="96">
        <f>Amnt_Deposited!B29</f>
        <v>2015</v>
      </c>
      <c r="C34" s="99">
        <f>Amnt_Deposited!C29</f>
        <v>88.732163657699999</v>
      </c>
      <c r="D34" s="418">
        <f>Dry_Matter_Content!C21</f>
        <v>0.59</v>
      </c>
      <c r="E34" s="284">
        <f>MCF!R33</f>
        <v>0.8</v>
      </c>
      <c r="F34" s="67">
        <f t="shared" si="5"/>
        <v>7.9575004368225368</v>
      </c>
      <c r="G34" s="67">
        <f t="shared" si="0"/>
        <v>7.9575004368225368</v>
      </c>
      <c r="H34" s="67">
        <f t="shared" si="1"/>
        <v>0</v>
      </c>
      <c r="I34" s="67">
        <f t="shared" si="2"/>
        <v>20.301549883335433</v>
      </c>
      <c r="J34" s="67">
        <f t="shared" si="3"/>
        <v>6.0711083867000948</v>
      </c>
      <c r="K34" s="100">
        <f t="shared" si="6"/>
        <v>4.0474055911333959</v>
      </c>
      <c r="O34" s="96">
        <f>Amnt_Deposited!B29</f>
        <v>2015</v>
      </c>
      <c r="P34" s="99">
        <f>Amnt_Deposited!C29</f>
        <v>88.732163657699999</v>
      </c>
      <c r="Q34" s="284">
        <f>MCF!R33</f>
        <v>0.8</v>
      </c>
      <c r="R34" s="67">
        <f t="shared" si="4"/>
        <v>5.3239298194620002</v>
      </c>
      <c r="S34" s="67">
        <f t="shared" si="7"/>
        <v>5.3239298194620002</v>
      </c>
      <c r="T34" s="67">
        <f t="shared" si="8"/>
        <v>0</v>
      </c>
      <c r="U34" s="67">
        <f t="shared" si="9"/>
        <v>13.582660492864919</v>
      </c>
      <c r="V34" s="67">
        <f t="shared" si="10"/>
        <v>4.0618477163470752</v>
      </c>
      <c r="W34" s="100">
        <f t="shared" si="11"/>
        <v>2.7078984775647168</v>
      </c>
    </row>
    <row r="35" spans="2:23">
      <c r="B35" s="96">
        <f>Amnt_Deposited!B30</f>
        <v>2016</v>
      </c>
      <c r="C35" s="99">
        <f>Amnt_Deposited!C30</f>
        <v>90.65604634875001</v>
      </c>
      <c r="D35" s="418">
        <f>Dry_Matter_Content!C22</f>
        <v>0.59</v>
      </c>
      <c r="E35" s="284">
        <f>MCF!R34</f>
        <v>0.8</v>
      </c>
      <c r="F35" s="67">
        <f t="shared" si="5"/>
        <v>8.1300342365559004</v>
      </c>
      <c r="G35" s="67">
        <f t="shared" si="0"/>
        <v>8.1300342365559004</v>
      </c>
      <c r="H35" s="67">
        <f t="shared" si="1"/>
        <v>0</v>
      </c>
      <c r="I35" s="67">
        <f t="shared" si="2"/>
        <v>21.738570088948137</v>
      </c>
      <c r="J35" s="67">
        <f t="shared" si="3"/>
        <v>6.6930140309431971</v>
      </c>
      <c r="K35" s="100">
        <f t="shared" si="6"/>
        <v>4.4620093539621308</v>
      </c>
      <c r="O35" s="96">
        <f>Amnt_Deposited!B30</f>
        <v>2016</v>
      </c>
      <c r="P35" s="99">
        <f>Amnt_Deposited!C30</f>
        <v>90.65604634875001</v>
      </c>
      <c r="Q35" s="284">
        <f>MCF!R34</f>
        <v>0.8</v>
      </c>
      <c r="R35" s="67">
        <f t="shared" si="4"/>
        <v>5.4393627809250011</v>
      </c>
      <c r="S35" s="67">
        <f t="shared" si="7"/>
        <v>5.4393627809250011</v>
      </c>
      <c r="T35" s="67">
        <f t="shared" si="8"/>
        <v>0</v>
      </c>
      <c r="U35" s="67">
        <f t="shared" si="9"/>
        <v>14.544092387788673</v>
      </c>
      <c r="V35" s="67">
        <f t="shared" si="10"/>
        <v>4.4779308860012472</v>
      </c>
      <c r="W35" s="100">
        <f t="shared" si="11"/>
        <v>2.9852872573341647</v>
      </c>
    </row>
    <row r="36" spans="2:23">
      <c r="B36" s="96">
        <f>Amnt_Deposited!B31</f>
        <v>2017</v>
      </c>
      <c r="C36" s="99">
        <f>Amnt_Deposited!C31</f>
        <v>90.949658698001102</v>
      </c>
      <c r="D36" s="418">
        <f>Dry_Matter_Content!C23</f>
        <v>0.59</v>
      </c>
      <c r="E36" s="284">
        <f>MCF!R35</f>
        <v>0.8</v>
      </c>
      <c r="F36" s="67">
        <f t="shared" si="5"/>
        <v>8.1563653920367383</v>
      </c>
      <c r="G36" s="67">
        <f t="shared" si="0"/>
        <v>8.1563653920367383</v>
      </c>
      <c r="H36" s="67">
        <f t="shared" si="1"/>
        <v>0</v>
      </c>
      <c r="I36" s="67">
        <f t="shared" si="2"/>
        <v>22.728164694809426</v>
      </c>
      <c r="J36" s="67">
        <f t="shared" si="3"/>
        <v>7.1667707861754497</v>
      </c>
      <c r="K36" s="100">
        <f t="shared" si="6"/>
        <v>4.7778471907836328</v>
      </c>
      <c r="O36" s="96">
        <f>Amnt_Deposited!B31</f>
        <v>2017</v>
      </c>
      <c r="P36" s="99">
        <f>Amnt_Deposited!C31</f>
        <v>90.949658698001102</v>
      </c>
      <c r="Q36" s="284">
        <f>MCF!R35</f>
        <v>0.8</v>
      </c>
      <c r="R36" s="67">
        <f t="shared" si="4"/>
        <v>5.4569795218800659</v>
      </c>
      <c r="S36" s="67">
        <f t="shared" si="7"/>
        <v>5.4569795218800659</v>
      </c>
      <c r="T36" s="67">
        <f t="shared" si="8"/>
        <v>0</v>
      </c>
      <c r="U36" s="67">
        <f t="shared" si="9"/>
        <v>15.206176200809161</v>
      </c>
      <c r="V36" s="67">
        <f t="shared" si="10"/>
        <v>4.7948957088595785</v>
      </c>
      <c r="W36" s="100">
        <f t="shared" si="11"/>
        <v>3.196597139239719</v>
      </c>
    </row>
    <row r="37" spans="2:23">
      <c r="B37" s="96">
        <f>Amnt_Deposited!B32</f>
        <v>2018</v>
      </c>
      <c r="C37" s="99">
        <f>Amnt_Deposited!C32</f>
        <v>91.052542653800842</v>
      </c>
      <c r="D37" s="418">
        <f>Dry_Matter_Content!C24</f>
        <v>0.59</v>
      </c>
      <c r="E37" s="284">
        <f>MCF!R36</f>
        <v>0.8</v>
      </c>
      <c r="F37" s="67">
        <f t="shared" si="5"/>
        <v>8.1655920251928595</v>
      </c>
      <c r="G37" s="67">
        <f t="shared" si="0"/>
        <v>8.1655920251928595</v>
      </c>
      <c r="H37" s="67">
        <f t="shared" si="1"/>
        <v>0</v>
      </c>
      <c r="I37" s="67">
        <f t="shared" si="2"/>
        <v>23.400736429723104</v>
      </c>
      <c r="J37" s="67">
        <f t="shared" si="3"/>
        <v>7.4930202902791789</v>
      </c>
      <c r="K37" s="100">
        <f t="shared" si="6"/>
        <v>4.9953468601861193</v>
      </c>
      <c r="O37" s="96">
        <f>Amnt_Deposited!B32</f>
        <v>2018</v>
      </c>
      <c r="P37" s="99">
        <f>Amnt_Deposited!C32</f>
        <v>91.052542653800842</v>
      </c>
      <c r="Q37" s="284">
        <f>MCF!R36</f>
        <v>0.8</v>
      </c>
      <c r="R37" s="67">
        <f t="shared" si="4"/>
        <v>5.4631525592280505</v>
      </c>
      <c r="S37" s="67">
        <f t="shared" si="7"/>
        <v>5.4631525592280505</v>
      </c>
      <c r="T37" s="67">
        <f t="shared" si="8"/>
        <v>0</v>
      </c>
      <c r="U37" s="67">
        <f t="shared" si="9"/>
        <v>15.656157290180492</v>
      </c>
      <c r="V37" s="67">
        <f t="shared" si="10"/>
        <v>5.0131714698567214</v>
      </c>
      <c r="W37" s="100">
        <f t="shared" si="11"/>
        <v>3.3421143132378139</v>
      </c>
    </row>
    <row r="38" spans="2:23">
      <c r="B38" s="96">
        <f>Amnt_Deposited!B33</f>
        <v>2019</v>
      </c>
      <c r="C38" s="99">
        <f>Amnt_Deposited!C33</f>
        <v>91.099011808631616</v>
      </c>
      <c r="D38" s="418">
        <f>Dry_Matter_Content!C25</f>
        <v>0.59</v>
      </c>
      <c r="E38" s="284">
        <f>MCF!R37</f>
        <v>0.8</v>
      </c>
      <c r="F38" s="67">
        <f t="shared" si="5"/>
        <v>8.1697593789980836</v>
      </c>
      <c r="G38" s="67">
        <f t="shared" si="0"/>
        <v>8.1697593789980836</v>
      </c>
      <c r="H38" s="67">
        <f t="shared" si="1"/>
        <v>0</v>
      </c>
      <c r="I38" s="67">
        <f t="shared" si="2"/>
        <v>23.855742099837936</v>
      </c>
      <c r="J38" s="67">
        <f t="shared" si="3"/>
        <v>7.7147537088832507</v>
      </c>
      <c r="K38" s="100">
        <f t="shared" si="6"/>
        <v>5.1431691392554999</v>
      </c>
      <c r="O38" s="96">
        <f>Amnt_Deposited!B33</f>
        <v>2019</v>
      </c>
      <c r="P38" s="99">
        <f>Amnt_Deposited!C33</f>
        <v>91.099011808631616</v>
      </c>
      <c r="Q38" s="284">
        <f>MCF!R37</f>
        <v>0.8</v>
      </c>
      <c r="R38" s="67">
        <f t="shared" si="4"/>
        <v>5.4659407085178975</v>
      </c>
      <c r="S38" s="67">
        <f t="shared" si="7"/>
        <v>5.4659407085178975</v>
      </c>
      <c r="T38" s="67">
        <f t="shared" si="8"/>
        <v>0</v>
      </c>
      <c r="U38" s="67">
        <f t="shared" si="9"/>
        <v>15.960576784012893</v>
      </c>
      <c r="V38" s="67">
        <f t="shared" si="10"/>
        <v>5.1615212146854939</v>
      </c>
      <c r="W38" s="100">
        <f t="shared" si="11"/>
        <v>3.4410141431236623</v>
      </c>
    </row>
    <row r="39" spans="2:23">
      <c r="B39" s="96">
        <f>Amnt_Deposited!B34</f>
        <v>2020</v>
      </c>
      <c r="C39" s="99">
        <f>Amnt_Deposited!C34</f>
        <v>91.091693229431627</v>
      </c>
      <c r="D39" s="418">
        <f>Dry_Matter_Content!C26</f>
        <v>0.59</v>
      </c>
      <c r="E39" s="284">
        <f>MCF!R38</f>
        <v>0.8</v>
      </c>
      <c r="F39" s="67">
        <f t="shared" si="5"/>
        <v>8.1691030488154279</v>
      </c>
      <c r="G39" s="67">
        <f t="shared" si="0"/>
        <v>8.1691030488154279</v>
      </c>
      <c r="H39" s="67">
        <f t="shared" si="1"/>
        <v>0</v>
      </c>
      <c r="I39" s="67">
        <f t="shared" si="2"/>
        <v>24.160085191393133</v>
      </c>
      <c r="J39" s="67">
        <f t="shared" si="3"/>
        <v>7.8647599572602314</v>
      </c>
      <c r="K39" s="100">
        <f t="shared" si="6"/>
        <v>5.2431733048401536</v>
      </c>
      <c r="O39" s="96">
        <f>Amnt_Deposited!B34</f>
        <v>2020</v>
      </c>
      <c r="P39" s="99">
        <f>Amnt_Deposited!C34</f>
        <v>91.091693229431627</v>
      </c>
      <c r="Q39" s="284">
        <f>MCF!R38</f>
        <v>0.8</v>
      </c>
      <c r="R39" s="67">
        <f t="shared" si="4"/>
        <v>5.4655015937658975</v>
      </c>
      <c r="S39" s="67">
        <f t="shared" si="7"/>
        <v>5.4655015937658975</v>
      </c>
      <c r="T39" s="67">
        <f t="shared" si="8"/>
        <v>0</v>
      </c>
      <c r="U39" s="67">
        <f t="shared" si="9"/>
        <v>16.164196158380776</v>
      </c>
      <c r="V39" s="67">
        <f t="shared" si="10"/>
        <v>5.2618822193980144</v>
      </c>
      <c r="W39" s="100">
        <f t="shared" si="11"/>
        <v>3.507921479598676</v>
      </c>
    </row>
    <row r="40" spans="2:23">
      <c r="B40" s="96">
        <f>Amnt_Deposited!B35</f>
        <v>2021</v>
      </c>
      <c r="C40" s="99">
        <f>Amnt_Deposited!C35</f>
        <v>91.033120890352663</v>
      </c>
      <c r="D40" s="418">
        <f>Dry_Matter_Content!C27</f>
        <v>0.59</v>
      </c>
      <c r="E40" s="284">
        <f>MCF!R39</f>
        <v>0.8</v>
      </c>
      <c r="F40" s="67">
        <f t="shared" si="5"/>
        <v>8.1638502814468268</v>
      </c>
      <c r="G40" s="67">
        <f t="shared" si="0"/>
        <v>8.1638502814468268</v>
      </c>
      <c r="H40" s="67">
        <f t="shared" si="1"/>
        <v>0</v>
      </c>
      <c r="I40" s="67">
        <f t="shared" si="2"/>
        <v>24.358839699166438</v>
      </c>
      <c r="J40" s="67">
        <f t="shared" si="3"/>
        <v>7.9650957736735197</v>
      </c>
      <c r="K40" s="100">
        <f t="shared" si="6"/>
        <v>5.3100638491156795</v>
      </c>
      <c r="O40" s="96">
        <f>Amnt_Deposited!B35</f>
        <v>2021</v>
      </c>
      <c r="P40" s="99">
        <f>Amnt_Deposited!C35</f>
        <v>91.033120890352663</v>
      </c>
      <c r="Q40" s="284">
        <f>MCF!R39</f>
        <v>0.8</v>
      </c>
      <c r="R40" s="67">
        <f t="shared" si="4"/>
        <v>5.4619872534211602</v>
      </c>
      <c r="S40" s="67">
        <f t="shared" si="7"/>
        <v>5.4619872534211602</v>
      </c>
      <c r="T40" s="67">
        <f t="shared" si="8"/>
        <v>0</v>
      </c>
      <c r="U40" s="67">
        <f t="shared" si="9"/>
        <v>16.297171966436068</v>
      </c>
      <c r="V40" s="67">
        <f t="shared" si="10"/>
        <v>5.3290114453658699</v>
      </c>
      <c r="W40" s="100">
        <f t="shared" si="11"/>
        <v>3.5526742969105798</v>
      </c>
    </row>
    <row r="41" spans="2:23">
      <c r="B41" s="96">
        <f>Amnt_Deposited!B36</f>
        <v>2022</v>
      </c>
      <c r="C41" s="99">
        <f>Amnt_Deposited!C36</f>
        <v>90.925738615900997</v>
      </c>
      <c r="D41" s="418">
        <f>Dry_Matter_Content!C28</f>
        <v>0.59</v>
      </c>
      <c r="E41" s="284">
        <f>MCF!R40</f>
        <v>0.8</v>
      </c>
      <c r="F41" s="67">
        <f t="shared" si="5"/>
        <v>8.1542202390740002</v>
      </c>
      <c r="G41" s="67">
        <f t="shared" si="0"/>
        <v>8.1542202390740002</v>
      </c>
      <c r="H41" s="67">
        <f t="shared" si="1"/>
        <v>0</v>
      </c>
      <c r="I41" s="67">
        <f t="shared" si="2"/>
        <v>24.482438787594006</v>
      </c>
      <c r="J41" s="67">
        <f t="shared" si="3"/>
        <v>8.0306211506464322</v>
      </c>
      <c r="K41" s="100">
        <f t="shared" si="6"/>
        <v>5.3537474337642879</v>
      </c>
      <c r="O41" s="96">
        <f>Amnt_Deposited!B36</f>
        <v>2022</v>
      </c>
      <c r="P41" s="99">
        <f>Amnt_Deposited!C36</f>
        <v>90.925738615900997</v>
      </c>
      <c r="Q41" s="284">
        <f>MCF!R40</f>
        <v>0.8</v>
      </c>
      <c r="R41" s="67">
        <f t="shared" si="4"/>
        <v>5.4555443169540601</v>
      </c>
      <c r="S41" s="67">
        <f t="shared" si="7"/>
        <v>5.4555443169540601</v>
      </c>
      <c r="T41" s="67">
        <f t="shared" si="8"/>
        <v>0</v>
      </c>
      <c r="U41" s="67">
        <f t="shared" si="9"/>
        <v>16.379865379746217</v>
      </c>
      <c r="V41" s="67">
        <f t="shared" si="10"/>
        <v>5.3728509036439123</v>
      </c>
      <c r="W41" s="100">
        <f t="shared" si="11"/>
        <v>3.5819006024292745</v>
      </c>
    </row>
    <row r="42" spans="2:23">
      <c r="B42" s="96">
        <f>Amnt_Deposited!B37</f>
        <v>2023</v>
      </c>
      <c r="C42" s="99">
        <f>Amnt_Deposited!C37</f>
        <v>90.771902936716089</v>
      </c>
      <c r="D42" s="418">
        <f>Dry_Matter_Content!C29</f>
        <v>0.59</v>
      </c>
      <c r="E42" s="284">
        <f>MCF!R41</f>
        <v>0.8</v>
      </c>
      <c r="F42" s="67">
        <f t="shared" si="5"/>
        <v>8.1404242553646995</v>
      </c>
      <c r="G42" s="67">
        <f t="shared" si="0"/>
        <v>8.1404242553646995</v>
      </c>
      <c r="H42" s="67">
        <f t="shared" si="1"/>
        <v>0</v>
      </c>
      <c r="I42" s="67">
        <f t="shared" si="2"/>
        <v>24.551493750529435</v>
      </c>
      <c r="J42" s="67">
        <f t="shared" si="3"/>
        <v>8.0713692924292708</v>
      </c>
      <c r="K42" s="100">
        <f t="shared" si="6"/>
        <v>5.3809128616195139</v>
      </c>
      <c r="O42" s="96">
        <f>Amnt_Deposited!B37</f>
        <v>2023</v>
      </c>
      <c r="P42" s="99">
        <f>Amnt_Deposited!C37</f>
        <v>90.771902936716089</v>
      </c>
      <c r="Q42" s="284">
        <f>MCF!R41</f>
        <v>0.8</v>
      </c>
      <c r="R42" s="67">
        <f t="shared" si="4"/>
        <v>5.4463141762029652</v>
      </c>
      <c r="S42" s="67">
        <f t="shared" si="7"/>
        <v>5.4463141762029652</v>
      </c>
      <c r="T42" s="67">
        <f t="shared" si="8"/>
        <v>0</v>
      </c>
      <c r="U42" s="67">
        <f t="shared" si="9"/>
        <v>16.426066291612024</v>
      </c>
      <c r="V42" s="67">
        <f t="shared" si="10"/>
        <v>5.4001132643371577</v>
      </c>
      <c r="W42" s="100">
        <f t="shared" si="11"/>
        <v>3.600075509558105</v>
      </c>
    </row>
    <row r="43" spans="2:23">
      <c r="B43" s="96">
        <f>Amnt_Deposited!B38</f>
        <v>2024</v>
      </c>
      <c r="C43" s="99">
        <f>Amnt_Deposited!C38</f>
        <v>90.573885860478796</v>
      </c>
      <c r="D43" s="418">
        <f>Dry_Matter_Content!C30</f>
        <v>0.59</v>
      </c>
      <c r="E43" s="284">
        <f>MCF!R42</f>
        <v>0.8</v>
      </c>
      <c r="F43" s="67">
        <f t="shared" si="5"/>
        <v>8.1226660839677383</v>
      </c>
      <c r="G43" s="67">
        <f t="shared" si="0"/>
        <v>8.1226660839677383</v>
      </c>
      <c r="H43" s="67">
        <f t="shared" si="1"/>
        <v>0</v>
      </c>
      <c r="I43" s="67">
        <f t="shared" si="2"/>
        <v>24.580024505066341</v>
      </c>
      <c r="J43" s="67">
        <f t="shared" si="3"/>
        <v>8.0941353294308325</v>
      </c>
      <c r="K43" s="100">
        <f t="shared" si="6"/>
        <v>5.3960902196205547</v>
      </c>
      <c r="O43" s="96">
        <f>Amnt_Deposited!B38</f>
        <v>2024</v>
      </c>
      <c r="P43" s="99">
        <f>Amnt_Deposited!C38</f>
        <v>90.573885860478796</v>
      </c>
      <c r="Q43" s="284">
        <f>MCF!R42</f>
        <v>0.8</v>
      </c>
      <c r="R43" s="67">
        <f t="shared" si="4"/>
        <v>5.4344331516287276</v>
      </c>
      <c r="S43" s="67">
        <f t="shared" si="7"/>
        <v>5.4344331516287276</v>
      </c>
      <c r="T43" s="67">
        <f t="shared" si="8"/>
        <v>0</v>
      </c>
      <c r="U43" s="67">
        <f t="shared" si="9"/>
        <v>16.445154664406562</v>
      </c>
      <c r="V43" s="67">
        <f t="shared" si="10"/>
        <v>5.4153447788341884</v>
      </c>
      <c r="W43" s="100">
        <f t="shared" si="11"/>
        <v>3.6102298525561256</v>
      </c>
    </row>
    <row r="44" spans="2:23">
      <c r="B44" s="96">
        <f>Amnt_Deposited!B39</f>
        <v>2025</v>
      </c>
      <c r="C44" s="99">
        <f>Amnt_Deposited!C39</f>
        <v>90.333877560370908</v>
      </c>
      <c r="D44" s="418">
        <f>Dry_Matter_Content!C31</f>
        <v>0.59</v>
      </c>
      <c r="E44" s="284">
        <f>MCF!R43</f>
        <v>0.8</v>
      </c>
      <c r="F44" s="67">
        <f t="shared" si="5"/>
        <v>8.1011421396140637</v>
      </c>
      <c r="G44" s="67">
        <f t="shared" si="0"/>
        <v>8.1011421396140637</v>
      </c>
      <c r="H44" s="67">
        <f t="shared" si="1"/>
        <v>0</v>
      </c>
      <c r="I44" s="67">
        <f t="shared" si="2"/>
        <v>24.577625297407273</v>
      </c>
      <c r="J44" s="67">
        <f t="shared" si="3"/>
        <v>8.1035413472731292</v>
      </c>
      <c r="K44" s="100">
        <f t="shared" si="6"/>
        <v>5.4023608981820859</v>
      </c>
      <c r="O44" s="96">
        <f>Amnt_Deposited!B39</f>
        <v>2025</v>
      </c>
      <c r="P44" s="99">
        <f>Amnt_Deposited!C39</f>
        <v>90.333877560370908</v>
      </c>
      <c r="Q44" s="284">
        <f>MCF!R43</f>
        <v>0.8</v>
      </c>
      <c r="R44" s="67">
        <f t="shared" si="4"/>
        <v>5.4200326536222541</v>
      </c>
      <c r="S44" s="67">
        <f t="shared" si="7"/>
        <v>5.4200326536222541</v>
      </c>
      <c r="T44" s="67">
        <f t="shared" si="8"/>
        <v>0</v>
      </c>
      <c r="U44" s="67">
        <f t="shared" si="9"/>
        <v>16.443549485330472</v>
      </c>
      <c r="V44" s="67">
        <f t="shared" si="10"/>
        <v>5.4216378326983463</v>
      </c>
      <c r="W44" s="100">
        <f t="shared" si="11"/>
        <v>3.6144252217988972</v>
      </c>
    </row>
    <row r="45" spans="2:23">
      <c r="B45" s="96">
        <f>Amnt_Deposited!B40</f>
        <v>2026</v>
      </c>
      <c r="C45" s="99">
        <f>Amnt_Deposited!C40</f>
        <v>90.053988983441343</v>
      </c>
      <c r="D45" s="418">
        <f>Dry_Matter_Content!C32</f>
        <v>0.59</v>
      </c>
      <c r="E45" s="284">
        <f>MCF!R44</f>
        <v>0.8</v>
      </c>
      <c r="F45" s="67">
        <f t="shared" si="5"/>
        <v>8.0760417320350211</v>
      </c>
      <c r="G45" s="67">
        <f t="shared" si="0"/>
        <v>8.0760417320350211</v>
      </c>
      <c r="H45" s="67">
        <f t="shared" si="1"/>
        <v>0</v>
      </c>
      <c r="I45" s="67">
        <f t="shared" si="2"/>
        <v>24.55091665283976</v>
      </c>
      <c r="J45" s="67">
        <f t="shared" si="3"/>
        <v>8.1027503766025362</v>
      </c>
      <c r="K45" s="100">
        <f t="shared" si="6"/>
        <v>5.4018335844016905</v>
      </c>
      <c r="O45" s="96">
        <f>Amnt_Deposited!B40</f>
        <v>2026</v>
      </c>
      <c r="P45" s="99">
        <f>Amnt_Deposited!C40</f>
        <v>90.053988983441343</v>
      </c>
      <c r="Q45" s="284">
        <f>MCF!R44</f>
        <v>0.8</v>
      </c>
      <c r="R45" s="67">
        <f t="shared" si="4"/>
        <v>5.4032393390064808</v>
      </c>
      <c r="S45" s="67">
        <f t="shared" si="7"/>
        <v>5.4032393390064808</v>
      </c>
      <c r="T45" s="67">
        <f t="shared" si="8"/>
        <v>0</v>
      </c>
      <c r="U45" s="67">
        <f t="shared" si="9"/>
        <v>16.425680187002516</v>
      </c>
      <c r="V45" s="67">
        <f t="shared" si="10"/>
        <v>5.4211086373344362</v>
      </c>
      <c r="W45" s="100">
        <f t="shared" si="11"/>
        <v>3.6140724248896241</v>
      </c>
    </row>
    <row r="46" spans="2:23">
      <c r="B46" s="96">
        <f>Amnt_Deposited!B41</f>
        <v>2027</v>
      </c>
      <c r="C46" s="99">
        <f>Amnt_Deposited!C41</f>
        <v>89.736254381168351</v>
      </c>
      <c r="D46" s="418">
        <f>Dry_Matter_Content!C33</f>
        <v>0.59</v>
      </c>
      <c r="E46" s="284">
        <f>MCF!R45</f>
        <v>0.8</v>
      </c>
      <c r="F46" s="67">
        <f t="shared" si="5"/>
        <v>8.0475472929031771</v>
      </c>
      <c r="G46" s="67">
        <f t="shared" si="0"/>
        <v>8.0475472929031771</v>
      </c>
      <c r="H46" s="67">
        <f t="shared" si="1"/>
        <v>0</v>
      </c>
      <c r="I46" s="67">
        <f t="shared" si="2"/>
        <v>24.504518873851872</v>
      </c>
      <c r="J46" s="67">
        <f t="shared" si="3"/>
        <v>8.093945071891067</v>
      </c>
      <c r="K46" s="100">
        <f t="shared" si="6"/>
        <v>5.3959633812607111</v>
      </c>
      <c r="O46" s="96">
        <f>Amnt_Deposited!B41</f>
        <v>2027</v>
      </c>
      <c r="P46" s="99">
        <f>Amnt_Deposited!C41</f>
        <v>89.736254381168351</v>
      </c>
      <c r="Q46" s="284">
        <f>MCF!R45</f>
        <v>0.8</v>
      </c>
      <c r="R46" s="67">
        <f t="shared" si="4"/>
        <v>5.3841752628701016</v>
      </c>
      <c r="S46" s="67">
        <f t="shared" si="7"/>
        <v>5.3841752628701016</v>
      </c>
      <c r="T46" s="67">
        <f t="shared" si="8"/>
        <v>0</v>
      </c>
      <c r="U46" s="67">
        <f t="shared" si="9"/>
        <v>16.394637961988316</v>
      </c>
      <c r="V46" s="67">
        <f t="shared" si="10"/>
        <v>5.4152174878843011</v>
      </c>
      <c r="W46" s="100">
        <f t="shared" si="11"/>
        <v>3.6101449919228674</v>
      </c>
    </row>
    <row r="47" spans="2:23">
      <c r="B47" s="96">
        <f>Amnt_Deposited!B42</f>
        <v>2028</v>
      </c>
      <c r="C47" s="99">
        <f>Amnt_Deposited!C42</f>
        <v>89.382633764443767</v>
      </c>
      <c r="D47" s="418">
        <f>Dry_Matter_Content!C34</f>
        <v>0.59</v>
      </c>
      <c r="E47" s="284">
        <f>MCF!R46</f>
        <v>0.8</v>
      </c>
      <c r="F47" s="67">
        <f t="shared" si="5"/>
        <v>8.015834595995317</v>
      </c>
      <c r="G47" s="67">
        <f t="shared" si="0"/>
        <v>8.015834595995317</v>
      </c>
      <c r="H47" s="67">
        <f t="shared" si="1"/>
        <v>0</v>
      </c>
      <c r="I47" s="67">
        <f t="shared" si="2"/>
        <v>24.4417048155969</v>
      </c>
      <c r="J47" s="67">
        <f t="shared" si="3"/>
        <v>8.0786486542502924</v>
      </c>
      <c r="K47" s="100">
        <f t="shared" si="6"/>
        <v>5.3857657695001944</v>
      </c>
      <c r="O47" s="96">
        <f>Amnt_Deposited!B42</f>
        <v>2028</v>
      </c>
      <c r="P47" s="99">
        <f>Amnt_Deposited!C42</f>
        <v>89.382633764443767</v>
      </c>
      <c r="Q47" s="284">
        <f>MCF!R46</f>
        <v>0.8</v>
      </c>
      <c r="R47" s="67">
        <f t="shared" si="4"/>
        <v>5.3629580258666261</v>
      </c>
      <c r="S47" s="67">
        <f t="shared" si="7"/>
        <v>5.3629580258666261</v>
      </c>
      <c r="T47" s="67">
        <f t="shared" si="8"/>
        <v>0</v>
      </c>
      <c r="U47" s="67">
        <f t="shared" si="9"/>
        <v>16.352612499284273</v>
      </c>
      <c r="V47" s="67">
        <f t="shared" si="10"/>
        <v>5.404983488570668</v>
      </c>
      <c r="W47" s="100">
        <f t="shared" si="11"/>
        <v>3.6033223257137785</v>
      </c>
    </row>
    <row r="48" spans="2:23">
      <c r="B48" s="96">
        <f>Amnt_Deposited!B43</f>
        <v>2029</v>
      </c>
      <c r="C48" s="99">
        <f>Amnt_Deposited!C43</f>
        <v>88.995015285143609</v>
      </c>
      <c r="D48" s="418">
        <f>Dry_Matter_Content!C35</f>
        <v>0.59</v>
      </c>
      <c r="E48" s="284">
        <f>MCF!R47</f>
        <v>0.8</v>
      </c>
      <c r="F48" s="67">
        <f t="shared" si="5"/>
        <v>7.9810729707716792</v>
      </c>
      <c r="G48" s="67">
        <f t="shared" si="0"/>
        <v>7.9810729707716792</v>
      </c>
      <c r="H48" s="67">
        <f t="shared" si="1"/>
        <v>0</v>
      </c>
      <c r="I48" s="67">
        <f t="shared" si="2"/>
        <v>24.364837667952102</v>
      </c>
      <c r="J48" s="67">
        <f t="shared" si="3"/>
        <v>8.0579401184164787</v>
      </c>
      <c r="K48" s="100">
        <f t="shared" si="6"/>
        <v>5.3719600789443192</v>
      </c>
      <c r="O48" s="96">
        <f>Amnt_Deposited!B43</f>
        <v>2029</v>
      </c>
      <c r="P48" s="99">
        <f>Amnt_Deposited!C43</f>
        <v>88.995015285143609</v>
      </c>
      <c r="Q48" s="284">
        <f>MCF!R47</f>
        <v>0.8</v>
      </c>
      <c r="R48" s="67">
        <f t="shared" si="4"/>
        <v>5.3397009171086163</v>
      </c>
      <c r="S48" s="67">
        <f t="shared" si="7"/>
        <v>5.3397009171086163</v>
      </c>
      <c r="T48" s="67">
        <f t="shared" si="8"/>
        <v>0</v>
      </c>
      <c r="U48" s="67">
        <f t="shared" si="9"/>
        <v>16.301184880431823</v>
      </c>
      <c r="V48" s="67">
        <f t="shared" si="10"/>
        <v>5.3911285359610677</v>
      </c>
      <c r="W48" s="100">
        <f t="shared" si="11"/>
        <v>3.5940856906407115</v>
      </c>
    </row>
    <row r="49" spans="2:23">
      <c r="B49" s="96">
        <f>Amnt_Deposited!B44</f>
        <v>2030</v>
      </c>
      <c r="C49" s="99">
        <f>Amnt_Deposited!C44</f>
        <v>88.579014852</v>
      </c>
      <c r="D49" s="418">
        <f>Dry_Matter_Content!C36</f>
        <v>0.59</v>
      </c>
      <c r="E49" s="284">
        <f>MCF!R48</f>
        <v>0.8</v>
      </c>
      <c r="F49" s="67">
        <f t="shared" si="5"/>
        <v>7.9437660519273594</v>
      </c>
      <c r="G49" s="67">
        <f t="shared" si="0"/>
        <v>7.9437660519273594</v>
      </c>
      <c r="H49" s="67">
        <f t="shared" si="1"/>
        <v>0</v>
      </c>
      <c r="I49" s="67">
        <f t="shared" si="2"/>
        <v>24.27600515915989</v>
      </c>
      <c r="J49" s="67">
        <f t="shared" si="3"/>
        <v>8.0325985607195705</v>
      </c>
      <c r="K49" s="100">
        <f t="shared" si="6"/>
        <v>5.3550657071463803</v>
      </c>
      <c r="O49" s="96">
        <f>Amnt_Deposited!B44</f>
        <v>2030</v>
      </c>
      <c r="P49" s="99">
        <f>Amnt_Deposited!C44</f>
        <v>88.579014852</v>
      </c>
      <c r="Q49" s="284">
        <f>MCF!R48</f>
        <v>0.8</v>
      </c>
      <c r="R49" s="67">
        <f t="shared" si="4"/>
        <v>5.3147408911199996</v>
      </c>
      <c r="S49" s="67">
        <f t="shared" si="7"/>
        <v>5.3147408911199996</v>
      </c>
      <c r="T49" s="67">
        <f t="shared" si="8"/>
        <v>0</v>
      </c>
      <c r="U49" s="67">
        <f t="shared" si="9"/>
        <v>16.241751890606526</v>
      </c>
      <c r="V49" s="67">
        <f t="shared" si="10"/>
        <v>5.3741738809452952</v>
      </c>
      <c r="W49" s="100">
        <f t="shared" si="11"/>
        <v>3.5827825872968635</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16.272692895849474</v>
      </c>
      <c r="J50" s="67">
        <f t="shared" si="3"/>
        <v>8.0033122633104146</v>
      </c>
      <c r="K50" s="100">
        <f t="shared" si="6"/>
        <v>5.3355415088736091</v>
      </c>
      <c r="O50" s="96">
        <f>Amnt_Deposited!B45</f>
        <v>2031</v>
      </c>
      <c r="P50" s="99">
        <f>Amnt_Deposited!C45</f>
        <v>0</v>
      </c>
      <c r="Q50" s="284">
        <f>MCF!R49</f>
        <v>0.8</v>
      </c>
      <c r="R50" s="67">
        <f t="shared" si="4"/>
        <v>0</v>
      </c>
      <c r="S50" s="67">
        <f t="shared" si="7"/>
        <v>0</v>
      </c>
      <c r="T50" s="67">
        <f t="shared" si="8"/>
        <v>0</v>
      </c>
      <c r="U50" s="67">
        <f t="shared" si="9"/>
        <v>10.887171875010798</v>
      </c>
      <c r="V50" s="67">
        <f t="shared" si="10"/>
        <v>5.3545800155957277</v>
      </c>
      <c r="W50" s="100">
        <f t="shared" si="11"/>
        <v>3.5697200103971518</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10.907912251069641</v>
      </c>
      <c r="J51" s="67">
        <f t="shared" ref="J51:J82" si="16">I50*(1-$K$10)+H51</f>
        <v>5.3647806447798336</v>
      </c>
      <c r="K51" s="100">
        <f t="shared" si="6"/>
        <v>3.5765204298532223</v>
      </c>
      <c r="O51" s="96">
        <f>Amnt_Deposited!B46</f>
        <v>2032</v>
      </c>
      <c r="P51" s="99">
        <f>Amnt_Deposited!C46</f>
        <v>0</v>
      </c>
      <c r="Q51" s="284">
        <f>MCF!R50</f>
        <v>0.8</v>
      </c>
      <c r="R51" s="67">
        <f t="shared" ref="R51:R82" si="17">P51*$W$6*DOCF*Q51</f>
        <v>0</v>
      </c>
      <c r="S51" s="67">
        <f t="shared" si="7"/>
        <v>0</v>
      </c>
      <c r="T51" s="67">
        <f t="shared" si="8"/>
        <v>0</v>
      </c>
      <c r="U51" s="67">
        <f t="shared" si="9"/>
        <v>7.2978895524551559</v>
      </c>
      <c r="V51" s="67">
        <f t="shared" si="10"/>
        <v>3.5892823225556425</v>
      </c>
      <c r="W51" s="100">
        <f t="shared" si="11"/>
        <v>2.3928548817037614</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7.3117922422897159</v>
      </c>
      <c r="J52" s="67">
        <f t="shared" si="16"/>
        <v>3.5961200087799252</v>
      </c>
      <c r="K52" s="100">
        <f t="shared" si="6"/>
        <v>2.3974133391866168</v>
      </c>
      <c r="O52" s="96">
        <f>Amnt_Deposited!B47</f>
        <v>2033</v>
      </c>
      <c r="P52" s="99">
        <f>Amnt_Deposited!C47</f>
        <v>0</v>
      </c>
      <c r="Q52" s="284">
        <f>MCF!R51</f>
        <v>0.8</v>
      </c>
      <c r="R52" s="67">
        <f t="shared" si="17"/>
        <v>0</v>
      </c>
      <c r="S52" s="67">
        <f t="shared" si="7"/>
        <v>0</v>
      </c>
      <c r="T52" s="67">
        <f t="shared" si="8"/>
        <v>0</v>
      </c>
      <c r="U52" s="67">
        <f t="shared" si="9"/>
        <v>4.8919216607647513</v>
      </c>
      <c r="V52" s="67">
        <f t="shared" si="10"/>
        <v>2.4059678916904046</v>
      </c>
      <c r="W52" s="100">
        <f t="shared" si="11"/>
        <v>1.6039785944602696</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4.9012409124546732</v>
      </c>
      <c r="J53" s="67">
        <f t="shared" si="16"/>
        <v>2.4105513298350432</v>
      </c>
      <c r="K53" s="100">
        <f t="shared" si="6"/>
        <v>1.6070342198900287</v>
      </c>
      <c r="O53" s="96">
        <f>Amnt_Deposited!B48</f>
        <v>2034</v>
      </c>
      <c r="P53" s="99">
        <f>Amnt_Deposited!C48</f>
        <v>0</v>
      </c>
      <c r="Q53" s="284">
        <f>MCF!R52</f>
        <v>0.8</v>
      </c>
      <c r="R53" s="67">
        <f t="shared" si="17"/>
        <v>0</v>
      </c>
      <c r="S53" s="67">
        <f t="shared" si="7"/>
        <v>0</v>
      </c>
      <c r="T53" s="67">
        <f t="shared" si="8"/>
        <v>0</v>
      </c>
      <c r="U53" s="67">
        <f t="shared" si="9"/>
        <v>3.2791531528465692</v>
      </c>
      <c r="V53" s="67">
        <f t="shared" si="10"/>
        <v>1.6127685079181819</v>
      </c>
      <c r="W53" s="100">
        <f t="shared" si="11"/>
        <v>1.075179005278788</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3.2854000340683753</v>
      </c>
      <c r="J54" s="67">
        <f t="shared" si="16"/>
        <v>1.6158408783862979</v>
      </c>
      <c r="K54" s="100">
        <f t="shared" si="6"/>
        <v>1.0772272522575319</v>
      </c>
      <c r="O54" s="96">
        <f>Amnt_Deposited!B49</f>
        <v>2035</v>
      </c>
      <c r="P54" s="99">
        <f>Amnt_Deposited!C49</f>
        <v>0</v>
      </c>
      <c r="Q54" s="284">
        <f>MCF!R53</f>
        <v>0.8</v>
      </c>
      <c r="R54" s="67">
        <f t="shared" si="17"/>
        <v>0</v>
      </c>
      <c r="S54" s="67">
        <f t="shared" si="7"/>
        <v>0</v>
      </c>
      <c r="T54" s="67">
        <f t="shared" si="8"/>
        <v>0</v>
      </c>
      <c r="U54" s="67">
        <f t="shared" si="9"/>
        <v>2.1980820923740243</v>
      </c>
      <c r="V54" s="67">
        <f t="shared" si="10"/>
        <v>1.0810710604725451</v>
      </c>
      <c r="W54" s="100">
        <f t="shared" si="11"/>
        <v>0.72071404031503006</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2.2022695020822045</v>
      </c>
      <c r="J55" s="67">
        <f t="shared" si="16"/>
        <v>1.083130531986171</v>
      </c>
      <c r="K55" s="100">
        <f t="shared" si="6"/>
        <v>0.72208702132411395</v>
      </c>
      <c r="O55" s="96">
        <f>Amnt_Deposited!B50</f>
        <v>2036</v>
      </c>
      <c r="P55" s="99">
        <f>Amnt_Deposited!C50</f>
        <v>0</v>
      </c>
      <c r="Q55" s="284">
        <f>MCF!R54</f>
        <v>0.8</v>
      </c>
      <c r="R55" s="67">
        <f t="shared" si="17"/>
        <v>0</v>
      </c>
      <c r="S55" s="67">
        <f t="shared" si="7"/>
        <v>0</v>
      </c>
      <c r="T55" s="67">
        <f t="shared" si="8"/>
        <v>0</v>
      </c>
      <c r="U55" s="67">
        <f t="shared" si="9"/>
        <v>1.4734184893502704</v>
      </c>
      <c r="V55" s="67">
        <f t="shared" si="10"/>
        <v>0.72466360302375388</v>
      </c>
      <c r="W55" s="100">
        <f t="shared" si="11"/>
        <v>0.48310906868250258</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1.4762253940186278</v>
      </c>
      <c r="J56" s="67">
        <f t="shared" si="16"/>
        <v>0.72604410806357667</v>
      </c>
      <c r="K56" s="100">
        <f t="shared" si="6"/>
        <v>0.48402940537571776</v>
      </c>
      <c r="O56" s="96">
        <f>Amnt_Deposited!B51</f>
        <v>2037</v>
      </c>
      <c r="P56" s="99">
        <f>Amnt_Deposited!C51</f>
        <v>0</v>
      </c>
      <c r="Q56" s="284">
        <f>MCF!R55</f>
        <v>0.8</v>
      </c>
      <c r="R56" s="67">
        <f t="shared" si="17"/>
        <v>0</v>
      </c>
      <c r="S56" s="67">
        <f t="shared" si="7"/>
        <v>0</v>
      </c>
      <c r="T56" s="67">
        <f t="shared" si="8"/>
        <v>0</v>
      </c>
      <c r="U56" s="67">
        <f t="shared" si="9"/>
        <v>0.98766194961103537</v>
      </c>
      <c r="V56" s="67">
        <f t="shared" si="10"/>
        <v>0.48575653973923499</v>
      </c>
      <c r="W56" s="100">
        <f t="shared" si="11"/>
        <v>0.32383769315948996</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0.98954347407754639</v>
      </c>
      <c r="J57" s="67">
        <f t="shared" si="16"/>
        <v>0.4866819199410814</v>
      </c>
      <c r="K57" s="100">
        <f t="shared" si="6"/>
        <v>0.32445461329405423</v>
      </c>
      <c r="O57" s="96">
        <f>Amnt_Deposited!B52</f>
        <v>2038</v>
      </c>
      <c r="P57" s="99">
        <f>Amnt_Deposited!C52</f>
        <v>0</v>
      </c>
      <c r="Q57" s="284">
        <f>MCF!R56</f>
        <v>0.8</v>
      </c>
      <c r="R57" s="67">
        <f t="shared" si="17"/>
        <v>0</v>
      </c>
      <c r="S57" s="67">
        <f t="shared" si="7"/>
        <v>0</v>
      </c>
      <c r="T57" s="67">
        <f t="shared" si="8"/>
        <v>0</v>
      </c>
      <c r="U57" s="67">
        <f t="shared" si="9"/>
        <v>0.66204960353091857</v>
      </c>
      <c r="V57" s="67">
        <f t="shared" si="10"/>
        <v>0.32561234608011685</v>
      </c>
      <c r="W57" s="100">
        <f t="shared" si="11"/>
        <v>0.21707489738674457</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0.66331082709792732</v>
      </c>
      <c r="J58" s="67">
        <f t="shared" si="16"/>
        <v>0.32623264697961901</v>
      </c>
      <c r="K58" s="100">
        <f t="shared" si="6"/>
        <v>0.21748843131974599</v>
      </c>
      <c r="O58" s="96">
        <f>Amnt_Deposited!B53</f>
        <v>2039</v>
      </c>
      <c r="P58" s="99">
        <f>Amnt_Deposited!C53</f>
        <v>0</v>
      </c>
      <c r="Q58" s="284">
        <f>MCF!R57</f>
        <v>0.8</v>
      </c>
      <c r="R58" s="67">
        <f t="shared" si="17"/>
        <v>0</v>
      </c>
      <c r="S58" s="67">
        <f t="shared" si="7"/>
        <v>0</v>
      </c>
      <c r="T58" s="67">
        <f t="shared" si="8"/>
        <v>0</v>
      </c>
      <c r="U58" s="67">
        <f t="shared" si="9"/>
        <v>0.4437851207167221</v>
      </c>
      <c r="V58" s="67">
        <f t="shared" si="10"/>
        <v>0.21826448281419647</v>
      </c>
      <c r="W58" s="100">
        <f t="shared" si="11"/>
        <v>0.14550965520946429</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0.44463054415622066</v>
      </c>
      <c r="J59" s="67">
        <f t="shared" si="16"/>
        <v>0.21868028294170669</v>
      </c>
      <c r="K59" s="100">
        <f t="shared" si="6"/>
        <v>0.14578685529447111</v>
      </c>
      <c r="O59" s="96">
        <f>Amnt_Deposited!B54</f>
        <v>2040</v>
      </c>
      <c r="P59" s="99">
        <f>Amnt_Deposited!C54</f>
        <v>0</v>
      </c>
      <c r="Q59" s="284">
        <f>MCF!R58</f>
        <v>0.8</v>
      </c>
      <c r="R59" s="67">
        <f t="shared" si="17"/>
        <v>0</v>
      </c>
      <c r="S59" s="67">
        <f t="shared" si="7"/>
        <v>0</v>
      </c>
      <c r="T59" s="67">
        <f t="shared" si="8"/>
        <v>0</v>
      </c>
      <c r="U59" s="67">
        <f t="shared" si="9"/>
        <v>0.29747806254876491</v>
      </c>
      <c r="V59" s="67">
        <f t="shared" si="10"/>
        <v>0.14630705816795719</v>
      </c>
      <c r="W59" s="100">
        <f t="shared" si="11"/>
        <v>9.753803877863812E-2</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0.29804476682764919</v>
      </c>
      <c r="J60" s="67">
        <f t="shared" si="16"/>
        <v>0.14658577732857148</v>
      </c>
      <c r="K60" s="100">
        <f t="shared" si="6"/>
        <v>9.7723851552380975E-2</v>
      </c>
      <c r="O60" s="96">
        <f>Amnt_Deposited!B55</f>
        <v>2041</v>
      </c>
      <c r="P60" s="99">
        <f>Amnt_Deposited!C55</f>
        <v>0</v>
      </c>
      <c r="Q60" s="284">
        <f>MCF!R59</f>
        <v>0.8</v>
      </c>
      <c r="R60" s="67">
        <f t="shared" si="17"/>
        <v>0</v>
      </c>
      <c r="S60" s="67">
        <f t="shared" si="7"/>
        <v>0</v>
      </c>
      <c r="T60" s="67">
        <f t="shared" si="8"/>
        <v>0</v>
      </c>
      <c r="U60" s="67">
        <f t="shared" si="9"/>
        <v>0.1994055085822809</v>
      </c>
      <c r="V60" s="67">
        <f t="shared" si="10"/>
        <v>9.8072553966484025E-2</v>
      </c>
      <c r="W60" s="100">
        <f t="shared" si="11"/>
        <v>6.5381702644322678E-2</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0.19978538182059119</v>
      </c>
      <c r="J61" s="67">
        <f t="shared" si="16"/>
        <v>9.8259385007057998E-2</v>
      </c>
      <c r="K61" s="100">
        <f t="shared" si="6"/>
        <v>6.5506256671371998E-2</v>
      </c>
      <c r="O61" s="96">
        <f>Amnt_Deposited!B56</f>
        <v>2042</v>
      </c>
      <c r="P61" s="99">
        <f>Amnt_Deposited!C56</f>
        <v>0</v>
      </c>
      <c r="Q61" s="284">
        <f>MCF!R60</f>
        <v>0.8</v>
      </c>
      <c r="R61" s="67">
        <f t="shared" si="17"/>
        <v>0</v>
      </c>
      <c r="S61" s="67">
        <f t="shared" si="7"/>
        <v>0</v>
      </c>
      <c r="T61" s="67">
        <f t="shared" si="8"/>
        <v>0</v>
      </c>
      <c r="U61" s="67">
        <f t="shared" si="9"/>
        <v>0.1336655096926346</v>
      </c>
      <c r="V61" s="67">
        <f t="shared" si="10"/>
        <v>6.5739998889646295E-2</v>
      </c>
      <c r="W61" s="100">
        <f t="shared" si="11"/>
        <v>4.3826665926430863E-2</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0.13392014633922647</v>
      </c>
      <c r="J62" s="67">
        <f t="shared" si="16"/>
        <v>6.586523548136472E-2</v>
      </c>
      <c r="K62" s="100">
        <f t="shared" si="6"/>
        <v>4.3910156987576478E-2</v>
      </c>
      <c r="O62" s="96">
        <f>Amnt_Deposited!B57</f>
        <v>2043</v>
      </c>
      <c r="P62" s="99">
        <f>Amnt_Deposited!C57</f>
        <v>0</v>
      </c>
      <c r="Q62" s="284">
        <f>MCF!R61</f>
        <v>0.8</v>
      </c>
      <c r="R62" s="67">
        <f t="shared" si="17"/>
        <v>0</v>
      </c>
      <c r="S62" s="67">
        <f t="shared" si="7"/>
        <v>0</v>
      </c>
      <c r="T62" s="67">
        <f t="shared" si="8"/>
        <v>0</v>
      </c>
      <c r="U62" s="67">
        <f t="shared" si="9"/>
        <v>8.9598670610544023E-2</v>
      </c>
      <c r="V62" s="67">
        <f t="shared" si="10"/>
        <v>4.4066839082090581E-2</v>
      </c>
      <c r="W62" s="100">
        <f t="shared" si="11"/>
        <v>2.9377892721393718E-2</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8.9769358659209847E-2</v>
      </c>
      <c r="J63" s="67">
        <f t="shared" si="16"/>
        <v>4.415078768001663E-2</v>
      </c>
      <c r="K63" s="100">
        <f t="shared" si="6"/>
        <v>2.9433858453344418E-2</v>
      </c>
      <c r="O63" s="96">
        <f>Amnt_Deposited!B58</f>
        <v>2044</v>
      </c>
      <c r="P63" s="99">
        <f>Amnt_Deposited!C58</f>
        <v>0</v>
      </c>
      <c r="Q63" s="284">
        <f>MCF!R62</f>
        <v>0.8</v>
      </c>
      <c r="R63" s="67">
        <f t="shared" si="17"/>
        <v>0</v>
      </c>
      <c r="S63" s="67">
        <f t="shared" si="7"/>
        <v>0</v>
      </c>
      <c r="T63" s="67">
        <f t="shared" si="8"/>
        <v>0</v>
      </c>
      <c r="U63" s="67">
        <f t="shared" si="9"/>
        <v>6.0059785008391951E-2</v>
      </c>
      <c r="V63" s="67">
        <f t="shared" si="10"/>
        <v>2.9538885602152069E-2</v>
      </c>
      <c r="W63" s="100">
        <f t="shared" si="11"/>
        <v>1.9692590401434711E-2</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6.0174200629031366E-2</v>
      </c>
      <c r="J64" s="67">
        <f t="shared" si="16"/>
        <v>2.9595158030178485E-2</v>
      </c>
      <c r="K64" s="100">
        <f t="shared" si="6"/>
        <v>1.9730105353452321E-2</v>
      </c>
      <c r="O64" s="96">
        <f>Amnt_Deposited!B59</f>
        <v>2045</v>
      </c>
      <c r="P64" s="99">
        <f>Amnt_Deposited!C59</f>
        <v>0</v>
      </c>
      <c r="Q64" s="284">
        <f>MCF!R63</f>
        <v>0.8</v>
      </c>
      <c r="R64" s="67">
        <f t="shared" si="17"/>
        <v>0</v>
      </c>
      <c r="S64" s="67">
        <f t="shared" si="7"/>
        <v>0</v>
      </c>
      <c r="T64" s="67">
        <f t="shared" si="8"/>
        <v>0</v>
      </c>
      <c r="U64" s="67">
        <f t="shared" si="9"/>
        <v>4.0259277851715895E-2</v>
      </c>
      <c r="V64" s="67">
        <f t="shared" si="10"/>
        <v>1.9800507156676059E-2</v>
      </c>
      <c r="W64" s="100">
        <f t="shared" si="11"/>
        <v>1.3200338104450706E-2</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4.0335972935810101E-2</v>
      </c>
      <c r="J65" s="67">
        <f t="shared" si="16"/>
        <v>1.9838227693221265E-2</v>
      </c>
      <c r="K65" s="100">
        <f t="shared" si="6"/>
        <v>1.3225485128814177E-2</v>
      </c>
      <c r="O65" s="96">
        <f>Amnt_Deposited!B60</f>
        <v>2046</v>
      </c>
      <c r="P65" s="99">
        <f>Amnt_Deposited!C60</f>
        <v>0</v>
      </c>
      <c r="Q65" s="284">
        <f>MCF!R64</f>
        <v>0.8</v>
      </c>
      <c r="R65" s="67">
        <f t="shared" si="17"/>
        <v>0</v>
      </c>
      <c r="S65" s="67">
        <f t="shared" si="7"/>
        <v>0</v>
      </c>
      <c r="T65" s="67">
        <f t="shared" si="8"/>
        <v>0</v>
      </c>
      <c r="U65" s="67">
        <f t="shared" si="9"/>
        <v>2.6986600982923794E-2</v>
      </c>
      <c r="V65" s="67">
        <f t="shared" si="10"/>
        <v>1.3272676868792101E-2</v>
      </c>
      <c r="W65" s="100">
        <f t="shared" si="11"/>
        <v>8.8484512458614009E-3</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2.7038011235224528E-2</v>
      </c>
      <c r="J66" s="67">
        <f t="shared" si="16"/>
        <v>1.3297961700585573E-2</v>
      </c>
      <c r="K66" s="100">
        <f t="shared" si="6"/>
        <v>8.8653078003903818E-3</v>
      </c>
      <c r="O66" s="96">
        <f>Amnt_Deposited!B61</f>
        <v>2047</v>
      </c>
      <c r="P66" s="99">
        <f>Amnt_Deposited!C61</f>
        <v>0</v>
      </c>
      <c r="Q66" s="284">
        <f>MCF!R65</f>
        <v>0.8</v>
      </c>
      <c r="R66" s="67">
        <f t="shared" si="17"/>
        <v>0</v>
      </c>
      <c r="S66" s="67">
        <f t="shared" si="7"/>
        <v>0</v>
      </c>
      <c r="T66" s="67">
        <f t="shared" si="8"/>
        <v>0</v>
      </c>
      <c r="U66" s="67">
        <f t="shared" si="9"/>
        <v>1.8089659613218907E-2</v>
      </c>
      <c r="V66" s="67">
        <f t="shared" si="10"/>
        <v>8.8969413697048867E-3</v>
      </c>
      <c r="W66" s="100">
        <f t="shared" si="11"/>
        <v>5.9312942464699245E-3</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1.8124120935907838E-2</v>
      </c>
      <c r="J67" s="67">
        <f t="shared" si="16"/>
        <v>8.9138902993166885E-3</v>
      </c>
      <c r="K67" s="100">
        <f t="shared" si="6"/>
        <v>5.9425935328777917E-3</v>
      </c>
      <c r="O67" s="96">
        <f>Amnt_Deposited!B62</f>
        <v>2048</v>
      </c>
      <c r="P67" s="99">
        <f>Amnt_Deposited!C62</f>
        <v>0</v>
      </c>
      <c r="Q67" s="284">
        <f>MCF!R66</f>
        <v>0.8</v>
      </c>
      <c r="R67" s="67">
        <f t="shared" si="17"/>
        <v>0</v>
      </c>
      <c r="S67" s="67">
        <f t="shared" si="7"/>
        <v>0</v>
      </c>
      <c r="T67" s="67">
        <f t="shared" si="8"/>
        <v>0</v>
      </c>
      <c r="U67" s="67">
        <f t="shared" si="9"/>
        <v>1.2125861464701944E-2</v>
      </c>
      <c r="V67" s="67">
        <f t="shared" si="10"/>
        <v>5.9637981485169637E-3</v>
      </c>
      <c r="W67" s="100">
        <f t="shared" si="11"/>
        <v>3.9758654323446422E-3</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1.2148961580113237E-2</v>
      </c>
      <c r="J68" s="67">
        <f t="shared" si="16"/>
        <v>5.9751593557946011E-3</v>
      </c>
      <c r="K68" s="100">
        <f t="shared" si="6"/>
        <v>3.9834395705297338E-3</v>
      </c>
      <c r="O68" s="96">
        <f>Amnt_Deposited!B63</f>
        <v>2049</v>
      </c>
      <c r="P68" s="99">
        <f>Amnt_Deposited!C63</f>
        <v>0</v>
      </c>
      <c r="Q68" s="284">
        <f>MCF!R67</f>
        <v>0.8</v>
      </c>
      <c r="R68" s="67">
        <f t="shared" si="17"/>
        <v>0</v>
      </c>
      <c r="S68" s="67">
        <f t="shared" si="7"/>
        <v>0</v>
      </c>
      <c r="T68" s="67">
        <f t="shared" si="8"/>
        <v>0</v>
      </c>
      <c r="U68" s="67">
        <f t="shared" si="9"/>
        <v>8.1282080152407909E-3</v>
      </c>
      <c r="V68" s="67">
        <f t="shared" si="10"/>
        <v>3.9976534494611518E-3</v>
      </c>
      <c r="W68" s="100">
        <f t="shared" si="11"/>
        <v>2.6651022996407678E-3</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8.1436924856667179E-3</v>
      </c>
      <c r="J69" s="67">
        <f t="shared" si="16"/>
        <v>4.005269094446518E-3</v>
      </c>
      <c r="K69" s="100">
        <f t="shared" si="6"/>
        <v>2.6701793962976787E-3</v>
      </c>
      <c r="O69" s="96">
        <f>Amnt_Deposited!B64</f>
        <v>2050</v>
      </c>
      <c r="P69" s="99">
        <f>Amnt_Deposited!C64</f>
        <v>0</v>
      </c>
      <c r="Q69" s="284">
        <f>MCF!R68</f>
        <v>0.8</v>
      </c>
      <c r="R69" s="67">
        <f t="shared" si="17"/>
        <v>0</v>
      </c>
      <c r="S69" s="67">
        <f t="shared" si="7"/>
        <v>0</v>
      </c>
      <c r="T69" s="67">
        <f t="shared" si="8"/>
        <v>0</v>
      </c>
      <c r="U69" s="67">
        <f t="shared" si="9"/>
        <v>5.4485007709634591E-3</v>
      </c>
      <c r="V69" s="67">
        <f t="shared" si="10"/>
        <v>2.6797072442773314E-3</v>
      </c>
      <c r="W69" s="100">
        <f t="shared" si="11"/>
        <v>1.7864714961848874E-3</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5.458880321892204E-3</v>
      </c>
      <c r="J70" s="67">
        <f t="shared" si="16"/>
        <v>2.6848121637745134E-3</v>
      </c>
      <c r="K70" s="100">
        <f t="shared" si="6"/>
        <v>1.7898747758496756E-3</v>
      </c>
      <c r="O70" s="96">
        <f>Amnt_Deposited!B65</f>
        <v>2051</v>
      </c>
      <c r="P70" s="99">
        <f>Amnt_Deposited!C65</f>
        <v>0</v>
      </c>
      <c r="Q70" s="284">
        <f>MCF!R69</f>
        <v>0.8</v>
      </c>
      <c r="R70" s="67">
        <f t="shared" si="17"/>
        <v>0</v>
      </c>
      <c r="S70" s="67">
        <f t="shared" si="7"/>
        <v>0</v>
      </c>
      <c r="T70" s="67">
        <f t="shared" si="8"/>
        <v>0</v>
      </c>
      <c r="U70" s="67">
        <f t="shared" si="9"/>
        <v>3.6522392876174423E-3</v>
      </c>
      <c r="V70" s="67">
        <f t="shared" si="10"/>
        <v>1.7962614833460168E-3</v>
      </c>
      <c r="W70" s="100">
        <f t="shared" si="11"/>
        <v>1.1975076555640111E-3</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3.659196908673828E-3</v>
      </c>
      <c r="J71" s="67">
        <f t="shared" si="16"/>
        <v>1.7996834132183762E-3</v>
      </c>
      <c r="K71" s="100">
        <f t="shared" si="6"/>
        <v>1.199788942145584E-3</v>
      </c>
      <c r="O71" s="96">
        <f>Amnt_Deposited!B66</f>
        <v>2052</v>
      </c>
      <c r="P71" s="99">
        <f>Amnt_Deposited!C66</f>
        <v>0</v>
      </c>
      <c r="Q71" s="284">
        <f>MCF!R70</f>
        <v>0.8</v>
      </c>
      <c r="R71" s="67">
        <f t="shared" si="17"/>
        <v>0</v>
      </c>
      <c r="S71" s="67">
        <f t="shared" si="7"/>
        <v>0</v>
      </c>
      <c r="T71" s="67">
        <f t="shared" si="8"/>
        <v>0</v>
      </c>
      <c r="U71" s="67">
        <f t="shared" si="9"/>
        <v>2.4481692074088944E-3</v>
      </c>
      <c r="V71" s="67">
        <f t="shared" si="10"/>
        <v>1.2040700802085477E-3</v>
      </c>
      <c r="W71" s="100">
        <f t="shared" si="11"/>
        <v>8.027133868056984E-4</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2.4528330402757096E-3</v>
      </c>
      <c r="J72" s="67">
        <f t="shared" si="16"/>
        <v>1.2063638683981184E-3</v>
      </c>
      <c r="K72" s="100">
        <f t="shared" si="6"/>
        <v>8.0424257893207886E-4</v>
      </c>
      <c r="O72" s="96">
        <f>Amnt_Deposited!B67</f>
        <v>2053</v>
      </c>
      <c r="P72" s="99">
        <f>Amnt_Deposited!C67</f>
        <v>0</v>
      </c>
      <c r="Q72" s="284">
        <f>MCF!R71</f>
        <v>0.8</v>
      </c>
      <c r="R72" s="67">
        <f t="shared" si="17"/>
        <v>0</v>
      </c>
      <c r="S72" s="67">
        <f t="shared" si="7"/>
        <v>0</v>
      </c>
      <c r="T72" s="67">
        <f t="shared" si="8"/>
        <v>0</v>
      </c>
      <c r="U72" s="67">
        <f t="shared" si="9"/>
        <v>1.6410568958133648E-3</v>
      </c>
      <c r="V72" s="67">
        <f t="shared" si="10"/>
        <v>8.0711231159552967E-4</v>
      </c>
      <c r="W72" s="100">
        <f t="shared" si="11"/>
        <v>5.3807487439701978E-4</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1.6441831564753509E-3</v>
      </c>
      <c r="J73" s="67">
        <f t="shared" si="16"/>
        <v>8.0864988380035879E-4</v>
      </c>
      <c r="K73" s="100">
        <f t="shared" si="6"/>
        <v>5.3909992253357245E-4</v>
      </c>
      <c r="O73" s="96">
        <f>Amnt_Deposited!B68</f>
        <v>2054</v>
      </c>
      <c r="P73" s="99">
        <f>Amnt_Deposited!C68</f>
        <v>0</v>
      </c>
      <c r="Q73" s="284">
        <f>MCF!R72</f>
        <v>0.8</v>
      </c>
      <c r="R73" s="67">
        <f t="shared" si="17"/>
        <v>0</v>
      </c>
      <c r="S73" s="67">
        <f t="shared" si="7"/>
        <v>0</v>
      </c>
      <c r="T73" s="67">
        <f t="shared" si="8"/>
        <v>0</v>
      </c>
      <c r="U73" s="67">
        <f t="shared" si="9"/>
        <v>1.1000333339487181E-3</v>
      </c>
      <c r="V73" s="67">
        <f t="shared" si="10"/>
        <v>5.4102356186464678E-4</v>
      </c>
      <c r="W73" s="100">
        <f t="shared" si="11"/>
        <v>3.6068237457643115E-4</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1.1021289291395799E-3</v>
      </c>
      <c r="J74" s="67">
        <f t="shared" si="16"/>
        <v>5.4205422733577091E-4</v>
      </c>
      <c r="K74" s="100">
        <f t="shared" si="6"/>
        <v>3.6136948489051392E-4</v>
      </c>
      <c r="O74" s="96">
        <f>Amnt_Deposited!B69</f>
        <v>2055</v>
      </c>
      <c r="P74" s="99">
        <f>Amnt_Deposited!C69</f>
        <v>0</v>
      </c>
      <c r="Q74" s="284">
        <f>MCF!R73</f>
        <v>0.8</v>
      </c>
      <c r="R74" s="67">
        <f t="shared" si="17"/>
        <v>0</v>
      </c>
      <c r="S74" s="67">
        <f t="shared" si="7"/>
        <v>0</v>
      </c>
      <c r="T74" s="67">
        <f t="shared" si="8"/>
        <v>0</v>
      </c>
      <c r="U74" s="67">
        <f t="shared" si="9"/>
        <v>7.3737439505324257E-4</v>
      </c>
      <c r="V74" s="67">
        <f t="shared" si="10"/>
        <v>3.626589388954756E-4</v>
      </c>
      <c r="W74" s="100">
        <f t="shared" si="11"/>
        <v>2.4177262593031706E-4</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7.3877911451805309E-4</v>
      </c>
      <c r="J75" s="67">
        <f t="shared" si="16"/>
        <v>3.6334981462152682E-4</v>
      </c>
      <c r="K75" s="100">
        <f t="shared" si="6"/>
        <v>2.4223320974768454E-4</v>
      </c>
      <c r="O75" s="96">
        <f>Amnt_Deposited!B70</f>
        <v>2056</v>
      </c>
      <c r="P75" s="99">
        <f>Amnt_Deposited!C70</f>
        <v>0</v>
      </c>
      <c r="Q75" s="284">
        <f>MCF!R74</f>
        <v>0.8</v>
      </c>
      <c r="R75" s="67">
        <f t="shared" si="17"/>
        <v>0</v>
      </c>
      <c r="S75" s="67">
        <f t="shared" si="7"/>
        <v>0</v>
      </c>
      <c r="T75" s="67">
        <f t="shared" si="8"/>
        <v>0</v>
      </c>
      <c r="U75" s="67">
        <f t="shared" si="9"/>
        <v>4.9427683843759126E-4</v>
      </c>
      <c r="V75" s="67">
        <f t="shared" si="10"/>
        <v>2.4309755661565131E-4</v>
      </c>
      <c r="W75" s="100">
        <f t="shared" si="11"/>
        <v>1.6206503774376753E-4</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4.9521845005391022E-4</v>
      </c>
      <c r="J76" s="67">
        <f t="shared" si="16"/>
        <v>2.4356066446414289E-4</v>
      </c>
      <c r="K76" s="100">
        <f t="shared" si="6"/>
        <v>1.6237377630942858E-4</v>
      </c>
      <c r="O76" s="96">
        <f>Amnt_Deposited!B71</f>
        <v>2057</v>
      </c>
      <c r="P76" s="99">
        <f>Amnt_Deposited!C71</f>
        <v>0</v>
      </c>
      <c r="Q76" s="284">
        <f>MCF!R75</f>
        <v>0.8</v>
      </c>
      <c r="R76" s="67">
        <f t="shared" si="17"/>
        <v>0</v>
      </c>
      <c r="S76" s="67">
        <f t="shared" si="7"/>
        <v>0</v>
      </c>
      <c r="T76" s="67">
        <f t="shared" si="8"/>
        <v>0</v>
      </c>
      <c r="U76" s="67">
        <f t="shared" si="9"/>
        <v>3.3132367309583646E-4</v>
      </c>
      <c r="V76" s="67">
        <f t="shared" si="10"/>
        <v>1.6295316534175482E-4</v>
      </c>
      <c r="W76" s="100">
        <f t="shared" si="11"/>
        <v>1.0863544356116988E-4</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3.3195485423783506E-4</v>
      </c>
      <c r="J77" s="67">
        <f t="shared" si="16"/>
        <v>1.6326359581607516E-4</v>
      </c>
      <c r="K77" s="100">
        <f t="shared" si="6"/>
        <v>1.0884239721071676E-4</v>
      </c>
      <c r="O77" s="96">
        <f>Amnt_Deposited!B72</f>
        <v>2058</v>
      </c>
      <c r="P77" s="99">
        <f>Amnt_Deposited!C72</f>
        <v>0</v>
      </c>
      <c r="Q77" s="284">
        <f>MCF!R76</f>
        <v>0.8</v>
      </c>
      <c r="R77" s="67">
        <f t="shared" si="17"/>
        <v>0</v>
      </c>
      <c r="S77" s="67">
        <f t="shared" si="7"/>
        <v>0</v>
      </c>
      <c r="T77" s="67">
        <f t="shared" si="8"/>
        <v>0</v>
      </c>
      <c r="U77" s="67">
        <f t="shared" si="9"/>
        <v>2.2209289980229822E-4</v>
      </c>
      <c r="V77" s="67">
        <f t="shared" si="10"/>
        <v>1.0923077329353825E-4</v>
      </c>
      <c r="W77" s="100">
        <f t="shared" si="11"/>
        <v>7.2820515529025499E-5</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2.2251599317445954E-4</v>
      </c>
      <c r="J78" s="67">
        <f t="shared" si="16"/>
        <v>1.0943886106337553E-4</v>
      </c>
      <c r="K78" s="100">
        <f t="shared" si="6"/>
        <v>7.2959240708917009E-5</v>
      </c>
      <c r="O78" s="96">
        <f>Amnt_Deposited!B73</f>
        <v>2059</v>
      </c>
      <c r="P78" s="99">
        <f>Amnt_Deposited!C73</f>
        <v>0</v>
      </c>
      <c r="Q78" s="284">
        <f>MCF!R77</f>
        <v>0.8</v>
      </c>
      <c r="R78" s="67">
        <f t="shared" si="17"/>
        <v>0</v>
      </c>
      <c r="S78" s="67">
        <f t="shared" si="7"/>
        <v>0</v>
      </c>
      <c r="T78" s="67">
        <f t="shared" si="8"/>
        <v>0</v>
      </c>
      <c r="U78" s="67">
        <f t="shared" si="9"/>
        <v>1.4887332281966517E-4</v>
      </c>
      <c r="V78" s="67">
        <f t="shared" si="10"/>
        <v>7.321957698263305E-5</v>
      </c>
      <c r="W78" s="100">
        <f t="shared" si="11"/>
        <v>4.8813051321755366E-5</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1.4915693078836973E-4</v>
      </c>
      <c r="J79" s="67">
        <f t="shared" si="16"/>
        <v>7.3359062386089811E-5</v>
      </c>
      <c r="K79" s="100">
        <f t="shared" si="6"/>
        <v>4.8906041590726538E-5</v>
      </c>
      <c r="O79" s="96">
        <f>Amnt_Deposited!B74</f>
        <v>2060</v>
      </c>
      <c r="P79" s="99">
        <f>Amnt_Deposited!C74</f>
        <v>0</v>
      </c>
      <c r="Q79" s="284">
        <f>MCF!R78</f>
        <v>0.8</v>
      </c>
      <c r="R79" s="67">
        <f t="shared" si="17"/>
        <v>0</v>
      </c>
      <c r="S79" s="67">
        <f t="shared" si="7"/>
        <v>0</v>
      </c>
      <c r="T79" s="67">
        <f t="shared" si="8"/>
        <v>0</v>
      </c>
      <c r="U79" s="67">
        <f t="shared" si="9"/>
        <v>9.9792772605956557E-5</v>
      </c>
      <c r="V79" s="67">
        <f t="shared" si="10"/>
        <v>4.9080550213708617E-5</v>
      </c>
      <c r="W79" s="100">
        <f t="shared" si="11"/>
        <v>3.2720366809139078E-5</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9.9982880712594669E-5</v>
      </c>
      <c r="J80" s="67">
        <f t="shared" si="16"/>
        <v>4.9174050075775063E-5</v>
      </c>
      <c r="K80" s="100">
        <f t="shared" si="6"/>
        <v>3.2782700050516707E-5</v>
      </c>
      <c r="O80" s="96">
        <f>Amnt_Deposited!B75</f>
        <v>2061</v>
      </c>
      <c r="P80" s="99">
        <f>Amnt_Deposited!C75</f>
        <v>0</v>
      </c>
      <c r="Q80" s="284">
        <f>MCF!R79</f>
        <v>0.8</v>
      </c>
      <c r="R80" s="67">
        <f t="shared" si="17"/>
        <v>0</v>
      </c>
      <c r="S80" s="67">
        <f t="shared" si="7"/>
        <v>0</v>
      </c>
      <c r="T80" s="67">
        <f t="shared" si="8"/>
        <v>0</v>
      </c>
      <c r="U80" s="67">
        <f t="shared" si="9"/>
        <v>6.689309592724889E-5</v>
      </c>
      <c r="V80" s="67">
        <f t="shared" si="10"/>
        <v>3.2899676678707674E-5</v>
      </c>
      <c r="W80" s="100">
        <f t="shared" si="11"/>
        <v>2.1933117785805115E-5</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6.70205292020423E-5</v>
      </c>
      <c r="J81" s="67">
        <f t="shared" si="16"/>
        <v>3.2962351510552376E-5</v>
      </c>
      <c r="K81" s="100">
        <f t="shared" si="6"/>
        <v>2.1974901007034915E-5</v>
      </c>
      <c r="O81" s="96">
        <f>Amnt_Deposited!B76</f>
        <v>2062</v>
      </c>
      <c r="P81" s="99">
        <f>Amnt_Deposited!C76</f>
        <v>0</v>
      </c>
      <c r="Q81" s="284">
        <f>MCF!R80</f>
        <v>0.8</v>
      </c>
      <c r="R81" s="67">
        <f t="shared" si="17"/>
        <v>0</v>
      </c>
      <c r="S81" s="67">
        <f t="shared" si="7"/>
        <v>0</v>
      </c>
      <c r="T81" s="67">
        <f t="shared" si="8"/>
        <v>0</v>
      </c>
      <c r="U81" s="67">
        <f t="shared" si="9"/>
        <v>4.4839783141419913E-5</v>
      </c>
      <c r="V81" s="67">
        <f t="shared" si="10"/>
        <v>2.2053312785828976E-5</v>
      </c>
      <c r="W81" s="100">
        <f t="shared" si="11"/>
        <v>1.4702208523885983E-5</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4.4925204220045904E-5</v>
      </c>
      <c r="J82" s="67">
        <f t="shared" si="16"/>
        <v>2.2095324981996396E-5</v>
      </c>
      <c r="K82" s="100">
        <f t="shared" si="6"/>
        <v>1.4730216654664264E-5</v>
      </c>
      <c r="O82" s="96">
        <f>Amnt_Deposited!B77</f>
        <v>2063</v>
      </c>
      <c r="P82" s="99">
        <f>Amnt_Deposited!C77</f>
        <v>0</v>
      </c>
      <c r="Q82" s="284">
        <f>MCF!R81</f>
        <v>0.8</v>
      </c>
      <c r="R82" s="67">
        <f t="shared" si="17"/>
        <v>0</v>
      </c>
      <c r="S82" s="67">
        <f t="shared" si="7"/>
        <v>0</v>
      </c>
      <c r="T82" s="67">
        <f t="shared" si="8"/>
        <v>0</v>
      </c>
      <c r="U82" s="67">
        <f t="shared" si="9"/>
        <v>3.0057005499584682E-5</v>
      </c>
      <c r="V82" s="67">
        <f t="shared" si="10"/>
        <v>1.4782777641835234E-5</v>
      </c>
      <c r="W82" s="100">
        <f t="shared" si="11"/>
        <v>9.8551850945568213E-6</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3.0114264960941669E-5</v>
      </c>
      <c r="J83" s="67">
        <f t="shared" ref="J83:J99" si="22">I82*(1-$K$10)+H83</f>
        <v>1.4810939259104235E-5</v>
      </c>
      <c r="K83" s="100">
        <f t="shared" si="6"/>
        <v>9.873959506069489E-6</v>
      </c>
      <c r="O83" s="96">
        <f>Amnt_Deposited!B78</f>
        <v>2064</v>
      </c>
      <c r="P83" s="99">
        <f>Amnt_Deposited!C78</f>
        <v>0</v>
      </c>
      <c r="Q83" s="284">
        <f>MCF!R82</f>
        <v>0.8</v>
      </c>
      <c r="R83" s="67">
        <f t="shared" ref="R83:R99" si="23">P83*$W$6*DOCF*Q83</f>
        <v>0</v>
      </c>
      <c r="S83" s="67">
        <f t="shared" si="7"/>
        <v>0</v>
      </c>
      <c r="T83" s="67">
        <f t="shared" si="8"/>
        <v>0</v>
      </c>
      <c r="U83" s="67">
        <f t="shared" si="9"/>
        <v>2.0147813310175069E-5</v>
      </c>
      <c r="V83" s="67">
        <f t="shared" si="10"/>
        <v>9.9091921894096127E-6</v>
      </c>
      <c r="W83" s="100">
        <f t="shared" si="11"/>
        <v>6.6061281262730749E-6</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2.018619547494786E-5</v>
      </c>
      <c r="J84" s="67">
        <f t="shared" si="22"/>
        <v>9.9280694859938094E-6</v>
      </c>
      <c r="K84" s="100">
        <f t="shared" si="6"/>
        <v>6.6187129906625396E-6</v>
      </c>
      <c r="O84" s="96">
        <f>Amnt_Deposited!B79</f>
        <v>2065</v>
      </c>
      <c r="P84" s="99">
        <f>Amnt_Deposited!C79</f>
        <v>0</v>
      </c>
      <c r="Q84" s="284">
        <f>MCF!R83</f>
        <v>0.8</v>
      </c>
      <c r="R84" s="67">
        <f t="shared" si="23"/>
        <v>0</v>
      </c>
      <c r="S84" s="67">
        <f t="shared" si="7"/>
        <v>0</v>
      </c>
      <c r="T84" s="67">
        <f t="shared" si="8"/>
        <v>0</v>
      </c>
      <c r="U84" s="67">
        <f t="shared" si="9"/>
        <v>1.3505483145594018E-5</v>
      </c>
      <c r="V84" s="67">
        <f t="shared" si="10"/>
        <v>6.6423301645810498E-6</v>
      </c>
      <c r="W84" s="100">
        <f t="shared" si="11"/>
        <v>4.4282201097206999E-6</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1.3531211480051464E-5</v>
      </c>
      <c r="J85" s="67">
        <f t="shared" si="22"/>
        <v>6.6549839948963963E-6</v>
      </c>
      <c r="K85" s="100">
        <f t="shared" ref="K85:K99" si="24">J85*CH4_fraction*conv</f>
        <v>4.4366559965975973E-6</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9.0529960838881325E-6</v>
      </c>
      <c r="V85" s="67">
        <f t="shared" ref="V85:V98" si="28">U84*(1-$W$10)+T85</f>
        <v>4.4524870617058848E-6</v>
      </c>
      <c r="W85" s="100">
        <f t="shared" ref="W85:W99" si="29">V85*CH4_fraction*conv</f>
        <v>2.9683247078039232E-6</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9.0702423022260684E-6</v>
      </c>
      <c r="J86" s="67">
        <f t="shared" si="22"/>
        <v>4.4609691778253951E-6</v>
      </c>
      <c r="K86" s="100">
        <f t="shared" si="24"/>
        <v>2.9739794518835967E-6</v>
      </c>
      <c r="O86" s="96">
        <f>Amnt_Deposited!B81</f>
        <v>2067</v>
      </c>
      <c r="P86" s="99">
        <f>Amnt_Deposited!C81</f>
        <v>0</v>
      </c>
      <c r="Q86" s="284">
        <f>MCF!R85</f>
        <v>0.8</v>
      </c>
      <c r="R86" s="67">
        <f t="shared" si="23"/>
        <v>0</v>
      </c>
      <c r="S86" s="67">
        <f t="shared" si="25"/>
        <v>0</v>
      </c>
      <c r="T86" s="67">
        <f t="shared" si="26"/>
        <v>0</v>
      </c>
      <c r="U86" s="67">
        <f t="shared" si="27"/>
        <v>6.0684047517123557E-6</v>
      </c>
      <c r="V86" s="67">
        <f t="shared" si="28"/>
        <v>2.9845913321757768E-6</v>
      </c>
      <c r="W86" s="100">
        <f t="shared" si="29"/>
        <v>1.9897275547838511E-6</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6.079965237582581E-6</v>
      </c>
      <c r="J87" s="67">
        <f t="shared" si="22"/>
        <v>2.9902770646434869E-6</v>
      </c>
      <c r="K87" s="100">
        <f t="shared" si="24"/>
        <v>1.9935180430956579E-6</v>
      </c>
      <c r="O87" s="96">
        <f>Amnt_Deposited!B82</f>
        <v>2068</v>
      </c>
      <c r="P87" s="99">
        <f>Amnt_Deposited!C82</f>
        <v>0</v>
      </c>
      <c r="Q87" s="284">
        <f>MCF!R86</f>
        <v>0.8</v>
      </c>
      <c r="R87" s="67">
        <f t="shared" si="23"/>
        <v>0</v>
      </c>
      <c r="S87" s="67">
        <f t="shared" si="25"/>
        <v>0</v>
      </c>
      <c r="T87" s="67">
        <f t="shared" si="26"/>
        <v>0</v>
      </c>
      <c r="U87" s="67">
        <f t="shared" si="27"/>
        <v>4.0677733525307188E-6</v>
      </c>
      <c r="V87" s="67">
        <f t="shared" si="28"/>
        <v>2.0006313991816369E-6</v>
      </c>
      <c r="W87" s="100">
        <f t="shared" si="29"/>
        <v>1.3337542661210911E-6</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4.0755225779514427E-6</v>
      </c>
      <c r="J88" s="67">
        <f t="shared" si="22"/>
        <v>2.0044426596311383E-6</v>
      </c>
      <c r="K88" s="100">
        <f t="shared" si="24"/>
        <v>1.3362951064207588E-6</v>
      </c>
      <c r="O88" s="96">
        <f>Amnt_Deposited!B83</f>
        <v>2069</v>
      </c>
      <c r="P88" s="99">
        <f>Amnt_Deposited!C83</f>
        <v>0</v>
      </c>
      <c r="Q88" s="284">
        <f>MCF!R87</f>
        <v>0.8</v>
      </c>
      <c r="R88" s="67">
        <f t="shared" si="23"/>
        <v>0</v>
      </c>
      <c r="S88" s="67">
        <f t="shared" si="25"/>
        <v>0</v>
      </c>
      <c r="T88" s="67">
        <f t="shared" si="26"/>
        <v>0</v>
      </c>
      <c r="U88" s="67">
        <f t="shared" si="27"/>
        <v>2.7267100209309383E-6</v>
      </c>
      <c r="V88" s="67">
        <f t="shared" si="28"/>
        <v>1.3410633315997805E-6</v>
      </c>
      <c r="W88" s="100">
        <f t="shared" si="29"/>
        <v>8.9404222106652024E-7</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2.7319044820716984E-6</v>
      </c>
      <c r="J89" s="67">
        <f t="shared" si="22"/>
        <v>1.3436180958797441E-6</v>
      </c>
      <c r="K89" s="100">
        <f t="shared" si="24"/>
        <v>8.9574539725316268E-7</v>
      </c>
      <c r="O89" s="96">
        <f>Amnt_Deposited!B84</f>
        <v>2070</v>
      </c>
      <c r="P89" s="99">
        <f>Amnt_Deposited!C84</f>
        <v>0</v>
      </c>
      <c r="Q89" s="284">
        <f>MCF!R88</f>
        <v>0.8</v>
      </c>
      <c r="R89" s="67">
        <f t="shared" si="23"/>
        <v>0</v>
      </c>
      <c r="S89" s="67">
        <f t="shared" si="25"/>
        <v>0</v>
      </c>
      <c r="T89" s="67">
        <f t="shared" si="26"/>
        <v>0</v>
      </c>
      <c r="U89" s="67">
        <f t="shared" si="27"/>
        <v>1.8277683867562657E-6</v>
      </c>
      <c r="V89" s="67">
        <f t="shared" si="28"/>
        <v>8.9894163417467273E-7</v>
      </c>
      <c r="W89" s="100">
        <f t="shared" si="29"/>
        <v>5.9929442278311511E-7</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1.8312503381872703E-6</v>
      </c>
      <c r="J90" s="67">
        <f t="shared" si="22"/>
        <v>9.0065414388442808E-7</v>
      </c>
      <c r="K90" s="100">
        <f t="shared" si="24"/>
        <v>6.0043609592295205E-7</v>
      </c>
      <c r="O90" s="96">
        <f>Amnt_Deposited!B85</f>
        <v>2071</v>
      </c>
      <c r="P90" s="99">
        <f>Amnt_Deposited!C85</f>
        <v>0</v>
      </c>
      <c r="Q90" s="284">
        <f>MCF!R89</f>
        <v>0.8</v>
      </c>
      <c r="R90" s="67">
        <f t="shared" si="23"/>
        <v>0</v>
      </c>
      <c r="S90" s="67">
        <f t="shared" si="25"/>
        <v>0</v>
      </c>
      <c r="T90" s="67">
        <f t="shared" si="26"/>
        <v>0</v>
      </c>
      <c r="U90" s="67">
        <f t="shared" si="27"/>
        <v>1.2251897891529463E-6</v>
      </c>
      <c r="V90" s="67">
        <f t="shared" si="28"/>
        <v>6.0257859760331947E-7</v>
      </c>
      <c r="W90" s="100">
        <f t="shared" si="29"/>
        <v>4.0171906506887963E-7</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1.227523810996471E-6</v>
      </c>
      <c r="J91" s="67">
        <f t="shared" si="22"/>
        <v>6.0372652719079917E-7</v>
      </c>
      <c r="K91" s="100">
        <f t="shared" si="24"/>
        <v>4.0248435146053276E-7</v>
      </c>
      <c r="O91" s="96">
        <f>Amnt_Deposited!B86</f>
        <v>2072</v>
      </c>
      <c r="P91" s="99">
        <f>Amnt_Deposited!C86</f>
        <v>0</v>
      </c>
      <c r="Q91" s="284">
        <f>MCF!R90</f>
        <v>0.8</v>
      </c>
      <c r="R91" s="67">
        <f t="shared" si="23"/>
        <v>0</v>
      </c>
      <c r="S91" s="67">
        <f t="shared" si="25"/>
        <v>0</v>
      </c>
      <c r="T91" s="67">
        <f t="shared" si="26"/>
        <v>0</v>
      </c>
      <c r="U91" s="67">
        <f t="shared" si="27"/>
        <v>8.2126927586739817E-7</v>
      </c>
      <c r="V91" s="67">
        <f t="shared" si="28"/>
        <v>4.0392051328554808E-7</v>
      </c>
      <c r="W91" s="100">
        <f t="shared" si="29"/>
        <v>2.6928034219036537E-7</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8.228338174969979E-7</v>
      </c>
      <c r="J92" s="67">
        <f t="shared" si="22"/>
        <v>4.0468999349947313E-7</v>
      </c>
      <c r="K92" s="100">
        <f t="shared" si="24"/>
        <v>2.6979332899964873E-7</v>
      </c>
      <c r="O92" s="96">
        <f>Amnt_Deposited!B87</f>
        <v>2073</v>
      </c>
      <c r="P92" s="99">
        <f>Amnt_Deposited!C87</f>
        <v>0</v>
      </c>
      <c r="Q92" s="284">
        <f>MCF!R91</f>
        <v>0.8</v>
      </c>
      <c r="R92" s="67">
        <f t="shared" si="23"/>
        <v>0</v>
      </c>
      <c r="S92" s="67">
        <f t="shared" si="25"/>
        <v>0</v>
      </c>
      <c r="T92" s="67">
        <f t="shared" si="26"/>
        <v>0</v>
      </c>
      <c r="U92" s="67">
        <f t="shared" si="27"/>
        <v>5.5051325880709056E-7</v>
      </c>
      <c r="V92" s="67">
        <f t="shared" si="28"/>
        <v>2.7075601706030766E-7</v>
      </c>
      <c r="W92" s="100">
        <f t="shared" si="29"/>
        <v>1.8050401137353843E-7</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5.5156200242426849E-7</v>
      </c>
      <c r="J93" s="67">
        <f t="shared" si="22"/>
        <v>2.7127181507272941E-7</v>
      </c>
      <c r="K93" s="100">
        <f t="shared" si="24"/>
        <v>1.8084787671515294E-7</v>
      </c>
      <c r="O93" s="96">
        <f>Amnt_Deposited!B88</f>
        <v>2074</v>
      </c>
      <c r="P93" s="99">
        <f>Amnt_Deposited!C88</f>
        <v>0</v>
      </c>
      <c r="Q93" s="284">
        <f>MCF!R92</f>
        <v>0.8</v>
      </c>
      <c r="R93" s="67">
        <f t="shared" si="23"/>
        <v>0</v>
      </c>
      <c r="S93" s="67">
        <f t="shared" si="25"/>
        <v>0</v>
      </c>
      <c r="T93" s="67">
        <f t="shared" si="26"/>
        <v>0</v>
      </c>
      <c r="U93" s="67">
        <f t="shared" si="27"/>
        <v>3.6902007298679878E-7</v>
      </c>
      <c r="V93" s="67">
        <f t="shared" si="28"/>
        <v>1.8149318582029178E-7</v>
      </c>
      <c r="W93" s="100">
        <f t="shared" si="29"/>
        <v>1.2099545721352784E-7</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3.6972306685654508E-7</v>
      </c>
      <c r="J94" s="67">
        <f t="shared" si="22"/>
        <v>1.8183893556772343E-7</v>
      </c>
      <c r="K94" s="100">
        <f t="shared" si="24"/>
        <v>1.2122595704514895E-7</v>
      </c>
      <c r="O94" s="96">
        <f>Amnt_Deposited!B89</f>
        <v>2075</v>
      </c>
      <c r="P94" s="99">
        <f>Amnt_Deposited!C89</f>
        <v>0</v>
      </c>
      <c r="Q94" s="284">
        <f>MCF!R93</f>
        <v>0.8</v>
      </c>
      <c r="R94" s="67">
        <f t="shared" si="23"/>
        <v>0</v>
      </c>
      <c r="S94" s="67">
        <f t="shared" si="25"/>
        <v>0</v>
      </c>
      <c r="T94" s="67">
        <f t="shared" si="26"/>
        <v>0</v>
      </c>
      <c r="U94" s="67">
        <f t="shared" si="27"/>
        <v>2.4736155231258595E-7</v>
      </c>
      <c r="V94" s="67">
        <f t="shared" si="28"/>
        <v>1.2165852067421284E-7</v>
      </c>
      <c r="W94" s="100">
        <f t="shared" si="29"/>
        <v>8.1105680449475217E-8</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2.4783278319571707E-7</v>
      </c>
      <c r="J95" s="67">
        <f t="shared" si="22"/>
        <v>1.2189028366082804E-7</v>
      </c>
      <c r="K95" s="100">
        <f t="shared" si="24"/>
        <v>8.1260189107218686E-8</v>
      </c>
      <c r="O95" s="96">
        <f>Amnt_Deposited!B90</f>
        <v>2076</v>
      </c>
      <c r="P95" s="99">
        <f>Amnt_Deposited!C90</f>
        <v>0</v>
      </c>
      <c r="Q95" s="284">
        <f>MCF!R94</f>
        <v>0.8</v>
      </c>
      <c r="R95" s="67">
        <f t="shared" si="23"/>
        <v>0</v>
      </c>
      <c r="S95" s="67">
        <f t="shared" si="25"/>
        <v>0</v>
      </c>
      <c r="T95" s="67">
        <f t="shared" si="26"/>
        <v>0</v>
      </c>
      <c r="U95" s="67">
        <f t="shared" si="27"/>
        <v>1.6581140713361981E-7</v>
      </c>
      <c r="V95" s="67">
        <f t="shared" si="28"/>
        <v>8.1550145178966133E-8</v>
      </c>
      <c r="W95" s="100">
        <f t="shared" si="29"/>
        <v>5.4366763452644084E-8</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1.661272826408937E-7</v>
      </c>
      <c r="J96" s="67">
        <f t="shared" si="22"/>
        <v>8.1705500554823379E-8</v>
      </c>
      <c r="K96" s="100">
        <f t="shared" si="24"/>
        <v>5.4470333703215581E-8</v>
      </c>
      <c r="O96" s="96">
        <f>Amnt_Deposited!B91</f>
        <v>2077</v>
      </c>
      <c r="P96" s="99">
        <f>Amnt_Deposited!C91</f>
        <v>0</v>
      </c>
      <c r="Q96" s="284">
        <f>MCF!R95</f>
        <v>0.8</v>
      </c>
      <c r="R96" s="67">
        <f t="shared" si="23"/>
        <v>0</v>
      </c>
      <c r="S96" s="67">
        <f t="shared" si="25"/>
        <v>0</v>
      </c>
      <c r="T96" s="67">
        <f t="shared" si="26"/>
        <v>0</v>
      </c>
      <c r="U96" s="67">
        <f t="shared" si="27"/>
        <v>1.1114671006304216E-7</v>
      </c>
      <c r="V96" s="67">
        <f t="shared" si="28"/>
        <v>5.4664697070577643E-8</v>
      </c>
      <c r="W96" s="100">
        <f t="shared" si="29"/>
        <v>3.6443131380385096E-8</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1.1135844774761953E-7</v>
      </c>
      <c r="J97" s="67">
        <f t="shared" si="22"/>
        <v>5.4768834893274169E-8</v>
      </c>
      <c r="K97" s="100">
        <f t="shared" si="24"/>
        <v>3.651255659551611E-8</v>
      </c>
      <c r="O97" s="96">
        <f>Amnt_Deposited!B92</f>
        <v>2078</v>
      </c>
      <c r="P97" s="99">
        <f>Amnt_Deposited!C92</f>
        <v>0</v>
      </c>
      <c r="Q97" s="284">
        <f>MCF!R96</f>
        <v>0.8</v>
      </c>
      <c r="R97" s="67">
        <f t="shared" si="23"/>
        <v>0</v>
      </c>
      <c r="S97" s="67">
        <f t="shared" si="25"/>
        <v>0</v>
      </c>
      <c r="T97" s="67">
        <f t="shared" si="26"/>
        <v>0</v>
      </c>
      <c r="U97" s="67">
        <f t="shared" si="27"/>
        <v>7.4503867806168277E-8</v>
      </c>
      <c r="V97" s="67">
        <f t="shared" si="28"/>
        <v>3.6642842256873887E-8</v>
      </c>
      <c r="W97" s="100">
        <f t="shared" si="29"/>
        <v>2.4428561504582591E-8</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7.4645799820641655E-8</v>
      </c>
      <c r="J98" s="67">
        <f t="shared" si="22"/>
        <v>3.6712647926977872E-8</v>
      </c>
      <c r="K98" s="100">
        <f t="shared" si="24"/>
        <v>2.4475098617985247E-8</v>
      </c>
      <c r="O98" s="96">
        <f>Amnt_Deposited!B93</f>
        <v>2079</v>
      </c>
      <c r="P98" s="99">
        <f>Amnt_Deposited!C93</f>
        <v>0</v>
      </c>
      <c r="Q98" s="284">
        <f>MCF!R97</f>
        <v>0.8</v>
      </c>
      <c r="R98" s="67">
        <f t="shared" si="23"/>
        <v>0</v>
      </c>
      <c r="S98" s="67">
        <f t="shared" si="25"/>
        <v>0</v>
      </c>
      <c r="T98" s="67">
        <f t="shared" si="26"/>
        <v>0</v>
      </c>
      <c r="U98" s="67">
        <f t="shared" si="27"/>
        <v>4.9941436097663908E-8</v>
      </c>
      <c r="V98" s="67">
        <f t="shared" si="28"/>
        <v>2.4562431708504372E-8</v>
      </c>
      <c r="W98" s="100">
        <f t="shared" si="29"/>
        <v>1.6374954472336248E-8</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5.0036575972139634E-8</v>
      </c>
      <c r="J99" s="68">
        <f t="shared" si="22"/>
        <v>2.4609223848502024E-8</v>
      </c>
      <c r="K99" s="102">
        <f t="shared" si="24"/>
        <v>1.6406149232334681E-8</v>
      </c>
      <c r="O99" s="97">
        <f>Amnt_Deposited!B94</f>
        <v>2080</v>
      </c>
      <c r="P99" s="101">
        <f>Amnt_Deposited!C94</f>
        <v>0</v>
      </c>
      <c r="Q99" s="285">
        <f>MCF!R98</f>
        <v>0.8</v>
      </c>
      <c r="R99" s="68">
        <f t="shared" si="23"/>
        <v>0</v>
      </c>
      <c r="S99" s="68">
        <f>R99*$W$12</f>
        <v>0</v>
      </c>
      <c r="T99" s="68">
        <f>R99*(1-$W$12)</f>
        <v>0</v>
      </c>
      <c r="U99" s="68">
        <f>S99+U98*$W$10</f>
        <v>3.3476745744072014E-8</v>
      </c>
      <c r="V99" s="68">
        <f>U98*(1-$W$10)+T99</f>
        <v>1.6464690353591898E-8</v>
      </c>
      <c r="W99" s="102">
        <f t="shared" si="29"/>
        <v>1.0976460235727932E-8</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24.061591447073997</v>
      </c>
      <c r="D30" s="418">
        <f>Dry_Matter_Content!D17</f>
        <v>0.44</v>
      </c>
      <c r="E30" s="284">
        <f>MCF!R29</f>
        <v>0.8</v>
      </c>
      <c r="F30" s="67">
        <f t="shared" si="0"/>
        <v>1.8633296416614105</v>
      </c>
      <c r="G30" s="67">
        <f t="shared" si="1"/>
        <v>1.8633296416614105</v>
      </c>
      <c r="H30" s="67">
        <f t="shared" si="2"/>
        <v>0</v>
      </c>
      <c r="I30" s="67">
        <f t="shared" si="3"/>
        <v>1.8633296416614105</v>
      </c>
      <c r="J30" s="67">
        <f t="shared" si="4"/>
        <v>0</v>
      </c>
      <c r="K30" s="100">
        <f t="shared" si="6"/>
        <v>0</v>
      </c>
      <c r="O30" s="96">
        <f>Amnt_Deposited!B25</f>
        <v>2011</v>
      </c>
      <c r="P30" s="99">
        <f>Amnt_Deposited!D25</f>
        <v>24.061591447073997</v>
      </c>
      <c r="Q30" s="284">
        <f>MCF!R29</f>
        <v>0.8</v>
      </c>
      <c r="R30" s="67">
        <f t="shared" si="5"/>
        <v>3.8498546315318403</v>
      </c>
      <c r="S30" s="67">
        <f t="shared" si="7"/>
        <v>3.8498546315318403</v>
      </c>
      <c r="T30" s="67">
        <f t="shared" si="8"/>
        <v>0</v>
      </c>
      <c r="U30" s="67">
        <f t="shared" si="9"/>
        <v>3.8498546315318403</v>
      </c>
      <c r="V30" s="67">
        <f t="shared" si="10"/>
        <v>0</v>
      </c>
      <c r="W30" s="100">
        <f t="shared" si="11"/>
        <v>0</v>
      </c>
    </row>
    <row r="31" spans="2:23">
      <c r="B31" s="96">
        <f>Amnt_Deposited!B26</f>
        <v>2012</v>
      </c>
      <c r="C31" s="99">
        <f>Amnt_Deposited!D26</f>
        <v>24.577602743088001</v>
      </c>
      <c r="D31" s="418">
        <f>Dry_Matter_Content!D18</f>
        <v>0.44</v>
      </c>
      <c r="E31" s="284">
        <f>MCF!R30</f>
        <v>0.8</v>
      </c>
      <c r="F31" s="67">
        <f t="shared" si="0"/>
        <v>1.9032895564247347</v>
      </c>
      <c r="G31" s="67">
        <f t="shared" si="1"/>
        <v>1.9032895564247347</v>
      </c>
      <c r="H31" s="67">
        <f t="shared" si="2"/>
        <v>0</v>
      </c>
      <c r="I31" s="67">
        <f t="shared" si="3"/>
        <v>3.640646598757399</v>
      </c>
      <c r="J31" s="67">
        <f t="shared" si="4"/>
        <v>0.12597259932874619</v>
      </c>
      <c r="K31" s="100">
        <f t="shared" si="6"/>
        <v>8.3981732885830787E-2</v>
      </c>
      <c r="O31" s="96">
        <f>Amnt_Deposited!B26</f>
        <v>2012</v>
      </c>
      <c r="P31" s="99">
        <f>Amnt_Deposited!D26</f>
        <v>24.577602743088001</v>
      </c>
      <c r="Q31" s="284">
        <f>MCF!R30</f>
        <v>0.8</v>
      </c>
      <c r="R31" s="67">
        <f t="shared" si="5"/>
        <v>3.9324164388940801</v>
      </c>
      <c r="S31" s="67">
        <f t="shared" si="7"/>
        <v>3.9324164388940801</v>
      </c>
      <c r="T31" s="67">
        <f t="shared" si="8"/>
        <v>0</v>
      </c>
      <c r="U31" s="67">
        <f t="shared" si="9"/>
        <v>7.5219971048706595</v>
      </c>
      <c r="V31" s="67">
        <f t="shared" si="10"/>
        <v>0.26027396555526072</v>
      </c>
      <c r="W31" s="100">
        <f t="shared" si="11"/>
        <v>0.17351597703684046</v>
      </c>
    </row>
    <row r="32" spans="2:23">
      <c r="B32" s="96">
        <f>Amnt_Deposited!B27</f>
        <v>2013</v>
      </c>
      <c r="C32" s="99">
        <f>Amnt_Deposited!D27</f>
        <v>25.160418345203997</v>
      </c>
      <c r="D32" s="418">
        <f>Dry_Matter_Content!D19</f>
        <v>0.44</v>
      </c>
      <c r="E32" s="284">
        <f>MCF!R31</f>
        <v>0.8</v>
      </c>
      <c r="F32" s="67">
        <f t="shared" si="0"/>
        <v>1.9484227966525975</v>
      </c>
      <c r="G32" s="67">
        <f t="shared" si="1"/>
        <v>1.9484227966525975</v>
      </c>
      <c r="H32" s="67">
        <f t="shared" si="2"/>
        <v>0</v>
      </c>
      <c r="I32" s="67">
        <f t="shared" si="3"/>
        <v>5.3429391857956068</v>
      </c>
      <c r="J32" s="67">
        <f t="shared" si="4"/>
        <v>0.24613020961438958</v>
      </c>
      <c r="K32" s="100">
        <f t="shared" si="6"/>
        <v>0.16408680640959306</v>
      </c>
      <c r="O32" s="96">
        <f>Amnt_Deposited!B27</f>
        <v>2013</v>
      </c>
      <c r="P32" s="99">
        <f>Amnt_Deposited!D27</f>
        <v>25.160418345203997</v>
      </c>
      <c r="Q32" s="284">
        <f>MCF!R31</f>
        <v>0.8</v>
      </c>
      <c r="R32" s="67">
        <f t="shared" si="5"/>
        <v>4.02566693523264</v>
      </c>
      <c r="S32" s="67">
        <f t="shared" si="7"/>
        <v>4.02566693523264</v>
      </c>
      <c r="T32" s="67">
        <f t="shared" si="8"/>
        <v>0</v>
      </c>
      <c r="U32" s="67">
        <f t="shared" si="9"/>
        <v>11.039130549164478</v>
      </c>
      <c r="V32" s="67">
        <f t="shared" si="10"/>
        <v>0.5085334909388215</v>
      </c>
      <c r="W32" s="100">
        <f t="shared" si="11"/>
        <v>0.33902232729254766</v>
      </c>
    </row>
    <row r="33" spans="2:23">
      <c r="B33" s="96">
        <f>Amnt_Deposited!B28</f>
        <v>2014</v>
      </c>
      <c r="C33" s="99">
        <f>Amnt_Deposited!D28</f>
        <v>25.738639093224002</v>
      </c>
      <c r="D33" s="418">
        <f>Dry_Matter_Content!D20</f>
        <v>0.44</v>
      </c>
      <c r="E33" s="284">
        <f>MCF!R32</f>
        <v>0.8</v>
      </c>
      <c r="F33" s="67">
        <f t="shared" si="0"/>
        <v>1.9932002113792668</v>
      </c>
      <c r="G33" s="67">
        <f t="shared" si="1"/>
        <v>1.9932002113792668</v>
      </c>
      <c r="H33" s="67">
        <f t="shared" si="2"/>
        <v>0</v>
      </c>
      <c r="I33" s="67">
        <f t="shared" si="3"/>
        <v>6.9749236883484098</v>
      </c>
      <c r="J33" s="67">
        <f t="shared" si="4"/>
        <v>0.36121570882646387</v>
      </c>
      <c r="K33" s="100">
        <f t="shared" si="6"/>
        <v>0.2408104725509759</v>
      </c>
      <c r="O33" s="96">
        <f>Amnt_Deposited!B28</f>
        <v>2014</v>
      </c>
      <c r="P33" s="99">
        <f>Amnt_Deposited!D28</f>
        <v>25.738639093224002</v>
      </c>
      <c r="Q33" s="284">
        <f>MCF!R32</f>
        <v>0.8</v>
      </c>
      <c r="R33" s="67">
        <f t="shared" si="5"/>
        <v>4.1181822549158404</v>
      </c>
      <c r="S33" s="67">
        <f t="shared" si="7"/>
        <v>4.1181822549158404</v>
      </c>
      <c r="T33" s="67">
        <f t="shared" si="8"/>
        <v>0</v>
      </c>
      <c r="U33" s="67">
        <f t="shared" si="9"/>
        <v>14.410999356091756</v>
      </c>
      <c r="V33" s="67">
        <f t="shared" si="10"/>
        <v>0.74631344798856181</v>
      </c>
      <c r="W33" s="100">
        <f t="shared" si="11"/>
        <v>0.4975422986590412</v>
      </c>
    </row>
    <row r="34" spans="2:23">
      <c r="B34" s="96">
        <f>Amnt_Deposited!B29</f>
        <v>2015</v>
      </c>
      <c r="C34" s="99">
        <f>Amnt_Deposited!D29</f>
        <v>26.313676119180002</v>
      </c>
      <c r="D34" s="418">
        <f>Dry_Matter_Content!D21</f>
        <v>0.44</v>
      </c>
      <c r="E34" s="284">
        <f>MCF!R33</f>
        <v>0.8</v>
      </c>
      <c r="F34" s="67">
        <f t="shared" si="0"/>
        <v>2.0377310786692995</v>
      </c>
      <c r="G34" s="67">
        <f t="shared" si="1"/>
        <v>2.0377310786692995</v>
      </c>
      <c r="H34" s="67">
        <f t="shared" si="2"/>
        <v>0</v>
      </c>
      <c r="I34" s="67">
        <f t="shared" si="3"/>
        <v>8.5411068200009588</v>
      </c>
      <c r="J34" s="67">
        <f t="shared" si="4"/>
        <v>0.47154794701675012</v>
      </c>
      <c r="K34" s="100">
        <f t="shared" si="6"/>
        <v>0.31436529801116675</v>
      </c>
      <c r="O34" s="96">
        <f>Amnt_Deposited!B29</f>
        <v>2015</v>
      </c>
      <c r="P34" s="99">
        <f>Amnt_Deposited!D29</f>
        <v>26.313676119180002</v>
      </c>
      <c r="Q34" s="284">
        <f>MCF!R33</f>
        <v>0.8</v>
      </c>
      <c r="R34" s="67">
        <f t="shared" si="5"/>
        <v>4.2101881790688003</v>
      </c>
      <c r="S34" s="67">
        <f t="shared" si="7"/>
        <v>4.2101881790688003</v>
      </c>
      <c r="T34" s="67">
        <f t="shared" si="8"/>
        <v>0</v>
      </c>
      <c r="U34" s="67">
        <f t="shared" si="9"/>
        <v>17.646914917357353</v>
      </c>
      <c r="V34" s="67">
        <f t="shared" si="10"/>
        <v>0.97427261780320273</v>
      </c>
      <c r="W34" s="100">
        <f t="shared" si="11"/>
        <v>0.64951507853546842</v>
      </c>
    </row>
    <row r="35" spans="2:23">
      <c r="B35" s="96">
        <f>Amnt_Deposited!B30</f>
        <v>2016</v>
      </c>
      <c r="C35" s="99">
        <f>Amnt_Deposited!D30</f>
        <v>26.884206848250003</v>
      </c>
      <c r="D35" s="418">
        <f>Dry_Matter_Content!D22</f>
        <v>0.44</v>
      </c>
      <c r="E35" s="284">
        <f>MCF!R34</f>
        <v>0.8</v>
      </c>
      <c r="F35" s="67">
        <f t="shared" si="0"/>
        <v>2.0819129783284804</v>
      </c>
      <c r="G35" s="67">
        <f t="shared" si="1"/>
        <v>2.0819129783284804</v>
      </c>
      <c r="H35" s="67">
        <f t="shared" si="2"/>
        <v>0</v>
      </c>
      <c r="I35" s="67">
        <f t="shared" si="3"/>
        <v>10.04558819245392</v>
      </c>
      <c r="J35" s="67">
        <f t="shared" si="4"/>
        <v>0.57743160587551823</v>
      </c>
      <c r="K35" s="100">
        <f t="shared" si="6"/>
        <v>0.38495440391701213</v>
      </c>
      <c r="O35" s="96">
        <f>Amnt_Deposited!B30</f>
        <v>2016</v>
      </c>
      <c r="P35" s="99">
        <f>Amnt_Deposited!D30</f>
        <v>26.884206848250003</v>
      </c>
      <c r="Q35" s="284">
        <f>MCF!R34</f>
        <v>0.8</v>
      </c>
      <c r="R35" s="67">
        <f t="shared" si="5"/>
        <v>4.3014730957200014</v>
      </c>
      <c r="S35" s="67">
        <f t="shared" si="7"/>
        <v>4.3014730957200014</v>
      </c>
      <c r="T35" s="67">
        <f t="shared" si="8"/>
        <v>0</v>
      </c>
      <c r="U35" s="67">
        <f t="shared" si="9"/>
        <v>20.755347505070088</v>
      </c>
      <c r="V35" s="67">
        <f t="shared" si="10"/>
        <v>1.1930405080072692</v>
      </c>
      <c r="W35" s="100">
        <f t="shared" si="11"/>
        <v>0.79536033867151279</v>
      </c>
    </row>
    <row r="36" spans="2:23">
      <c r="B36" s="96">
        <f>Amnt_Deposited!B31</f>
        <v>2017</v>
      </c>
      <c r="C36" s="99">
        <f>Amnt_Deposited!D31</f>
        <v>26.971278096648604</v>
      </c>
      <c r="D36" s="418">
        <f>Dry_Matter_Content!D23</f>
        <v>0.44</v>
      </c>
      <c r="E36" s="284">
        <f>MCF!R35</f>
        <v>0.8</v>
      </c>
      <c r="F36" s="67">
        <f t="shared" si="0"/>
        <v>2.0886557758044679</v>
      </c>
      <c r="G36" s="67">
        <f t="shared" si="1"/>
        <v>2.0886557758044679</v>
      </c>
      <c r="H36" s="67">
        <f t="shared" si="2"/>
        <v>0</v>
      </c>
      <c r="I36" s="67">
        <f t="shared" si="3"/>
        <v>11.45510012376867</v>
      </c>
      <c r="J36" s="67">
        <f t="shared" si="4"/>
        <v>0.67914384448971932</v>
      </c>
      <c r="K36" s="100">
        <f t="shared" si="6"/>
        <v>0.45276256299314621</v>
      </c>
      <c r="O36" s="96">
        <f>Amnt_Deposited!B31</f>
        <v>2017</v>
      </c>
      <c r="P36" s="99">
        <f>Amnt_Deposited!D31</f>
        <v>26.971278096648604</v>
      </c>
      <c r="Q36" s="284">
        <f>MCF!R35</f>
        <v>0.8</v>
      </c>
      <c r="R36" s="67">
        <f t="shared" si="5"/>
        <v>4.3154044954637767</v>
      </c>
      <c r="S36" s="67">
        <f t="shared" si="7"/>
        <v>4.3154044954637767</v>
      </c>
      <c r="T36" s="67">
        <f t="shared" si="8"/>
        <v>0</v>
      </c>
      <c r="U36" s="67">
        <f t="shared" si="9"/>
        <v>23.667562239191469</v>
      </c>
      <c r="V36" s="67">
        <f t="shared" si="10"/>
        <v>1.4031897613423956</v>
      </c>
      <c r="W36" s="100">
        <f t="shared" si="11"/>
        <v>0.93545984089493039</v>
      </c>
    </row>
    <row r="37" spans="2:23">
      <c r="B37" s="96">
        <f>Amnt_Deposited!B32</f>
        <v>2018</v>
      </c>
      <c r="C37" s="99">
        <f>Amnt_Deposited!D32</f>
        <v>27.001788511127149</v>
      </c>
      <c r="D37" s="418">
        <f>Dry_Matter_Content!D24</f>
        <v>0.44</v>
      </c>
      <c r="E37" s="284">
        <f>MCF!R36</f>
        <v>0.8</v>
      </c>
      <c r="F37" s="67">
        <f t="shared" si="0"/>
        <v>2.0910185023016865</v>
      </c>
      <c r="G37" s="67">
        <f t="shared" si="1"/>
        <v>2.0910185023016865</v>
      </c>
      <c r="H37" s="67">
        <f t="shared" si="2"/>
        <v>0</v>
      </c>
      <c r="I37" s="67">
        <f t="shared" si="3"/>
        <v>12.771683064107457</v>
      </c>
      <c r="J37" s="67">
        <f t="shared" si="4"/>
        <v>0.77443556196289887</v>
      </c>
      <c r="K37" s="100">
        <f t="shared" si="6"/>
        <v>0.5162903746419325</v>
      </c>
      <c r="O37" s="96">
        <f>Amnt_Deposited!B32</f>
        <v>2018</v>
      </c>
      <c r="P37" s="99">
        <f>Amnt_Deposited!D32</f>
        <v>27.001788511127149</v>
      </c>
      <c r="Q37" s="284">
        <f>MCF!R36</f>
        <v>0.8</v>
      </c>
      <c r="R37" s="67">
        <f t="shared" si="5"/>
        <v>4.3202861617803441</v>
      </c>
      <c r="S37" s="67">
        <f t="shared" si="7"/>
        <v>4.3202861617803441</v>
      </c>
      <c r="T37" s="67">
        <f t="shared" si="8"/>
        <v>0</v>
      </c>
      <c r="U37" s="67">
        <f t="shared" si="9"/>
        <v>26.387774925841857</v>
      </c>
      <c r="V37" s="67">
        <f t="shared" si="10"/>
        <v>1.6000734751299566</v>
      </c>
      <c r="W37" s="100">
        <f t="shared" si="11"/>
        <v>1.0667156500866377</v>
      </c>
    </row>
    <row r="38" spans="2:23">
      <c r="B38" s="96">
        <f>Amnt_Deposited!B33</f>
        <v>2019</v>
      </c>
      <c r="C38" s="99">
        <f>Amnt_Deposited!D33</f>
        <v>27.015569019111446</v>
      </c>
      <c r="D38" s="418">
        <f>Dry_Matter_Content!D25</f>
        <v>0.44</v>
      </c>
      <c r="E38" s="284">
        <f>MCF!R37</f>
        <v>0.8</v>
      </c>
      <c r="F38" s="67">
        <f t="shared" si="0"/>
        <v>2.0920856648399901</v>
      </c>
      <c r="G38" s="67">
        <f t="shared" si="1"/>
        <v>2.0920856648399901</v>
      </c>
      <c r="H38" s="67">
        <f t="shared" si="2"/>
        <v>0</v>
      </c>
      <c r="I38" s="67">
        <f t="shared" si="3"/>
        <v>14.000324023611247</v>
      </c>
      <c r="J38" s="67">
        <f t="shared" si="4"/>
        <v>0.8634447053361991</v>
      </c>
      <c r="K38" s="100">
        <f t="shared" si="6"/>
        <v>0.57562980355746607</v>
      </c>
      <c r="O38" s="96">
        <f>Amnt_Deposited!B33</f>
        <v>2019</v>
      </c>
      <c r="P38" s="99">
        <f>Amnt_Deposited!D33</f>
        <v>27.015569019111446</v>
      </c>
      <c r="Q38" s="284">
        <f>MCF!R37</f>
        <v>0.8</v>
      </c>
      <c r="R38" s="67">
        <f t="shared" si="5"/>
        <v>4.3224910430578323</v>
      </c>
      <c r="S38" s="67">
        <f t="shared" si="7"/>
        <v>4.3224910430578323</v>
      </c>
      <c r="T38" s="67">
        <f t="shared" si="8"/>
        <v>0</v>
      </c>
      <c r="U38" s="67">
        <f t="shared" si="9"/>
        <v>28.926289304981921</v>
      </c>
      <c r="V38" s="67">
        <f t="shared" si="10"/>
        <v>1.783976663917767</v>
      </c>
      <c r="W38" s="100">
        <f t="shared" si="11"/>
        <v>1.1893177759451778</v>
      </c>
    </row>
    <row r="39" spans="2:23">
      <c r="B39" s="96">
        <f>Amnt_Deposited!B34</f>
        <v>2020</v>
      </c>
      <c r="C39" s="99">
        <f>Amnt_Deposited!D34</f>
        <v>27.01339868183145</v>
      </c>
      <c r="D39" s="418">
        <f>Dry_Matter_Content!D26</f>
        <v>0.44</v>
      </c>
      <c r="E39" s="284">
        <f>MCF!R38</f>
        <v>0.8</v>
      </c>
      <c r="F39" s="67">
        <f t="shared" si="0"/>
        <v>2.0919175939210275</v>
      </c>
      <c r="G39" s="67">
        <f t="shared" si="1"/>
        <v>2.0919175939210275</v>
      </c>
      <c r="H39" s="67">
        <f t="shared" si="2"/>
        <v>0</v>
      </c>
      <c r="I39" s="67">
        <f t="shared" si="3"/>
        <v>15.145733190216934</v>
      </c>
      <c r="J39" s="67">
        <f t="shared" si="4"/>
        <v>0.94650842731534091</v>
      </c>
      <c r="K39" s="100">
        <f t="shared" si="6"/>
        <v>0.63100561821022727</v>
      </c>
      <c r="O39" s="96">
        <f>Amnt_Deposited!B34</f>
        <v>2020</v>
      </c>
      <c r="P39" s="99">
        <f>Amnt_Deposited!D34</f>
        <v>27.01339868183145</v>
      </c>
      <c r="Q39" s="284">
        <f>MCF!R38</f>
        <v>0.8</v>
      </c>
      <c r="R39" s="67">
        <f t="shared" si="5"/>
        <v>4.3221437890930323</v>
      </c>
      <c r="S39" s="67">
        <f t="shared" si="7"/>
        <v>4.3221437890930323</v>
      </c>
      <c r="T39" s="67">
        <f t="shared" si="8"/>
        <v>0</v>
      </c>
      <c r="U39" s="67">
        <f t="shared" si="9"/>
        <v>31.292837169869703</v>
      </c>
      <c r="V39" s="67">
        <f t="shared" si="10"/>
        <v>1.9555959242052501</v>
      </c>
      <c r="W39" s="100">
        <f t="shared" si="11"/>
        <v>1.3037306161368334</v>
      </c>
    </row>
    <row r="40" spans="2:23">
      <c r="B40" s="96">
        <f>Amnt_Deposited!B35</f>
        <v>2021</v>
      </c>
      <c r="C40" s="99">
        <f>Amnt_Deposited!D35</f>
        <v>26.996028953690789</v>
      </c>
      <c r="D40" s="418">
        <f>Dry_Matter_Content!D27</f>
        <v>0.44</v>
      </c>
      <c r="E40" s="284">
        <f>MCF!R39</f>
        <v>0.8</v>
      </c>
      <c r="F40" s="67">
        <f t="shared" si="0"/>
        <v>2.090572482173815</v>
      </c>
      <c r="G40" s="67">
        <f t="shared" si="1"/>
        <v>2.090572482173815</v>
      </c>
      <c r="H40" s="67">
        <f t="shared" si="2"/>
        <v>0</v>
      </c>
      <c r="I40" s="67">
        <f t="shared" si="3"/>
        <v>16.212360506676486</v>
      </c>
      <c r="J40" s="67">
        <f t="shared" si="4"/>
        <v>1.0239451657142626</v>
      </c>
      <c r="K40" s="100">
        <f t="shared" si="6"/>
        <v>0.68263011047617506</v>
      </c>
      <c r="O40" s="96">
        <f>Amnt_Deposited!B35</f>
        <v>2021</v>
      </c>
      <c r="P40" s="99">
        <f>Amnt_Deposited!D35</f>
        <v>26.996028953690789</v>
      </c>
      <c r="Q40" s="284">
        <f>MCF!R39</f>
        <v>0.8</v>
      </c>
      <c r="R40" s="67">
        <f t="shared" si="5"/>
        <v>4.3193646325905268</v>
      </c>
      <c r="S40" s="67">
        <f t="shared" si="7"/>
        <v>4.3193646325905268</v>
      </c>
      <c r="T40" s="67">
        <f t="shared" si="8"/>
        <v>0</v>
      </c>
      <c r="U40" s="67">
        <f t="shared" si="9"/>
        <v>33.496612617100183</v>
      </c>
      <c r="V40" s="67">
        <f t="shared" si="10"/>
        <v>2.1155891853600473</v>
      </c>
      <c r="W40" s="100">
        <f t="shared" si="11"/>
        <v>1.4103927902400315</v>
      </c>
    </row>
    <row r="41" spans="2:23">
      <c r="B41" s="96">
        <f>Amnt_Deposited!B36</f>
        <v>2022</v>
      </c>
      <c r="C41" s="99">
        <f>Amnt_Deposited!D36</f>
        <v>26.964184555060296</v>
      </c>
      <c r="D41" s="418">
        <f>Dry_Matter_Content!D28</f>
        <v>0.44</v>
      </c>
      <c r="E41" s="284">
        <f>MCF!R40</f>
        <v>0.8</v>
      </c>
      <c r="F41" s="67">
        <f t="shared" si="0"/>
        <v>2.0881064519438697</v>
      </c>
      <c r="G41" s="67">
        <f t="shared" si="1"/>
        <v>2.0881064519438697</v>
      </c>
      <c r="H41" s="67">
        <f t="shared" si="2"/>
        <v>0</v>
      </c>
      <c r="I41" s="67">
        <f t="shared" si="3"/>
        <v>17.204411194456295</v>
      </c>
      <c r="J41" s="67">
        <f t="shared" si="4"/>
        <v>1.0960557641640623</v>
      </c>
      <c r="K41" s="100">
        <f t="shared" si="6"/>
        <v>0.7307038427760415</v>
      </c>
      <c r="O41" s="96">
        <f>Amnt_Deposited!B36</f>
        <v>2022</v>
      </c>
      <c r="P41" s="99">
        <f>Amnt_Deposited!D36</f>
        <v>26.964184555060296</v>
      </c>
      <c r="Q41" s="284">
        <f>MCF!R40</f>
        <v>0.8</v>
      </c>
      <c r="R41" s="67">
        <f t="shared" si="5"/>
        <v>4.314269528809648</v>
      </c>
      <c r="S41" s="67">
        <f t="shared" si="7"/>
        <v>4.314269528809648</v>
      </c>
      <c r="T41" s="67">
        <f t="shared" si="8"/>
        <v>0</v>
      </c>
      <c r="U41" s="67">
        <f t="shared" si="9"/>
        <v>35.546304120777471</v>
      </c>
      <c r="V41" s="67">
        <f t="shared" si="10"/>
        <v>2.2645780251323604</v>
      </c>
      <c r="W41" s="100">
        <f t="shared" si="11"/>
        <v>1.5097186834215734</v>
      </c>
    </row>
    <row r="42" spans="2:23">
      <c r="B42" s="96">
        <f>Amnt_Deposited!B37</f>
        <v>2023</v>
      </c>
      <c r="C42" s="99">
        <f>Amnt_Deposited!D37</f>
        <v>26.918564319164084</v>
      </c>
      <c r="D42" s="418">
        <f>Dry_Matter_Content!D29</f>
        <v>0.44</v>
      </c>
      <c r="E42" s="284">
        <f>MCF!R41</f>
        <v>0.8</v>
      </c>
      <c r="F42" s="67">
        <f t="shared" si="0"/>
        <v>2.0845736208760668</v>
      </c>
      <c r="G42" s="67">
        <f t="shared" si="1"/>
        <v>2.0845736208760668</v>
      </c>
      <c r="H42" s="67">
        <f t="shared" si="2"/>
        <v>0</v>
      </c>
      <c r="I42" s="67">
        <f t="shared" si="3"/>
        <v>18.125860293707831</v>
      </c>
      <c r="J42" s="67">
        <f t="shared" si="4"/>
        <v>1.1631245216245318</v>
      </c>
      <c r="K42" s="100">
        <f t="shared" si="6"/>
        <v>0.77541634774968782</v>
      </c>
      <c r="O42" s="96">
        <f>Amnt_Deposited!B37</f>
        <v>2023</v>
      </c>
      <c r="P42" s="99">
        <f>Amnt_Deposited!D37</f>
        <v>26.918564319164084</v>
      </c>
      <c r="Q42" s="284">
        <f>MCF!R41</f>
        <v>0.8</v>
      </c>
      <c r="R42" s="67">
        <f t="shared" si="5"/>
        <v>4.3069702910662535</v>
      </c>
      <c r="S42" s="67">
        <f t="shared" si="7"/>
        <v>4.3069702910662535</v>
      </c>
      <c r="T42" s="67">
        <f t="shared" si="8"/>
        <v>0</v>
      </c>
      <c r="U42" s="67">
        <f t="shared" si="9"/>
        <v>37.450124573776506</v>
      </c>
      <c r="V42" s="67">
        <f t="shared" si="10"/>
        <v>2.4031498380672147</v>
      </c>
      <c r="W42" s="100">
        <f t="shared" si="11"/>
        <v>1.6020998920448097</v>
      </c>
    </row>
    <row r="43" spans="2:23">
      <c r="B43" s="96">
        <f>Amnt_Deposited!B38</f>
        <v>2024</v>
      </c>
      <c r="C43" s="99">
        <f>Amnt_Deposited!D38</f>
        <v>26.859842013797163</v>
      </c>
      <c r="D43" s="418">
        <f>Dry_Matter_Content!D30</f>
        <v>0.44</v>
      </c>
      <c r="E43" s="284">
        <f>MCF!R42</f>
        <v>0.8</v>
      </c>
      <c r="F43" s="67">
        <f t="shared" si="0"/>
        <v>2.0800261655484524</v>
      </c>
      <c r="G43" s="67">
        <f t="shared" si="1"/>
        <v>2.0800261655484524</v>
      </c>
      <c r="H43" s="67">
        <f t="shared" si="2"/>
        <v>0</v>
      </c>
      <c r="I43" s="67">
        <f t="shared" si="3"/>
        <v>18.980466283880251</v>
      </c>
      <c r="J43" s="67">
        <f t="shared" si="4"/>
        <v>1.225420175376033</v>
      </c>
      <c r="K43" s="100">
        <f t="shared" si="6"/>
        <v>0.81694678358402195</v>
      </c>
      <c r="O43" s="96">
        <f>Amnt_Deposited!B38</f>
        <v>2024</v>
      </c>
      <c r="P43" s="99">
        <f>Amnt_Deposited!D38</f>
        <v>26.859842013797163</v>
      </c>
      <c r="Q43" s="284">
        <f>MCF!R42</f>
        <v>0.8</v>
      </c>
      <c r="R43" s="67">
        <f t="shared" si="5"/>
        <v>4.2975747222075462</v>
      </c>
      <c r="S43" s="67">
        <f t="shared" si="7"/>
        <v>4.2975747222075462</v>
      </c>
      <c r="T43" s="67">
        <f t="shared" si="8"/>
        <v>0</v>
      </c>
      <c r="U43" s="67">
        <f t="shared" si="9"/>
        <v>39.215839429504641</v>
      </c>
      <c r="V43" s="67">
        <f t="shared" si="10"/>
        <v>2.5318598664794068</v>
      </c>
      <c r="W43" s="100">
        <f t="shared" si="11"/>
        <v>1.6879065776529378</v>
      </c>
    </row>
    <row r="44" spans="2:23">
      <c r="B44" s="96">
        <f>Amnt_Deposited!B39</f>
        <v>2025</v>
      </c>
      <c r="C44" s="99">
        <f>Amnt_Deposited!D39</f>
        <v>26.788667138592754</v>
      </c>
      <c r="D44" s="418">
        <f>Dry_Matter_Content!D31</f>
        <v>0.44</v>
      </c>
      <c r="E44" s="284">
        <f>MCF!R43</f>
        <v>0.8</v>
      </c>
      <c r="F44" s="67">
        <f t="shared" si="0"/>
        <v>2.0745143832126227</v>
      </c>
      <c r="G44" s="67">
        <f t="shared" si="1"/>
        <v>2.0745143832126227</v>
      </c>
      <c r="H44" s="67">
        <f t="shared" si="2"/>
        <v>0</v>
      </c>
      <c r="I44" s="67">
        <f t="shared" si="3"/>
        <v>19.771783845235788</v>
      </c>
      <c r="J44" s="67">
        <f t="shared" si="4"/>
        <v>1.2831968218570851</v>
      </c>
      <c r="K44" s="100">
        <f t="shared" si="6"/>
        <v>0.85546454790472337</v>
      </c>
      <c r="O44" s="96">
        <f>Amnt_Deposited!B39</f>
        <v>2025</v>
      </c>
      <c r="P44" s="99">
        <f>Amnt_Deposited!D39</f>
        <v>26.788667138592754</v>
      </c>
      <c r="Q44" s="284">
        <f>MCF!R43</f>
        <v>0.8</v>
      </c>
      <c r="R44" s="67">
        <f t="shared" si="5"/>
        <v>4.2861867421748405</v>
      </c>
      <c r="S44" s="67">
        <f t="shared" si="7"/>
        <v>4.2861867421748405</v>
      </c>
      <c r="T44" s="67">
        <f t="shared" si="8"/>
        <v>0</v>
      </c>
      <c r="U44" s="67">
        <f t="shared" si="9"/>
        <v>40.850793068668978</v>
      </c>
      <c r="V44" s="67">
        <f t="shared" si="10"/>
        <v>2.6512331030105054</v>
      </c>
      <c r="W44" s="100">
        <f t="shared" si="11"/>
        <v>1.7674887353403368</v>
      </c>
    </row>
    <row r="45" spans="2:23">
      <c r="B45" s="96">
        <f>Amnt_Deposited!B40</f>
        <v>2026</v>
      </c>
      <c r="C45" s="99">
        <f>Amnt_Deposited!D40</f>
        <v>26.705665698537778</v>
      </c>
      <c r="D45" s="418">
        <f>Dry_Matter_Content!D32</f>
        <v>0.44</v>
      </c>
      <c r="E45" s="284">
        <f>MCF!R44</f>
        <v>0.8</v>
      </c>
      <c r="F45" s="67">
        <f t="shared" si="0"/>
        <v>2.0680867516947656</v>
      </c>
      <c r="G45" s="67">
        <f t="shared" si="1"/>
        <v>2.0680867516947656</v>
      </c>
      <c r="H45" s="67">
        <f t="shared" si="2"/>
        <v>0</v>
      </c>
      <c r="I45" s="67">
        <f t="shared" si="3"/>
        <v>20.503175817508879</v>
      </c>
      <c r="J45" s="67">
        <f t="shared" si="4"/>
        <v>1.3366947794216733</v>
      </c>
      <c r="K45" s="100">
        <f t="shared" si="6"/>
        <v>0.89112985294778213</v>
      </c>
      <c r="O45" s="96">
        <f>Amnt_Deposited!B40</f>
        <v>2026</v>
      </c>
      <c r="P45" s="99">
        <f>Amnt_Deposited!D40</f>
        <v>26.705665698537778</v>
      </c>
      <c r="Q45" s="284">
        <f>MCF!R44</f>
        <v>0.8</v>
      </c>
      <c r="R45" s="67">
        <f t="shared" si="5"/>
        <v>4.2729065117660445</v>
      </c>
      <c r="S45" s="67">
        <f t="shared" si="7"/>
        <v>4.2729065117660445</v>
      </c>
      <c r="T45" s="67">
        <f t="shared" si="8"/>
        <v>0</v>
      </c>
      <c r="U45" s="67">
        <f t="shared" si="9"/>
        <v>42.361933507249745</v>
      </c>
      <c r="V45" s="67">
        <f t="shared" si="10"/>
        <v>2.7617660731852749</v>
      </c>
      <c r="W45" s="100">
        <f t="shared" si="11"/>
        <v>1.8411773821235164</v>
      </c>
    </row>
    <row r="46" spans="2:23">
      <c r="B46" s="96">
        <f>Amnt_Deposited!B41</f>
        <v>2027</v>
      </c>
      <c r="C46" s="99">
        <f>Amnt_Deposited!D41</f>
        <v>26.611440954415443</v>
      </c>
      <c r="D46" s="418">
        <f>Dry_Matter_Content!D33</f>
        <v>0.44</v>
      </c>
      <c r="E46" s="284">
        <f>MCF!R45</f>
        <v>0.8</v>
      </c>
      <c r="F46" s="67">
        <f t="shared" si="0"/>
        <v>2.0607899875099323</v>
      </c>
      <c r="G46" s="67">
        <f t="shared" si="1"/>
        <v>2.0607899875099323</v>
      </c>
      <c r="H46" s="67">
        <f t="shared" si="2"/>
        <v>0</v>
      </c>
      <c r="I46" s="67">
        <f t="shared" si="3"/>
        <v>21.177824408200298</v>
      </c>
      <c r="J46" s="67">
        <f t="shared" si="4"/>
        <v>1.3861413968185115</v>
      </c>
      <c r="K46" s="100">
        <f t="shared" si="6"/>
        <v>0.92409426454567423</v>
      </c>
      <c r="O46" s="96">
        <f>Amnt_Deposited!B41</f>
        <v>2027</v>
      </c>
      <c r="P46" s="99">
        <f>Amnt_Deposited!D41</f>
        <v>26.611440954415443</v>
      </c>
      <c r="Q46" s="284">
        <f>MCF!R45</f>
        <v>0.8</v>
      </c>
      <c r="R46" s="67">
        <f t="shared" si="5"/>
        <v>4.2578305527064719</v>
      </c>
      <c r="S46" s="67">
        <f t="shared" si="7"/>
        <v>4.2578305527064719</v>
      </c>
      <c r="T46" s="67">
        <f t="shared" si="8"/>
        <v>0</v>
      </c>
      <c r="U46" s="67">
        <f t="shared" si="9"/>
        <v>43.755835554132844</v>
      </c>
      <c r="V46" s="67">
        <f t="shared" si="10"/>
        <v>2.8639285058233703</v>
      </c>
      <c r="W46" s="100">
        <f t="shared" si="11"/>
        <v>1.9092856705489134</v>
      </c>
    </row>
    <row r="47" spans="2:23">
      <c r="B47" s="96">
        <f>Amnt_Deposited!B42</f>
        <v>2028</v>
      </c>
      <c r="C47" s="99">
        <f>Amnt_Deposited!D42</f>
        <v>26.50657415083505</v>
      </c>
      <c r="D47" s="418">
        <f>Dry_Matter_Content!D34</f>
        <v>0.44</v>
      </c>
      <c r="E47" s="284">
        <f>MCF!R46</f>
        <v>0.8</v>
      </c>
      <c r="F47" s="67">
        <f t="shared" si="0"/>
        <v>2.0526691022406665</v>
      </c>
      <c r="G47" s="67">
        <f t="shared" si="1"/>
        <v>2.0526691022406665</v>
      </c>
      <c r="H47" s="67">
        <f t="shared" si="2"/>
        <v>0</v>
      </c>
      <c r="I47" s="67">
        <f t="shared" si="3"/>
        <v>21.798741699499971</v>
      </c>
      <c r="J47" s="67">
        <f t="shared" si="4"/>
        <v>1.4317518109409937</v>
      </c>
      <c r="K47" s="100">
        <f t="shared" si="6"/>
        <v>0.95450120729399579</v>
      </c>
      <c r="O47" s="96">
        <f>Amnt_Deposited!B42</f>
        <v>2028</v>
      </c>
      <c r="P47" s="99">
        <f>Amnt_Deposited!D42</f>
        <v>26.50657415083505</v>
      </c>
      <c r="Q47" s="284">
        <f>MCF!R46</f>
        <v>0.8</v>
      </c>
      <c r="R47" s="67">
        <f t="shared" si="5"/>
        <v>4.2410518641336088</v>
      </c>
      <c r="S47" s="67">
        <f t="shared" si="7"/>
        <v>4.2410518641336088</v>
      </c>
      <c r="T47" s="67">
        <f t="shared" si="8"/>
        <v>0</v>
      </c>
      <c r="U47" s="67">
        <f t="shared" si="9"/>
        <v>45.038722519628038</v>
      </c>
      <c r="V47" s="67">
        <f t="shared" si="10"/>
        <v>2.9581648986384166</v>
      </c>
      <c r="W47" s="100">
        <f t="shared" si="11"/>
        <v>1.9721099324256111</v>
      </c>
    </row>
    <row r="48" spans="2:23">
      <c r="B48" s="96">
        <f>Amnt_Deposited!B43</f>
        <v>2029</v>
      </c>
      <c r="C48" s="99">
        <f>Amnt_Deposited!D43</f>
        <v>26.391625222490866</v>
      </c>
      <c r="D48" s="418">
        <f>Dry_Matter_Content!D35</f>
        <v>0.44</v>
      </c>
      <c r="E48" s="284">
        <f>MCF!R47</f>
        <v>0.8</v>
      </c>
      <c r="F48" s="67">
        <f t="shared" si="0"/>
        <v>2.0437674572296927</v>
      </c>
      <c r="G48" s="67">
        <f t="shared" si="1"/>
        <v>2.0437674572296927</v>
      </c>
      <c r="H48" s="67">
        <f t="shared" si="2"/>
        <v>0</v>
      </c>
      <c r="I48" s="67">
        <f t="shared" si="3"/>
        <v>22.368779499569552</v>
      </c>
      <c r="J48" s="67">
        <f t="shared" si="4"/>
        <v>1.4737296571601102</v>
      </c>
      <c r="K48" s="100">
        <f t="shared" si="6"/>
        <v>0.98248643810674008</v>
      </c>
      <c r="O48" s="96">
        <f>Amnt_Deposited!B43</f>
        <v>2029</v>
      </c>
      <c r="P48" s="99">
        <f>Amnt_Deposited!D43</f>
        <v>26.391625222490866</v>
      </c>
      <c r="Q48" s="284">
        <f>MCF!R47</f>
        <v>0.8</v>
      </c>
      <c r="R48" s="67">
        <f t="shared" si="5"/>
        <v>4.2226600355985395</v>
      </c>
      <c r="S48" s="67">
        <f t="shared" si="7"/>
        <v>4.2226600355985395</v>
      </c>
      <c r="T48" s="67">
        <f t="shared" si="8"/>
        <v>0</v>
      </c>
      <c r="U48" s="67">
        <f t="shared" si="9"/>
        <v>46.21648656935858</v>
      </c>
      <c r="V48" s="67">
        <f t="shared" si="10"/>
        <v>3.0448959858679965</v>
      </c>
      <c r="W48" s="100">
        <f t="shared" si="11"/>
        <v>2.0299306572453308</v>
      </c>
    </row>
    <row r="49" spans="2:23">
      <c r="B49" s="96">
        <f>Amnt_Deposited!B44</f>
        <v>2030</v>
      </c>
      <c r="C49" s="99">
        <f>Amnt_Deposited!D44</f>
        <v>26.268259576799998</v>
      </c>
      <c r="D49" s="418">
        <f>Dry_Matter_Content!D36</f>
        <v>0.44</v>
      </c>
      <c r="E49" s="284">
        <f>MCF!R48</f>
        <v>0.8</v>
      </c>
      <c r="F49" s="67">
        <f t="shared" si="0"/>
        <v>2.0342140216273923</v>
      </c>
      <c r="G49" s="67">
        <f t="shared" si="1"/>
        <v>2.0342140216273923</v>
      </c>
      <c r="H49" s="67">
        <f t="shared" si="2"/>
        <v>0</v>
      </c>
      <c r="I49" s="67">
        <f t="shared" si="3"/>
        <v>22.890725785864912</v>
      </c>
      <c r="J49" s="67">
        <f t="shared" si="4"/>
        <v>1.5122677353320313</v>
      </c>
      <c r="K49" s="100">
        <f t="shared" si="6"/>
        <v>1.0081784902213542</v>
      </c>
      <c r="O49" s="96">
        <f>Amnt_Deposited!B44</f>
        <v>2030</v>
      </c>
      <c r="P49" s="99">
        <f>Amnt_Deposited!D44</f>
        <v>26.268259576799998</v>
      </c>
      <c r="Q49" s="284">
        <f>MCF!R48</f>
        <v>0.8</v>
      </c>
      <c r="R49" s="67">
        <f t="shared" si="5"/>
        <v>4.2029215322880003</v>
      </c>
      <c r="S49" s="67">
        <f t="shared" si="7"/>
        <v>4.2029215322880003</v>
      </c>
      <c r="T49" s="67">
        <f t="shared" si="8"/>
        <v>0</v>
      </c>
      <c r="U49" s="67">
        <f t="shared" si="9"/>
        <v>47.294887987324202</v>
      </c>
      <c r="V49" s="67">
        <f t="shared" si="10"/>
        <v>3.1245201143223791</v>
      </c>
      <c r="W49" s="100">
        <f t="shared" si="11"/>
        <v>2.0830134095482524</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21.343171255902174</v>
      </c>
      <c r="J50" s="67">
        <f t="shared" si="4"/>
        <v>1.5475545299627369</v>
      </c>
      <c r="K50" s="100">
        <f t="shared" si="6"/>
        <v>1.0317030199751578</v>
      </c>
      <c r="O50" s="96">
        <f>Amnt_Deposited!B45</f>
        <v>2031</v>
      </c>
      <c r="P50" s="99">
        <f>Amnt_Deposited!D45</f>
        <v>0</v>
      </c>
      <c r="Q50" s="284">
        <f>MCF!R49</f>
        <v>0.8</v>
      </c>
      <c r="R50" s="67">
        <f t="shared" si="5"/>
        <v>0</v>
      </c>
      <c r="S50" s="67">
        <f t="shared" si="7"/>
        <v>0</v>
      </c>
      <c r="T50" s="67">
        <f t="shared" si="8"/>
        <v>0</v>
      </c>
      <c r="U50" s="67">
        <f t="shared" si="9"/>
        <v>44.097461272525159</v>
      </c>
      <c r="V50" s="67">
        <f t="shared" si="10"/>
        <v>3.1974267147990436</v>
      </c>
      <c r="W50" s="100">
        <f t="shared" si="11"/>
        <v>2.1316178098660288</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19.900240976197463</v>
      </c>
      <c r="J51" s="67">
        <f t="shared" si="4"/>
        <v>1.4429302797047105</v>
      </c>
      <c r="K51" s="100">
        <f t="shared" si="6"/>
        <v>0.96195351980314037</v>
      </c>
      <c r="O51" s="96">
        <f>Amnt_Deposited!B46</f>
        <v>2032</v>
      </c>
      <c r="P51" s="99">
        <f>Amnt_Deposited!D46</f>
        <v>0</v>
      </c>
      <c r="Q51" s="284">
        <f>MCF!R50</f>
        <v>0.8</v>
      </c>
      <c r="R51" s="67">
        <f t="shared" ref="R51:R82" si="13">P51*$W$6*DOCF*Q51</f>
        <v>0</v>
      </c>
      <c r="S51" s="67">
        <f t="shared" si="7"/>
        <v>0</v>
      </c>
      <c r="T51" s="67">
        <f t="shared" si="8"/>
        <v>0</v>
      </c>
      <c r="U51" s="67">
        <f t="shared" si="9"/>
        <v>41.116200364044353</v>
      </c>
      <c r="V51" s="67">
        <f t="shared" si="10"/>
        <v>2.9812609084808073</v>
      </c>
      <c r="W51" s="100">
        <f t="shared" si="11"/>
        <v>1.987507272320538</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18.554861700845628</v>
      </c>
      <c r="J52" s="67">
        <f t="shared" si="4"/>
        <v>1.3453792753518334</v>
      </c>
      <c r="K52" s="100">
        <f t="shared" si="6"/>
        <v>0.89691951690122229</v>
      </c>
      <c r="O52" s="96">
        <f>Amnt_Deposited!B47</f>
        <v>2033</v>
      </c>
      <c r="P52" s="99">
        <f>Amnt_Deposited!D47</f>
        <v>0</v>
      </c>
      <c r="Q52" s="284">
        <f>MCF!R51</f>
        <v>0.8</v>
      </c>
      <c r="R52" s="67">
        <f t="shared" si="13"/>
        <v>0</v>
      </c>
      <c r="S52" s="67">
        <f t="shared" si="7"/>
        <v>0</v>
      </c>
      <c r="T52" s="67">
        <f t="shared" si="8"/>
        <v>0</v>
      </c>
      <c r="U52" s="67">
        <f t="shared" si="9"/>
        <v>38.336491117449654</v>
      </c>
      <c r="V52" s="67">
        <f t="shared" si="10"/>
        <v>2.7797092465946975</v>
      </c>
      <c r="W52" s="100">
        <f t="shared" si="11"/>
        <v>1.8531394977297984</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17.300438379078035</v>
      </c>
      <c r="J53" s="67">
        <f t="shared" si="4"/>
        <v>1.2544233217675924</v>
      </c>
      <c r="K53" s="100">
        <f t="shared" si="6"/>
        <v>0.83628221451172824</v>
      </c>
      <c r="O53" s="96">
        <f>Amnt_Deposited!B48</f>
        <v>2034</v>
      </c>
      <c r="P53" s="99">
        <f>Amnt_Deposited!D48</f>
        <v>0</v>
      </c>
      <c r="Q53" s="284">
        <f>MCF!R52</f>
        <v>0.8</v>
      </c>
      <c r="R53" s="67">
        <f t="shared" si="13"/>
        <v>0</v>
      </c>
      <c r="S53" s="67">
        <f t="shared" si="7"/>
        <v>0</v>
      </c>
      <c r="T53" s="67">
        <f t="shared" si="8"/>
        <v>0</v>
      </c>
      <c r="U53" s="67">
        <f t="shared" si="9"/>
        <v>35.744707394789337</v>
      </c>
      <c r="V53" s="67">
        <f t="shared" si="10"/>
        <v>2.5917837226603155</v>
      </c>
      <c r="W53" s="100">
        <f t="shared" si="11"/>
        <v>1.727855815106877</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16.130821826316041</v>
      </c>
      <c r="J54" s="67">
        <f t="shared" si="4"/>
        <v>1.1696165527619939</v>
      </c>
      <c r="K54" s="100">
        <f t="shared" si="6"/>
        <v>0.77974436850799589</v>
      </c>
      <c r="O54" s="96">
        <f>Amnt_Deposited!B49</f>
        <v>2035</v>
      </c>
      <c r="P54" s="99">
        <f>Amnt_Deposited!D49</f>
        <v>0</v>
      </c>
      <c r="Q54" s="284">
        <f>MCF!R53</f>
        <v>0.8</v>
      </c>
      <c r="R54" s="67">
        <f t="shared" si="13"/>
        <v>0</v>
      </c>
      <c r="S54" s="67">
        <f t="shared" si="7"/>
        <v>0</v>
      </c>
      <c r="T54" s="67">
        <f t="shared" si="8"/>
        <v>0</v>
      </c>
      <c r="U54" s="67">
        <f t="shared" si="9"/>
        <v>33.328144269248028</v>
      </c>
      <c r="V54" s="67">
        <f t="shared" si="10"/>
        <v>2.4165631255413103</v>
      </c>
      <c r="W54" s="100">
        <f t="shared" si="11"/>
        <v>1.6110420836942068</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15.040278580861058</v>
      </c>
      <c r="J55" s="67">
        <f t="shared" si="4"/>
        <v>1.0905432454549826</v>
      </c>
      <c r="K55" s="100">
        <f t="shared" si="6"/>
        <v>0.72702883030332166</v>
      </c>
      <c r="O55" s="96">
        <f>Amnt_Deposited!B50</f>
        <v>2036</v>
      </c>
      <c r="P55" s="99">
        <f>Amnt_Deposited!D50</f>
        <v>0</v>
      </c>
      <c r="Q55" s="284">
        <f>MCF!R54</f>
        <v>0.8</v>
      </c>
      <c r="R55" s="67">
        <f t="shared" si="13"/>
        <v>0</v>
      </c>
      <c r="S55" s="67">
        <f t="shared" si="7"/>
        <v>0</v>
      </c>
      <c r="T55" s="67">
        <f t="shared" si="8"/>
        <v>0</v>
      </c>
      <c r="U55" s="67">
        <f t="shared" si="9"/>
        <v>31.074955745580709</v>
      </c>
      <c r="V55" s="67">
        <f t="shared" si="10"/>
        <v>2.2531885236673204</v>
      </c>
      <c r="W55" s="100">
        <f t="shared" si="11"/>
        <v>1.5021256824448801</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14.023462798458656</v>
      </c>
      <c r="J56" s="67">
        <f t="shared" si="4"/>
        <v>1.0168157824024013</v>
      </c>
      <c r="K56" s="100">
        <f t="shared" si="6"/>
        <v>0.67787718826826748</v>
      </c>
      <c r="O56" s="96">
        <f>Amnt_Deposited!B51</f>
        <v>2037</v>
      </c>
      <c r="P56" s="99">
        <f>Amnt_Deposited!D51</f>
        <v>0</v>
      </c>
      <c r="Q56" s="284">
        <f>MCF!R55</f>
        <v>0.8</v>
      </c>
      <c r="R56" s="67">
        <f t="shared" si="13"/>
        <v>0</v>
      </c>
      <c r="S56" s="67">
        <f t="shared" si="7"/>
        <v>0</v>
      </c>
      <c r="T56" s="67">
        <f t="shared" si="8"/>
        <v>0</v>
      </c>
      <c r="U56" s="67">
        <f t="shared" si="9"/>
        <v>28.974096691030294</v>
      </c>
      <c r="V56" s="67">
        <f t="shared" si="10"/>
        <v>2.1008590545504169</v>
      </c>
      <c r="W56" s="100">
        <f t="shared" si="11"/>
        <v>1.4005727030336113</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13.075390046963825</v>
      </c>
      <c r="J57" s="67">
        <f t="shared" si="4"/>
        <v>0.9480727514948305</v>
      </c>
      <c r="K57" s="100">
        <f t="shared" si="6"/>
        <v>0.63204850099655363</v>
      </c>
      <c r="O57" s="96">
        <f>Amnt_Deposited!B52</f>
        <v>2038</v>
      </c>
      <c r="P57" s="99">
        <f>Amnt_Deposited!D52</f>
        <v>0</v>
      </c>
      <c r="Q57" s="284">
        <f>MCF!R56</f>
        <v>0.8</v>
      </c>
      <c r="R57" s="67">
        <f t="shared" si="13"/>
        <v>0</v>
      </c>
      <c r="S57" s="67">
        <f t="shared" si="7"/>
        <v>0</v>
      </c>
      <c r="T57" s="67">
        <f t="shared" si="8"/>
        <v>0</v>
      </c>
      <c r="U57" s="67">
        <f t="shared" si="9"/>
        <v>27.015268692074031</v>
      </c>
      <c r="V57" s="67">
        <f t="shared" si="10"/>
        <v>1.9588279989562623</v>
      </c>
      <c r="W57" s="100">
        <f t="shared" si="11"/>
        <v>1.3058853326375082</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12.191412872648817</v>
      </c>
      <c r="J58" s="67">
        <f t="shared" si="4"/>
        <v>0.88397717431500789</v>
      </c>
      <c r="K58" s="100">
        <f t="shared" si="6"/>
        <v>0.58931811621000518</v>
      </c>
      <c r="O58" s="96">
        <f>Amnt_Deposited!B53</f>
        <v>2039</v>
      </c>
      <c r="P58" s="99">
        <f>Amnt_Deposited!D53</f>
        <v>0</v>
      </c>
      <c r="Q58" s="284">
        <f>MCF!R57</f>
        <v>0.8</v>
      </c>
      <c r="R58" s="67">
        <f t="shared" si="13"/>
        <v>0</v>
      </c>
      <c r="S58" s="67">
        <f t="shared" si="7"/>
        <v>0</v>
      </c>
      <c r="T58" s="67">
        <f t="shared" si="8"/>
        <v>0</v>
      </c>
      <c r="U58" s="67">
        <f t="shared" si="9"/>
        <v>25.188869571588477</v>
      </c>
      <c r="V58" s="67">
        <f t="shared" si="10"/>
        <v>1.8263991204855541</v>
      </c>
      <c r="W58" s="100">
        <f t="shared" si="11"/>
        <v>1.2175994136570361</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11.367198018379581</v>
      </c>
      <c r="J59" s="67">
        <f t="shared" si="4"/>
        <v>0.82421485426923646</v>
      </c>
      <c r="K59" s="100">
        <f t="shared" si="6"/>
        <v>0.54947656951282431</v>
      </c>
      <c r="O59" s="96">
        <f>Amnt_Deposited!B54</f>
        <v>2040</v>
      </c>
      <c r="P59" s="99">
        <f>Amnt_Deposited!D54</f>
        <v>0</v>
      </c>
      <c r="Q59" s="284">
        <f>MCF!R58</f>
        <v>0.8</v>
      </c>
      <c r="R59" s="67">
        <f t="shared" si="13"/>
        <v>0</v>
      </c>
      <c r="S59" s="67">
        <f t="shared" si="7"/>
        <v>0</v>
      </c>
      <c r="T59" s="67">
        <f t="shared" si="8"/>
        <v>0</v>
      </c>
      <c r="U59" s="67">
        <f t="shared" si="9"/>
        <v>23.485946318966086</v>
      </c>
      <c r="V59" s="67">
        <f t="shared" si="10"/>
        <v>1.7029232526223901</v>
      </c>
      <c r="W59" s="100">
        <f t="shared" si="11"/>
        <v>1.1352821684149266</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10.598705181984263</v>
      </c>
      <c r="J60" s="67">
        <f t="shared" si="4"/>
        <v>0.76849283639531785</v>
      </c>
      <c r="K60" s="100">
        <f t="shared" si="6"/>
        <v>0.51232855759687856</v>
      </c>
      <c r="O60" s="96">
        <f>Amnt_Deposited!B55</f>
        <v>2041</v>
      </c>
      <c r="P60" s="99">
        <f>Amnt_Deposited!D55</f>
        <v>0</v>
      </c>
      <c r="Q60" s="284">
        <f>MCF!R59</f>
        <v>0.8</v>
      </c>
      <c r="R60" s="67">
        <f t="shared" si="13"/>
        <v>0</v>
      </c>
      <c r="S60" s="67">
        <f t="shared" si="7"/>
        <v>0</v>
      </c>
      <c r="T60" s="67">
        <f t="shared" si="8"/>
        <v>0</v>
      </c>
      <c r="U60" s="67">
        <f t="shared" si="9"/>
        <v>21.898151202446833</v>
      </c>
      <c r="V60" s="67">
        <f t="shared" si="10"/>
        <v>1.5877951165192523</v>
      </c>
      <c r="W60" s="100">
        <f t="shared" si="11"/>
        <v>1.0585300776795015</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9.8821672106872764</v>
      </c>
      <c r="J61" s="67">
        <f t="shared" si="4"/>
        <v>0.71653797129698737</v>
      </c>
      <c r="K61" s="100">
        <f t="shared" si="6"/>
        <v>0.47769198086465825</v>
      </c>
      <c r="O61" s="96">
        <f>Amnt_Deposited!B56</f>
        <v>2042</v>
      </c>
      <c r="P61" s="99">
        <f>Amnt_Deposited!D56</f>
        <v>0</v>
      </c>
      <c r="Q61" s="284">
        <f>MCF!R60</f>
        <v>0.8</v>
      </c>
      <c r="R61" s="67">
        <f t="shared" si="13"/>
        <v>0</v>
      </c>
      <c r="S61" s="67">
        <f t="shared" si="7"/>
        <v>0</v>
      </c>
      <c r="T61" s="67">
        <f t="shared" si="8"/>
        <v>0</v>
      </c>
      <c r="U61" s="67">
        <f t="shared" si="9"/>
        <v>20.417700848527438</v>
      </c>
      <c r="V61" s="67">
        <f t="shared" si="10"/>
        <v>1.4804503539193961</v>
      </c>
      <c r="W61" s="100">
        <f t="shared" si="11"/>
        <v>0.98696690261293063</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9.2140716345220195</v>
      </c>
      <c r="J62" s="67">
        <f t="shared" si="4"/>
        <v>0.66809557616525683</v>
      </c>
      <c r="K62" s="100">
        <f t="shared" si="6"/>
        <v>0.44539705077683789</v>
      </c>
      <c r="O62" s="96">
        <f>Amnt_Deposited!B57</f>
        <v>2043</v>
      </c>
      <c r="P62" s="99">
        <f>Amnt_Deposited!D57</f>
        <v>0</v>
      </c>
      <c r="Q62" s="284">
        <f>MCF!R61</f>
        <v>0.8</v>
      </c>
      <c r="R62" s="67">
        <f t="shared" si="13"/>
        <v>0</v>
      </c>
      <c r="S62" s="67">
        <f t="shared" si="7"/>
        <v>0</v>
      </c>
      <c r="T62" s="67">
        <f t="shared" si="8"/>
        <v>0</v>
      </c>
      <c r="U62" s="67">
        <f t="shared" si="9"/>
        <v>19.037338087855421</v>
      </c>
      <c r="V62" s="67">
        <f t="shared" si="10"/>
        <v>1.3803627606720188</v>
      </c>
      <c r="W62" s="100">
        <f t="shared" si="11"/>
        <v>0.92024184044801249</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8.5911434481990305</v>
      </c>
      <c r="J63" s="67">
        <f t="shared" si="4"/>
        <v>0.62292818632298919</v>
      </c>
      <c r="K63" s="100">
        <f t="shared" si="6"/>
        <v>0.41528545754865942</v>
      </c>
      <c r="O63" s="96">
        <f>Amnt_Deposited!B58</f>
        <v>2044</v>
      </c>
      <c r="P63" s="99">
        <f>Amnt_Deposited!D58</f>
        <v>0</v>
      </c>
      <c r="Q63" s="284">
        <f>MCF!R62</f>
        <v>0.8</v>
      </c>
      <c r="R63" s="67">
        <f t="shared" si="13"/>
        <v>0</v>
      </c>
      <c r="S63" s="67">
        <f t="shared" si="7"/>
        <v>0</v>
      </c>
      <c r="T63" s="67">
        <f t="shared" si="8"/>
        <v>0</v>
      </c>
      <c r="U63" s="67">
        <f t="shared" si="9"/>
        <v>17.750296380576518</v>
      </c>
      <c r="V63" s="67">
        <f t="shared" si="10"/>
        <v>1.287041707278904</v>
      </c>
      <c r="W63" s="100">
        <f t="shared" si="11"/>
        <v>0.85802780485260266</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8.0103290570262544</v>
      </c>
      <c r="J64" s="67">
        <f t="shared" si="4"/>
        <v>0.58081439117277622</v>
      </c>
      <c r="K64" s="100">
        <f t="shared" si="6"/>
        <v>0.38720959411518413</v>
      </c>
      <c r="O64" s="96">
        <f>Amnt_Deposited!B59</f>
        <v>2045</v>
      </c>
      <c r="P64" s="99">
        <f>Amnt_Deposited!D59</f>
        <v>0</v>
      </c>
      <c r="Q64" s="284">
        <f>MCF!R63</f>
        <v>0.8</v>
      </c>
      <c r="R64" s="67">
        <f t="shared" si="13"/>
        <v>0</v>
      </c>
      <c r="S64" s="67">
        <f t="shared" si="7"/>
        <v>0</v>
      </c>
      <c r="T64" s="67">
        <f t="shared" si="8"/>
        <v>0</v>
      </c>
      <c r="U64" s="67">
        <f t="shared" si="9"/>
        <v>16.550266646748469</v>
      </c>
      <c r="V64" s="67">
        <f t="shared" si="10"/>
        <v>1.2000297338280506</v>
      </c>
      <c r="W64" s="100">
        <f t="shared" si="11"/>
        <v>0.80001982255203363</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7.4687813081843215</v>
      </c>
      <c r="J65" s="67">
        <f t="shared" si="4"/>
        <v>0.54154774884193246</v>
      </c>
      <c r="K65" s="100">
        <f t="shared" si="6"/>
        <v>0.36103183256128829</v>
      </c>
      <c r="O65" s="96">
        <f>Amnt_Deposited!B60</f>
        <v>2046</v>
      </c>
      <c r="P65" s="99">
        <f>Amnt_Deposited!D60</f>
        <v>0</v>
      </c>
      <c r="Q65" s="284">
        <f>MCF!R64</f>
        <v>0.8</v>
      </c>
      <c r="R65" s="67">
        <f t="shared" si="13"/>
        <v>0</v>
      </c>
      <c r="S65" s="67">
        <f t="shared" si="7"/>
        <v>0</v>
      </c>
      <c r="T65" s="67">
        <f t="shared" si="8"/>
        <v>0</v>
      </c>
      <c r="U65" s="67">
        <f t="shared" si="9"/>
        <v>15.431366339223814</v>
      </c>
      <c r="V65" s="67">
        <f t="shared" si="10"/>
        <v>1.1189003075246546</v>
      </c>
      <c r="W65" s="100">
        <f t="shared" si="11"/>
        <v>0.74593353834976972</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6.9638455339801251</v>
      </c>
      <c r="J66" s="67">
        <f t="shared" si="4"/>
        <v>0.50493577420419644</v>
      </c>
      <c r="K66" s="100">
        <f t="shared" si="6"/>
        <v>0.33662384946946428</v>
      </c>
      <c r="O66" s="96">
        <f>Amnt_Deposited!B61</f>
        <v>2047</v>
      </c>
      <c r="P66" s="99">
        <f>Amnt_Deposited!D61</f>
        <v>0</v>
      </c>
      <c r="Q66" s="284">
        <f>MCF!R65</f>
        <v>0.8</v>
      </c>
      <c r="R66" s="67">
        <f t="shared" si="13"/>
        <v>0</v>
      </c>
      <c r="S66" s="67">
        <f t="shared" si="7"/>
        <v>0</v>
      </c>
      <c r="T66" s="67">
        <f t="shared" si="8"/>
        <v>0</v>
      </c>
      <c r="U66" s="67">
        <f t="shared" si="9"/>
        <v>14.38811060739696</v>
      </c>
      <c r="V66" s="67">
        <f t="shared" si="10"/>
        <v>1.0432557318268529</v>
      </c>
      <c r="W66" s="100">
        <f t="shared" si="11"/>
        <v>0.69550382121790189</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6.493046538662707</v>
      </c>
      <c r="J67" s="67">
        <f t="shared" si="4"/>
        <v>0.47079899531741815</v>
      </c>
      <c r="K67" s="100">
        <f t="shared" si="6"/>
        <v>0.31386599687827876</v>
      </c>
      <c r="O67" s="96">
        <f>Amnt_Deposited!B62</f>
        <v>2048</v>
      </c>
      <c r="P67" s="99">
        <f>Amnt_Deposited!D62</f>
        <v>0</v>
      </c>
      <c r="Q67" s="284">
        <f>MCF!R66</f>
        <v>0.8</v>
      </c>
      <c r="R67" s="67">
        <f t="shared" si="13"/>
        <v>0</v>
      </c>
      <c r="S67" s="67">
        <f t="shared" si="7"/>
        <v>0</v>
      </c>
      <c r="T67" s="67">
        <f t="shared" si="8"/>
        <v>0</v>
      </c>
      <c r="U67" s="67">
        <f t="shared" si="9"/>
        <v>13.415385410460146</v>
      </c>
      <c r="V67" s="67">
        <f t="shared" si="10"/>
        <v>0.97272519693681492</v>
      </c>
      <c r="W67" s="100">
        <f t="shared" si="11"/>
        <v>0.6484834646245432</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6.0540764650108168</v>
      </c>
      <c r="J68" s="67">
        <f t="shared" si="4"/>
        <v>0.43897007365189017</v>
      </c>
      <c r="K68" s="100">
        <f t="shared" si="6"/>
        <v>0.29264671576792678</v>
      </c>
      <c r="O68" s="96">
        <f>Amnt_Deposited!B63</f>
        <v>2049</v>
      </c>
      <c r="P68" s="99">
        <f>Amnt_Deposited!D63</f>
        <v>0</v>
      </c>
      <c r="Q68" s="284">
        <f>MCF!R67</f>
        <v>0.8</v>
      </c>
      <c r="R68" s="67">
        <f t="shared" si="13"/>
        <v>0</v>
      </c>
      <c r="S68" s="67">
        <f t="shared" si="7"/>
        <v>0</v>
      </c>
      <c r="T68" s="67">
        <f t="shared" si="8"/>
        <v>0</v>
      </c>
      <c r="U68" s="67">
        <f t="shared" si="9"/>
        <v>12.508422448369464</v>
      </c>
      <c r="V68" s="67">
        <f t="shared" si="10"/>
        <v>0.90696296209068272</v>
      </c>
      <c r="W68" s="100">
        <f t="shared" si="11"/>
        <v>0.60464197472712178</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5.6447834812141355</v>
      </c>
      <c r="J69" s="67">
        <f t="shared" si="4"/>
        <v>0.40929298379668133</v>
      </c>
      <c r="K69" s="100">
        <f t="shared" si="6"/>
        <v>0.27286198919778754</v>
      </c>
      <c r="O69" s="96">
        <f>Amnt_Deposited!B64</f>
        <v>2050</v>
      </c>
      <c r="P69" s="99">
        <f>Amnt_Deposited!D64</f>
        <v>0</v>
      </c>
      <c r="Q69" s="284">
        <f>MCF!R68</f>
        <v>0.8</v>
      </c>
      <c r="R69" s="67">
        <f t="shared" si="13"/>
        <v>0</v>
      </c>
      <c r="S69" s="67">
        <f t="shared" si="7"/>
        <v>0</v>
      </c>
      <c r="T69" s="67">
        <f t="shared" si="8"/>
        <v>0</v>
      </c>
      <c r="U69" s="67">
        <f t="shared" si="9"/>
        <v>11.662775787632519</v>
      </c>
      <c r="V69" s="67">
        <f t="shared" si="10"/>
        <v>0.84564666073694539</v>
      </c>
      <c r="W69" s="100">
        <f t="shared" si="11"/>
        <v>0.56376444049129693</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5.2631612325912442</v>
      </c>
      <c r="J70" s="67">
        <f t="shared" si="4"/>
        <v>0.38162224862289112</v>
      </c>
      <c r="K70" s="100">
        <f t="shared" si="6"/>
        <v>0.25441483241526075</v>
      </c>
      <c r="O70" s="96">
        <f>Amnt_Deposited!B65</f>
        <v>2051</v>
      </c>
      <c r="P70" s="99">
        <f>Amnt_Deposited!D65</f>
        <v>0</v>
      </c>
      <c r="Q70" s="284">
        <f>MCF!R69</f>
        <v>0.8</v>
      </c>
      <c r="R70" s="67">
        <f t="shared" si="13"/>
        <v>0</v>
      </c>
      <c r="S70" s="67">
        <f t="shared" si="7"/>
        <v>0</v>
      </c>
      <c r="T70" s="67">
        <f t="shared" si="8"/>
        <v>0</v>
      </c>
      <c r="U70" s="67">
        <f t="shared" si="9"/>
        <v>10.874300067337289</v>
      </c>
      <c r="V70" s="67">
        <f t="shared" si="10"/>
        <v>0.78847572029523005</v>
      </c>
      <c r="W70" s="100">
        <f t="shared" si="11"/>
        <v>0.52565048019682004</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4.9073390064366489</v>
      </c>
      <c r="J71" s="67">
        <f t="shared" si="4"/>
        <v>0.35582222615459491</v>
      </c>
      <c r="K71" s="100">
        <f t="shared" si="6"/>
        <v>0.23721481743639661</v>
      </c>
      <c r="O71" s="96">
        <f>Amnt_Deposited!B66</f>
        <v>2052</v>
      </c>
      <c r="P71" s="99">
        <f>Amnt_Deposited!D66</f>
        <v>0</v>
      </c>
      <c r="Q71" s="284">
        <f>MCF!R70</f>
        <v>0.8</v>
      </c>
      <c r="R71" s="67">
        <f t="shared" si="13"/>
        <v>0</v>
      </c>
      <c r="S71" s="67">
        <f t="shared" si="7"/>
        <v>0</v>
      </c>
      <c r="T71" s="67">
        <f t="shared" si="8"/>
        <v>0</v>
      </c>
      <c r="U71" s="67">
        <f t="shared" si="9"/>
        <v>10.139130178588125</v>
      </c>
      <c r="V71" s="67">
        <f t="shared" si="10"/>
        <v>0.73516988874916356</v>
      </c>
      <c r="W71" s="100">
        <f t="shared" si="11"/>
        <v>0.49011325916610904</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4.5755725617849281</v>
      </c>
      <c r="J72" s="67">
        <f t="shared" si="4"/>
        <v>0.33176644465172095</v>
      </c>
      <c r="K72" s="100">
        <f t="shared" si="6"/>
        <v>0.22117762976781397</v>
      </c>
      <c r="O72" s="96">
        <f>Amnt_Deposited!B67</f>
        <v>2053</v>
      </c>
      <c r="P72" s="99">
        <f>Amnt_Deposited!D67</f>
        <v>0</v>
      </c>
      <c r="Q72" s="284">
        <f>MCF!R71</f>
        <v>0.8</v>
      </c>
      <c r="R72" s="67">
        <f t="shared" si="13"/>
        <v>0</v>
      </c>
      <c r="S72" s="67">
        <f t="shared" si="7"/>
        <v>0</v>
      </c>
      <c r="T72" s="67">
        <f t="shared" si="8"/>
        <v>0</v>
      </c>
      <c r="U72" s="67">
        <f t="shared" si="9"/>
        <v>9.4536623177374626</v>
      </c>
      <c r="V72" s="67">
        <f t="shared" si="10"/>
        <v>0.68546786085066369</v>
      </c>
      <c r="W72" s="100">
        <f t="shared" si="11"/>
        <v>0.45697857390044244</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4.2662355791394946</v>
      </c>
      <c r="J73" s="67">
        <f t="shared" si="4"/>
        <v>0.30933698264543347</v>
      </c>
      <c r="K73" s="100">
        <f t="shared" si="6"/>
        <v>0.20622465509695564</v>
      </c>
      <c r="O73" s="96">
        <f>Amnt_Deposited!B68</f>
        <v>2054</v>
      </c>
      <c r="P73" s="99">
        <f>Amnt_Deposited!D68</f>
        <v>0</v>
      </c>
      <c r="Q73" s="284">
        <f>MCF!R72</f>
        <v>0.8</v>
      </c>
      <c r="R73" s="67">
        <f t="shared" si="13"/>
        <v>0</v>
      </c>
      <c r="S73" s="67">
        <f t="shared" si="7"/>
        <v>0</v>
      </c>
      <c r="T73" s="67">
        <f t="shared" si="8"/>
        <v>0</v>
      </c>
      <c r="U73" s="67">
        <f t="shared" si="9"/>
        <v>8.8145363205361527</v>
      </c>
      <c r="V73" s="67">
        <f t="shared" si="10"/>
        <v>0.63912599720130936</v>
      </c>
      <c r="W73" s="100">
        <f t="shared" si="11"/>
        <v>0.42608399813420622</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3.9778116882525389</v>
      </c>
      <c r="J74" s="67">
        <f t="shared" si="4"/>
        <v>0.28842389088695575</v>
      </c>
      <c r="K74" s="100">
        <f t="shared" si="6"/>
        <v>0.19228259392463715</v>
      </c>
      <c r="O74" s="96">
        <f>Amnt_Deposited!B69</f>
        <v>2055</v>
      </c>
      <c r="P74" s="99">
        <f>Amnt_Deposited!D69</f>
        <v>0</v>
      </c>
      <c r="Q74" s="284">
        <f>MCF!R73</f>
        <v>0.8</v>
      </c>
      <c r="R74" s="67">
        <f t="shared" si="13"/>
        <v>0</v>
      </c>
      <c r="S74" s="67">
        <f t="shared" si="7"/>
        <v>0</v>
      </c>
      <c r="T74" s="67">
        <f t="shared" si="8"/>
        <v>0</v>
      </c>
      <c r="U74" s="67">
        <f t="shared" si="9"/>
        <v>8.218619190604425</v>
      </c>
      <c r="V74" s="67">
        <f t="shared" si="10"/>
        <v>0.59591712993172719</v>
      </c>
      <c r="W74" s="100">
        <f t="shared" si="11"/>
        <v>0.39727808662115144</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3.7088870348763137</v>
      </c>
      <c r="J75" s="67">
        <f t="shared" si="4"/>
        <v>0.26892465337622506</v>
      </c>
      <c r="K75" s="100">
        <f t="shared" si="6"/>
        <v>0.1792831022508167</v>
      </c>
      <c r="O75" s="96">
        <f>Amnt_Deposited!B70</f>
        <v>2056</v>
      </c>
      <c r="P75" s="99">
        <f>Amnt_Deposited!D70</f>
        <v>0</v>
      </c>
      <c r="Q75" s="284">
        <f>MCF!R74</f>
        <v>0.8</v>
      </c>
      <c r="R75" s="67">
        <f t="shared" si="13"/>
        <v>0</v>
      </c>
      <c r="S75" s="67">
        <f t="shared" si="7"/>
        <v>0</v>
      </c>
      <c r="T75" s="67">
        <f t="shared" si="8"/>
        <v>0</v>
      </c>
      <c r="U75" s="67">
        <f t="shared" si="9"/>
        <v>7.6629897414799926</v>
      </c>
      <c r="V75" s="67">
        <f t="shared" si="10"/>
        <v>0.55562944912443235</v>
      </c>
      <c r="W75" s="100">
        <f t="shared" si="11"/>
        <v>0.37041963274962153</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3.4581433500479721</v>
      </c>
      <c r="J76" s="67">
        <f t="shared" si="4"/>
        <v>0.25074368482834158</v>
      </c>
      <c r="K76" s="100">
        <f t="shared" si="6"/>
        <v>0.16716245655222772</v>
      </c>
      <c r="O76" s="96">
        <f>Amnt_Deposited!B71</f>
        <v>2057</v>
      </c>
      <c r="P76" s="99">
        <f>Amnt_Deposited!D71</f>
        <v>0</v>
      </c>
      <c r="Q76" s="284">
        <f>MCF!R75</f>
        <v>0.8</v>
      </c>
      <c r="R76" s="67">
        <f t="shared" si="13"/>
        <v>0</v>
      </c>
      <c r="S76" s="67">
        <f t="shared" si="7"/>
        <v>0</v>
      </c>
      <c r="T76" s="67">
        <f t="shared" si="8"/>
        <v>0</v>
      </c>
      <c r="U76" s="67">
        <f t="shared" si="9"/>
        <v>7.1449242769586254</v>
      </c>
      <c r="V76" s="67">
        <f t="shared" si="10"/>
        <v>0.51806546452136726</v>
      </c>
      <c r="W76" s="100">
        <f t="shared" si="11"/>
        <v>0.34537697634757814</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3.2243514879335815</v>
      </c>
      <c r="J77" s="67">
        <f t="shared" si="4"/>
        <v>0.23379186211439057</v>
      </c>
      <c r="K77" s="100">
        <f t="shared" si="6"/>
        <v>0.1558612414095937</v>
      </c>
      <c r="O77" s="96">
        <f>Amnt_Deposited!B72</f>
        <v>2058</v>
      </c>
      <c r="P77" s="99">
        <f>Amnt_Deposited!D72</f>
        <v>0</v>
      </c>
      <c r="Q77" s="284">
        <f>MCF!R76</f>
        <v>0.8</v>
      </c>
      <c r="R77" s="67">
        <f t="shared" si="13"/>
        <v>0</v>
      </c>
      <c r="S77" s="67">
        <f t="shared" si="7"/>
        <v>0</v>
      </c>
      <c r="T77" s="67">
        <f t="shared" si="8"/>
        <v>0</v>
      </c>
      <c r="U77" s="67">
        <f t="shared" si="9"/>
        <v>6.6618832395321981</v>
      </c>
      <c r="V77" s="67">
        <f t="shared" si="10"/>
        <v>0.48304103742642712</v>
      </c>
      <c r="W77" s="100">
        <f t="shared" si="11"/>
        <v>0.32202735828428475</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3.0063654005538201</v>
      </c>
      <c r="J78" s="67">
        <f t="shared" si="4"/>
        <v>0.21798608737976136</v>
      </c>
      <c r="K78" s="100">
        <f t="shared" si="6"/>
        <v>0.14532405825317424</v>
      </c>
      <c r="O78" s="96">
        <f>Amnt_Deposited!B73</f>
        <v>2059</v>
      </c>
      <c r="P78" s="99">
        <f>Amnt_Deposited!D73</f>
        <v>0</v>
      </c>
      <c r="Q78" s="284">
        <f>MCF!R77</f>
        <v>0.8</v>
      </c>
      <c r="R78" s="67">
        <f t="shared" si="13"/>
        <v>0</v>
      </c>
      <c r="S78" s="67">
        <f t="shared" si="7"/>
        <v>0</v>
      </c>
      <c r="T78" s="67">
        <f t="shared" si="8"/>
        <v>0</v>
      </c>
      <c r="U78" s="67">
        <f t="shared" si="9"/>
        <v>6.2114987614748394</v>
      </c>
      <c r="V78" s="67">
        <f t="shared" si="10"/>
        <v>0.45038447805735854</v>
      </c>
      <c r="W78" s="100">
        <f t="shared" si="11"/>
        <v>0.30025631870490566</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2.8031165198554526</v>
      </c>
      <c r="J79" s="67">
        <f t="shared" si="4"/>
        <v>0.20324888069836752</v>
      </c>
      <c r="K79" s="100">
        <f t="shared" si="6"/>
        <v>0.13549925379891167</v>
      </c>
      <c r="O79" s="96">
        <f>Amnt_Deposited!B74</f>
        <v>2060</v>
      </c>
      <c r="P79" s="99">
        <f>Amnt_Deposited!D74</f>
        <v>0</v>
      </c>
      <c r="Q79" s="284">
        <f>MCF!R78</f>
        <v>0.8</v>
      </c>
      <c r="R79" s="67">
        <f t="shared" si="13"/>
        <v>0</v>
      </c>
      <c r="S79" s="67">
        <f t="shared" si="7"/>
        <v>0</v>
      </c>
      <c r="T79" s="67">
        <f t="shared" si="8"/>
        <v>0</v>
      </c>
      <c r="U79" s="67">
        <f t="shared" si="9"/>
        <v>5.791563057552592</v>
      </c>
      <c r="V79" s="67">
        <f t="shared" si="10"/>
        <v>0.41993570392224722</v>
      </c>
      <c r="W79" s="100">
        <f t="shared" si="11"/>
        <v>0.27995713594816479</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2.6136085195894934</v>
      </c>
      <c r="J80" s="67">
        <f t="shared" si="4"/>
        <v>0.18950800026595926</v>
      </c>
      <c r="K80" s="100">
        <f t="shared" si="6"/>
        <v>0.12633866684397282</v>
      </c>
      <c r="O80" s="96">
        <f>Amnt_Deposited!B75</f>
        <v>2061</v>
      </c>
      <c r="P80" s="99">
        <f>Amnt_Deposited!D75</f>
        <v>0</v>
      </c>
      <c r="Q80" s="284">
        <f>MCF!R79</f>
        <v>0.8</v>
      </c>
      <c r="R80" s="67">
        <f t="shared" si="13"/>
        <v>0</v>
      </c>
      <c r="S80" s="67">
        <f t="shared" si="7"/>
        <v>0</v>
      </c>
      <c r="T80" s="67">
        <f t="shared" si="8"/>
        <v>0</v>
      </c>
      <c r="U80" s="67">
        <f t="shared" si="9"/>
        <v>5.400017602457635</v>
      </c>
      <c r="V80" s="67">
        <f t="shared" si="10"/>
        <v>0.39154545509495742</v>
      </c>
      <c r="W80" s="100">
        <f t="shared" si="11"/>
        <v>0.26103030339663824</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2.436912431318778</v>
      </c>
      <c r="J81" s="67">
        <f t="shared" si="4"/>
        <v>0.1766960882707152</v>
      </c>
      <c r="K81" s="100">
        <f t="shared" si="6"/>
        <v>0.1177973921804768</v>
      </c>
      <c r="O81" s="96">
        <f>Amnt_Deposited!B76</f>
        <v>2062</v>
      </c>
      <c r="P81" s="99">
        <f>Amnt_Deposited!D76</f>
        <v>0</v>
      </c>
      <c r="Q81" s="284">
        <f>MCF!R80</f>
        <v>0.8</v>
      </c>
      <c r="R81" s="67">
        <f t="shared" si="13"/>
        <v>0</v>
      </c>
      <c r="S81" s="67">
        <f t="shared" si="7"/>
        <v>0</v>
      </c>
      <c r="T81" s="67">
        <f t="shared" si="8"/>
        <v>0</v>
      </c>
      <c r="U81" s="67">
        <f t="shared" si="9"/>
        <v>5.0349430399148343</v>
      </c>
      <c r="V81" s="67">
        <f t="shared" si="10"/>
        <v>0.3650745625428003</v>
      </c>
      <c r="W81" s="100">
        <f t="shared" si="11"/>
        <v>0.2433830416952002</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2.2721620906136071</v>
      </c>
      <c r="J82" s="67">
        <f t="shared" si="4"/>
        <v>0.16475034070517075</v>
      </c>
      <c r="K82" s="100">
        <f t="shared" si="6"/>
        <v>0.10983356047011383</v>
      </c>
      <c r="O82" s="96">
        <f>Amnt_Deposited!B77</f>
        <v>2063</v>
      </c>
      <c r="P82" s="99">
        <f>Amnt_Deposited!D77</f>
        <v>0</v>
      </c>
      <c r="Q82" s="284">
        <f>MCF!R81</f>
        <v>0.8</v>
      </c>
      <c r="R82" s="67">
        <f t="shared" si="13"/>
        <v>0</v>
      </c>
      <c r="S82" s="67">
        <f t="shared" si="7"/>
        <v>0</v>
      </c>
      <c r="T82" s="67">
        <f t="shared" si="8"/>
        <v>0</v>
      </c>
      <c r="U82" s="67">
        <f t="shared" si="9"/>
        <v>4.6945497739950595</v>
      </c>
      <c r="V82" s="67">
        <f t="shared" si="10"/>
        <v>0.34039326591977453</v>
      </c>
      <c r="W82" s="100">
        <f t="shared" si="11"/>
        <v>0.22692884394651636</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2.1185498911127065</v>
      </c>
      <c r="J83" s="67">
        <f t="shared" ref="J83:J99" si="18">I82*(1-$K$10)+H83</f>
        <v>0.1536121995009006</v>
      </c>
      <c r="K83" s="100">
        <f t="shared" si="6"/>
        <v>0.10240813300060039</v>
      </c>
      <c r="O83" s="96">
        <f>Amnt_Deposited!B78</f>
        <v>2064</v>
      </c>
      <c r="P83" s="99">
        <f>Amnt_Deposited!D78</f>
        <v>0</v>
      </c>
      <c r="Q83" s="284">
        <f>MCF!R82</f>
        <v>0.8</v>
      </c>
      <c r="R83" s="67">
        <f t="shared" ref="R83:R99" si="19">P83*$W$6*DOCF*Q83</f>
        <v>0</v>
      </c>
      <c r="S83" s="67">
        <f t="shared" si="7"/>
        <v>0</v>
      </c>
      <c r="T83" s="67">
        <f t="shared" si="8"/>
        <v>0</v>
      </c>
      <c r="U83" s="67">
        <f t="shared" si="9"/>
        <v>4.3771691965138597</v>
      </c>
      <c r="V83" s="67">
        <f t="shared" si="10"/>
        <v>0.3173805774811998</v>
      </c>
      <c r="W83" s="100">
        <f t="shared" si="11"/>
        <v>0.21158705165413319</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1.9753228256359072</v>
      </c>
      <c r="J84" s="67">
        <f t="shared" si="18"/>
        <v>0.14322706547679931</v>
      </c>
      <c r="K84" s="100">
        <f t="shared" si="6"/>
        <v>9.5484710317866206E-2</v>
      </c>
      <c r="O84" s="96">
        <f>Amnt_Deposited!B79</f>
        <v>2065</v>
      </c>
      <c r="P84" s="99">
        <f>Amnt_Deposited!D79</f>
        <v>0</v>
      </c>
      <c r="Q84" s="284">
        <f>MCF!R83</f>
        <v>0.8</v>
      </c>
      <c r="R84" s="67">
        <f t="shared" si="19"/>
        <v>0</v>
      </c>
      <c r="S84" s="67">
        <f t="shared" si="7"/>
        <v>0</v>
      </c>
      <c r="T84" s="67">
        <f t="shared" si="8"/>
        <v>0</v>
      </c>
      <c r="U84" s="67">
        <f t="shared" si="9"/>
        <v>4.0812455075122083</v>
      </c>
      <c r="V84" s="67">
        <f t="shared" si="10"/>
        <v>0.29592368900165167</v>
      </c>
      <c r="W84" s="100">
        <f t="shared" si="11"/>
        <v>0.19728245933443445</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1.841778794942075</v>
      </c>
      <c r="J85" s="67">
        <f t="shared" si="18"/>
        <v>0.13354403069383228</v>
      </c>
      <c r="K85" s="100">
        <f t="shared" ref="K85:K99" si="20">J85*CH4_fraction*conv</f>
        <v>8.902935379588818E-2</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3.8053280887232983</v>
      </c>
      <c r="V85" s="67">
        <f t="shared" ref="V85:V98" si="24">U84*(1-$W$10)+T85</f>
        <v>0.27591741878890991</v>
      </c>
      <c r="W85" s="100">
        <f t="shared" ref="W85:W99" si="25">V85*CH4_fraction*conv</f>
        <v>0.18394494585927326</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1.7172631660378155</v>
      </c>
      <c r="J86" s="67">
        <f t="shared" si="18"/>
        <v>0.12451562890425949</v>
      </c>
      <c r="K86" s="100">
        <f t="shared" si="20"/>
        <v>8.3010419269506322E-2</v>
      </c>
      <c r="O86" s="96">
        <f>Amnt_Deposited!B81</f>
        <v>2067</v>
      </c>
      <c r="P86" s="99">
        <f>Amnt_Deposited!D81</f>
        <v>0</v>
      </c>
      <c r="Q86" s="284">
        <f>MCF!R85</f>
        <v>0.8</v>
      </c>
      <c r="R86" s="67">
        <f t="shared" si="19"/>
        <v>0</v>
      </c>
      <c r="S86" s="67">
        <f t="shared" si="21"/>
        <v>0</v>
      </c>
      <c r="T86" s="67">
        <f t="shared" si="22"/>
        <v>0</v>
      </c>
      <c r="U86" s="67">
        <f t="shared" si="23"/>
        <v>3.5480643926401174</v>
      </c>
      <c r="V86" s="67">
        <f t="shared" si="24"/>
        <v>0.25726369608318095</v>
      </c>
      <c r="W86" s="100">
        <f t="shared" si="25"/>
        <v>0.17150913072212062</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1.6011655631657815</v>
      </c>
      <c r="J87" s="67">
        <f t="shared" si="18"/>
        <v>0.11609760287203401</v>
      </c>
      <c r="K87" s="100">
        <f t="shared" si="20"/>
        <v>7.739840191468933E-2</v>
      </c>
      <c r="O87" s="96">
        <f>Amnt_Deposited!B82</f>
        <v>2068</v>
      </c>
      <c r="P87" s="99">
        <f>Amnt_Deposited!D82</f>
        <v>0</v>
      </c>
      <c r="Q87" s="284">
        <f>MCF!R86</f>
        <v>0.8</v>
      </c>
      <c r="R87" s="67">
        <f t="shared" si="19"/>
        <v>0</v>
      </c>
      <c r="S87" s="67">
        <f t="shared" si="21"/>
        <v>0</v>
      </c>
      <c r="T87" s="67">
        <f t="shared" si="22"/>
        <v>0</v>
      </c>
      <c r="U87" s="67">
        <f t="shared" si="23"/>
        <v>3.3081933123259972</v>
      </c>
      <c r="V87" s="67">
        <f t="shared" si="24"/>
        <v>0.23987108031412002</v>
      </c>
      <c r="W87" s="100">
        <f t="shared" si="25"/>
        <v>0.15991405354274668</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1.4929168757420019</v>
      </c>
      <c r="J88" s="67">
        <f t="shared" si="18"/>
        <v>0.10824868742377958</v>
      </c>
      <c r="K88" s="100">
        <f t="shared" si="20"/>
        <v>7.2165791615853042E-2</v>
      </c>
      <c r="O88" s="96">
        <f>Amnt_Deposited!B83</f>
        <v>2069</v>
      </c>
      <c r="P88" s="99">
        <f>Amnt_Deposited!D83</f>
        <v>0</v>
      </c>
      <c r="Q88" s="284">
        <f>MCF!R87</f>
        <v>0.8</v>
      </c>
      <c r="R88" s="67">
        <f t="shared" si="19"/>
        <v>0</v>
      </c>
      <c r="S88" s="67">
        <f t="shared" si="21"/>
        <v>0</v>
      </c>
      <c r="T88" s="67">
        <f t="shared" si="22"/>
        <v>0</v>
      </c>
      <c r="U88" s="67">
        <f t="shared" si="23"/>
        <v>3.0845389994669485</v>
      </c>
      <c r="V88" s="67">
        <f t="shared" si="24"/>
        <v>0.22365431285904888</v>
      </c>
      <c r="W88" s="100">
        <f t="shared" si="25"/>
        <v>0.14910287523936591</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1.3919864685751391</v>
      </c>
      <c r="J89" s="67">
        <f t="shared" si="18"/>
        <v>0.10093040716686283</v>
      </c>
      <c r="K89" s="100">
        <f t="shared" si="20"/>
        <v>6.7286938111241881E-2</v>
      </c>
      <c r="O89" s="96">
        <f>Amnt_Deposited!B84</f>
        <v>2070</v>
      </c>
      <c r="P89" s="99">
        <f>Amnt_Deposited!D84</f>
        <v>0</v>
      </c>
      <c r="Q89" s="284">
        <f>MCF!R88</f>
        <v>0.8</v>
      </c>
      <c r="R89" s="67">
        <f t="shared" si="19"/>
        <v>0</v>
      </c>
      <c r="S89" s="67">
        <f t="shared" si="21"/>
        <v>0</v>
      </c>
      <c r="T89" s="67">
        <f t="shared" si="22"/>
        <v>0</v>
      </c>
      <c r="U89" s="67">
        <f t="shared" si="23"/>
        <v>2.8760051003618599</v>
      </c>
      <c r="V89" s="67">
        <f t="shared" si="24"/>
        <v>0.20853389910508865</v>
      </c>
      <c r="W89" s="100">
        <f t="shared" si="25"/>
        <v>0.13902259940339243</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1.2978795806921652</v>
      </c>
      <c r="J90" s="67">
        <f t="shared" si="18"/>
        <v>9.410688788297393E-2</v>
      </c>
      <c r="K90" s="100">
        <f t="shared" si="20"/>
        <v>6.2737925255315949E-2</v>
      </c>
      <c r="O90" s="96">
        <f>Amnt_Deposited!B85</f>
        <v>2071</v>
      </c>
      <c r="P90" s="99">
        <f>Amnt_Deposited!D85</f>
        <v>0</v>
      </c>
      <c r="Q90" s="284">
        <f>MCF!R89</f>
        <v>0.8</v>
      </c>
      <c r="R90" s="67">
        <f t="shared" si="19"/>
        <v>0</v>
      </c>
      <c r="S90" s="67">
        <f t="shared" si="21"/>
        <v>0</v>
      </c>
      <c r="T90" s="67">
        <f t="shared" si="22"/>
        <v>0</v>
      </c>
      <c r="U90" s="67">
        <f t="shared" si="23"/>
        <v>2.6815693815953847</v>
      </c>
      <c r="V90" s="67">
        <f t="shared" si="24"/>
        <v>0.1944357187664752</v>
      </c>
      <c r="W90" s="100">
        <f t="shared" si="25"/>
        <v>0.12962381251098345</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1.2101349000194983</v>
      </c>
      <c r="J91" s="67">
        <f t="shared" si="18"/>
        <v>8.7744680672666858E-2</v>
      </c>
      <c r="K91" s="100">
        <f t="shared" si="20"/>
        <v>5.8496453781777903E-2</v>
      </c>
      <c r="O91" s="96">
        <f>Amnt_Deposited!B86</f>
        <v>2072</v>
      </c>
      <c r="P91" s="99">
        <f>Amnt_Deposited!D86</f>
        <v>0</v>
      </c>
      <c r="Q91" s="284">
        <f>MCF!R90</f>
        <v>0.8</v>
      </c>
      <c r="R91" s="67">
        <f t="shared" si="19"/>
        <v>0</v>
      </c>
      <c r="S91" s="67">
        <f t="shared" si="21"/>
        <v>0</v>
      </c>
      <c r="T91" s="67">
        <f t="shared" si="22"/>
        <v>0</v>
      </c>
      <c r="U91" s="67">
        <f t="shared" si="23"/>
        <v>2.500278719048552</v>
      </c>
      <c r="V91" s="67">
        <f t="shared" si="24"/>
        <v>0.18129066254683249</v>
      </c>
      <c r="W91" s="100">
        <f t="shared" si="25"/>
        <v>0.12086044169788832</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1.1283223020306827</v>
      </c>
      <c r="J92" s="67">
        <f t="shared" si="18"/>
        <v>8.1812597988815489E-2</v>
      </c>
      <c r="K92" s="100">
        <f t="shared" si="20"/>
        <v>5.4541731992543654E-2</v>
      </c>
      <c r="O92" s="96">
        <f>Amnt_Deposited!B87</f>
        <v>2073</v>
      </c>
      <c r="P92" s="99">
        <f>Amnt_Deposited!D87</f>
        <v>0</v>
      </c>
      <c r="Q92" s="284">
        <f>MCF!R91</f>
        <v>0.8</v>
      </c>
      <c r="R92" s="67">
        <f t="shared" si="19"/>
        <v>0</v>
      </c>
      <c r="S92" s="67">
        <f t="shared" si="21"/>
        <v>0</v>
      </c>
      <c r="T92" s="67">
        <f t="shared" si="22"/>
        <v>0</v>
      </c>
      <c r="U92" s="67">
        <f t="shared" si="23"/>
        <v>2.3312444256832308</v>
      </c>
      <c r="V92" s="67">
        <f t="shared" si="24"/>
        <v>0.16903429336532136</v>
      </c>
      <c r="W92" s="100">
        <f t="shared" si="25"/>
        <v>0.11268952891021423</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1.0520407412754613</v>
      </c>
      <c r="J93" s="67">
        <f t="shared" si="18"/>
        <v>7.628156075522137E-2</v>
      </c>
      <c r="K93" s="100">
        <f t="shared" si="20"/>
        <v>5.0854373836814244E-2</v>
      </c>
      <c r="O93" s="96">
        <f>Amnt_Deposited!B88</f>
        <v>2074</v>
      </c>
      <c r="P93" s="99">
        <f>Amnt_Deposited!D88</f>
        <v>0</v>
      </c>
      <c r="Q93" s="284">
        <f>MCF!R92</f>
        <v>0.8</v>
      </c>
      <c r="R93" s="67">
        <f t="shared" si="19"/>
        <v>0</v>
      </c>
      <c r="S93" s="67">
        <f t="shared" si="21"/>
        <v>0</v>
      </c>
      <c r="T93" s="67">
        <f t="shared" si="22"/>
        <v>0</v>
      </c>
      <c r="U93" s="67">
        <f t="shared" si="23"/>
        <v>2.1736378951972362</v>
      </c>
      <c r="V93" s="67">
        <f t="shared" si="24"/>
        <v>0.15760653048599468</v>
      </c>
      <c r="W93" s="100">
        <f t="shared" si="25"/>
        <v>0.10507102032399646</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0.98091628545451282</v>
      </c>
      <c r="J94" s="67">
        <f t="shared" si="18"/>
        <v>7.1124455820948521E-2</v>
      </c>
      <c r="K94" s="100">
        <f t="shared" si="20"/>
        <v>4.7416303880632345E-2</v>
      </c>
      <c r="O94" s="96">
        <f>Amnt_Deposited!B89</f>
        <v>2075</v>
      </c>
      <c r="P94" s="99">
        <f>Amnt_Deposited!D89</f>
        <v>0</v>
      </c>
      <c r="Q94" s="284">
        <f>MCF!R93</f>
        <v>0.8</v>
      </c>
      <c r="R94" s="67">
        <f t="shared" si="19"/>
        <v>0</v>
      </c>
      <c r="S94" s="67">
        <f t="shared" si="21"/>
        <v>0</v>
      </c>
      <c r="T94" s="67">
        <f t="shared" si="22"/>
        <v>0</v>
      </c>
      <c r="U94" s="67">
        <f t="shared" si="23"/>
        <v>2.0266865401952763</v>
      </c>
      <c r="V94" s="67">
        <f t="shared" si="24"/>
        <v>0.14695135500195988</v>
      </c>
      <c r="W94" s="100">
        <f t="shared" si="25"/>
        <v>9.7967570001306584E-2</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0.91460028240288682</v>
      </c>
      <c r="J95" s="67">
        <f t="shared" si="18"/>
        <v>6.6316003051626049E-2</v>
      </c>
      <c r="K95" s="100">
        <f t="shared" si="20"/>
        <v>4.4210668701084033E-2</v>
      </c>
      <c r="O95" s="96">
        <f>Amnt_Deposited!B90</f>
        <v>2076</v>
      </c>
      <c r="P95" s="99">
        <f>Amnt_Deposited!D90</f>
        <v>0</v>
      </c>
      <c r="Q95" s="284">
        <f>MCF!R94</f>
        <v>0.8</v>
      </c>
      <c r="R95" s="67">
        <f t="shared" si="19"/>
        <v>0</v>
      </c>
      <c r="S95" s="67">
        <f t="shared" si="21"/>
        <v>0</v>
      </c>
      <c r="T95" s="67">
        <f t="shared" si="22"/>
        <v>0</v>
      </c>
      <c r="U95" s="67">
        <f t="shared" si="23"/>
        <v>1.8896700049646438</v>
      </c>
      <c r="V95" s="67">
        <f t="shared" si="24"/>
        <v>0.13701653523063245</v>
      </c>
      <c r="W95" s="100">
        <f t="shared" si="25"/>
        <v>9.1344356820421635E-2</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0.85276765099668672</v>
      </c>
      <c r="J96" s="67">
        <f t="shared" si="18"/>
        <v>6.1832631406200135E-2</v>
      </c>
      <c r="K96" s="100">
        <f t="shared" si="20"/>
        <v>4.122175427080009E-2</v>
      </c>
      <c r="O96" s="96">
        <f>Amnt_Deposited!B91</f>
        <v>2077</v>
      </c>
      <c r="P96" s="99">
        <f>Amnt_Deposited!D91</f>
        <v>0</v>
      </c>
      <c r="Q96" s="284">
        <f>MCF!R95</f>
        <v>0.8</v>
      </c>
      <c r="R96" s="67">
        <f t="shared" si="19"/>
        <v>0</v>
      </c>
      <c r="S96" s="67">
        <f t="shared" si="21"/>
        <v>0</v>
      </c>
      <c r="T96" s="67">
        <f t="shared" si="22"/>
        <v>0</v>
      </c>
      <c r="U96" s="67">
        <f t="shared" si="23"/>
        <v>1.7619166342906765</v>
      </c>
      <c r="V96" s="67">
        <f t="shared" si="24"/>
        <v>0.12775337067396733</v>
      </c>
      <c r="W96" s="100">
        <f t="shared" si="25"/>
        <v>8.5168913782644878E-2</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0.79511528760502326</v>
      </c>
      <c r="J97" s="67">
        <f t="shared" si="18"/>
        <v>5.765236339166345E-2</v>
      </c>
      <c r="K97" s="100">
        <f t="shared" si="20"/>
        <v>3.8434908927775631E-2</v>
      </c>
      <c r="O97" s="96">
        <f>Amnt_Deposited!B92</f>
        <v>2078</v>
      </c>
      <c r="P97" s="99">
        <f>Amnt_Deposited!D92</f>
        <v>0</v>
      </c>
      <c r="Q97" s="284">
        <f>MCF!R96</f>
        <v>0.8</v>
      </c>
      <c r="R97" s="67">
        <f t="shared" si="19"/>
        <v>0</v>
      </c>
      <c r="S97" s="67">
        <f t="shared" si="21"/>
        <v>0</v>
      </c>
      <c r="T97" s="67">
        <f t="shared" si="22"/>
        <v>0</v>
      </c>
      <c r="U97" s="67">
        <f t="shared" si="23"/>
        <v>1.6428001810021156</v>
      </c>
      <c r="V97" s="67">
        <f t="shared" si="24"/>
        <v>0.11911645328856095</v>
      </c>
      <c r="W97" s="100">
        <f t="shared" si="25"/>
        <v>7.9410968859040629E-2</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0.74136058027566432</v>
      </c>
      <c r="J98" s="67">
        <f t="shared" si="18"/>
        <v>5.3754707329358935E-2</v>
      </c>
      <c r="K98" s="100">
        <f t="shared" si="20"/>
        <v>3.5836471552905952E-2</v>
      </c>
      <c r="O98" s="96">
        <f>Amnt_Deposited!B93</f>
        <v>2079</v>
      </c>
      <c r="P98" s="99">
        <f>Amnt_Deposited!D93</f>
        <v>0</v>
      </c>
      <c r="Q98" s="284">
        <f>MCF!R97</f>
        <v>0.8</v>
      </c>
      <c r="R98" s="67">
        <f t="shared" si="19"/>
        <v>0</v>
      </c>
      <c r="S98" s="67">
        <f t="shared" si="21"/>
        <v>0</v>
      </c>
      <c r="T98" s="67">
        <f t="shared" si="22"/>
        <v>0</v>
      </c>
      <c r="U98" s="67">
        <f t="shared" si="23"/>
        <v>1.5317367361067458</v>
      </c>
      <c r="V98" s="67">
        <f t="shared" si="24"/>
        <v>0.1110634448953698</v>
      </c>
      <c r="W98" s="100">
        <f t="shared" si="25"/>
        <v>7.4042296596913193E-2</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0.69124002337091706</v>
      </c>
      <c r="J99" s="68">
        <f t="shared" si="18"/>
        <v>5.0120556904747253E-2</v>
      </c>
      <c r="K99" s="102">
        <f t="shared" si="20"/>
        <v>3.3413704603164833E-2</v>
      </c>
      <c r="O99" s="97">
        <f>Amnt_Deposited!B94</f>
        <v>2080</v>
      </c>
      <c r="P99" s="101">
        <f>Amnt_Deposited!D94</f>
        <v>0</v>
      </c>
      <c r="Q99" s="285">
        <f>MCF!R98</f>
        <v>0.8</v>
      </c>
      <c r="R99" s="68">
        <f t="shared" si="19"/>
        <v>0</v>
      </c>
      <c r="S99" s="68">
        <f>R99*$W$12</f>
        <v>0</v>
      </c>
      <c r="T99" s="68">
        <f>R99*(1-$W$12)</f>
        <v>0</v>
      </c>
      <c r="U99" s="68">
        <f>S99+U98*$W$10</f>
        <v>1.4281818664688382</v>
      </c>
      <c r="V99" s="68">
        <f>U98*(1-$W$10)+T99</f>
        <v>0.10355486963790764</v>
      </c>
      <c r="W99" s="102">
        <f t="shared" si="25"/>
        <v>6.9036579758605082E-2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24.061591447073997</v>
      </c>
      <c r="D30" s="418">
        <f>Dry_Matter_Content!E17</f>
        <v>0.44</v>
      </c>
      <c r="E30" s="284">
        <f>MCF!R29</f>
        <v>0.8</v>
      </c>
      <c r="F30" s="67">
        <f t="shared" si="0"/>
        <v>2.5409040568110139</v>
      </c>
      <c r="G30" s="67">
        <f t="shared" si="1"/>
        <v>2.5409040568110139</v>
      </c>
      <c r="H30" s="67">
        <f t="shared" si="2"/>
        <v>0</v>
      </c>
      <c r="I30" s="67">
        <f t="shared" si="3"/>
        <v>2.5409040568110139</v>
      </c>
      <c r="J30" s="67">
        <f t="shared" si="4"/>
        <v>0</v>
      </c>
      <c r="K30" s="100">
        <f t="shared" si="6"/>
        <v>0</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24.577602743088001</v>
      </c>
      <c r="D31" s="418">
        <f>Dry_Matter_Content!E18</f>
        <v>0.44</v>
      </c>
      <c r="E31" s="284">
        <f>MCF!R30</f>
        <v>0.8</v>
      </c>
      <c r="F31" s="67">
        <f t="shared" si="0"/>
        <v>2.5953948496700932</v>
      </c>
      <c r="G31" s="67">
        <f t="shared" si="1"/>
        <v>2.5953948496700932</v>
      </c>
      <c r="H31" s="67">
        <f t="shared" si="2"/>
        <v>0</v>
      </c>
      <c r="I31" s="67">
        <f t="shared" si="3"/>
        <v>4.7390662047485641</v>
      </c>
      <c r="J31" s="67">
        <f t="shared" si="4"/>
        <v>0.39723270173254255</v>
      </c>
      <c r="K31" s="100">
        <f t="shared" si="6"/>
        <v>0.26482180115502835</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25.160418345203997</v>
      </c>
      <c r="D32" s="418">
        <f>Dry_Matter_Content!E19</f>
        <v>0.44</v>
      </c>
      <c r="E32" s="284">
        <f>MCF!R31</f>
        <v>0.8</v>
      </c>
      <c r="F32" s="67">
        <f t="shared" si="0"/>
        <v>2.6569401772535421</v>
      </c>
      <c r="G32" s="67">
        <f t="shared" si="1"/>
        <v>2.6569401772535421</v>
      </c>
      <c r="H32" s="67">
        <f t="shared" si="2"/>
        <v>0</v>
      </c>
      <c r="I32" s="67">
        <f t="shared" si="3"/>
        <v>6.6551235977208592</v>
      </c>
      <c r="J32" s="67">
        <f t="shared" si="4"/>
        <v>0.74088278428124654</v>
      </c>
      <c r="K32" s="100">
        <f t="shared" si="6"/>
        <v>0.49392185618749768</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25.738639093224002</v>
      </c>
      <c r="D33" s="418">
        <f>Dry_Matter_Content!E20</f>
        <v>0.44</v>
      </c>
      <c r="E33" s="284">
        <f>MCF!R32</f>
        <v>0.8</v>
      </c>
      <c r="F33" s="67">
        <f t="shared" si="0"/>
        <v>2.7180002882444545</v>
      </c>
      <c r="G33" s="67">
        <f t="shared" si="1"/>
        <v>2.7180002882444545</v>
      </c>
      <c r="H33" s="67">
        <f t="shared" si="2"/>
        <v>0</v>
      </c>
      <c r="I33" s="67">
        <f t="shared" si="3"/>
        <v>8.3326939177418886</v>
      </c>
      <c r="J33" s="67">
        <f t="shared" si="4"/>
        <v>1.0404299682234253</v>
      </c>
      <c r="K33" s="100">
        <f t="shared" si="6"/>
        <v>0.69361997881561677</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26.313676119180002</v>
      </c>
      <c r="D34" s="418">
        <f>Dry_Matter_Content!E21</f>
        <v>0.44</v>
      </c>
      <c r="E34" s="284">
        <f>MCF!R33</f>
        <v>0.8</v>
      </c>
      <c r="F34" s="67">
        <f t="shared" si="0"/>
        <v>2.7787241981854085</v>
      </c>
      <c r="G34" s="67">
        <f t="shared" si="1"/>
        <v>2.7787241981854085</v>
      </c>
      <c r="H34" s="67">
        <f t="shared" si="2"/>
        <v>0</v>
      </c>
      <c r="I34" s="67">
        <f t="shared" si="3"/>
        <v>9.8087248840509211</v>
      </c>
      <c r="J34" s="67">
        <f t="shared" si="4"/>
        <v>1.3026932318763762</v>
      </c>
      <c r="K34" s="100">
        <f t="shared" si="6"/>
        <v>0.8684621545842508</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26.884206848250003</v>
      </c>
      <c r="D35" s="418">
        <f>Dry_Matter_Content!E22</f>
        <v>0.44</v>
      </c>
      <c r="E35" s="284">
        <f>MCF!R34</f>
        <v>0.8</v>
      </c>
      <c r="F35" s="67">
        <f t="shared" si="0"/>
        <v>2.8389722431752005</v>
      </c>
      <c r="G35" s="67">
        <f t="shared" si="1"/>
        <v>2.8389722431752005</v>
      </c>
      <c r="H35" s="67">
        <f t="shared" si="2"/>
        <v>0</v>
      </c>
      <c r="I35" s="67">
        <f t="shared" si="3"/>
        <v>11.114248323522407</v>
      </c>
      <c r="J35" s="67">
        <f t="shared" si="4"/>
        <v>1.5334488037037157</v>
      </c>
      <c r="K35" s="100">
        <f t="shared" si="6"/>
        <v>1.0222992024691437</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26.971278096648604</v>
      </c>
      <c r="D36" s="418">
        <f>Dry_Matter_Content!E23</f>
        <v>0.44</v>
      </c>
      <c r="E36" s="284">
        <f>MCF!R35</f>
        <v>0.8</v>
      </c>
      <c r="F36" s="67">
        <f t="shared" si="0"/>
        <v>2.8481669670060925</v>
      </c>
      <c r="G36" s="67">
        <f t="shared" si="1"/>
        <v>2.8481669670060925</v>
      </c>
      <c r="H36" s="67">
        <f t="shared" si="2"/>
        <v>0</v>
      </c>
      <c r="I36" s="67">
        <f t="shared" si="3"/>
        <v>12.224867240477289</v>
      </c>
      <c r="J36" s="67">
        <f t="shared" si="4"/>
        <v>1.7375480500512104</v>
      </c>
      <c r="K36" s="100">
        <f t="shared" si="6"/>
        <v>1.1583653667008069</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27.001788511127149</v>
      </c>
      <c r="D37" s="418">
        <f>Dry_Matter_Content!E24</f>
        <v>0.44</v>
      </c>
      <c r="E37" s="284">
        <f>MCF!R36</f>
        <v>0.8</v>
      </c>
      <c r="F37" s="67">
        <f t="shared" si="0"/>
        <v>2.8513888667750269</v>
      </c>
      <c r="G37" s="67">
        <f t="shared" si="1"/>
        <v>2.8513888667750269</v>
      </c>
      <c r="H37" s="67">
        <f t="shared" si="2"/>
        <v>0</v>
      </c>
      <c r="I37" s="67">
        <f t="shared" si="3"/>
        <v>13.165079245127439</v>
      </c>
      <c r="J37" s="67">
        <f t="shared" si="4"/>
        <v>1.9111768621248777</v>
      </c>
      <c r="K37" s="100">
        <f t="shared" si="6"/>
        <v>1.2741179080832516</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27.015569019111446</v>
      </c>
      <c r="D38" s="418">
        <f>Dry_Matter_Content!E25</f>
        <v>0.44</v>
      </c>
      <c r="E38" s="284">
        <f>MCF!R37</f>
        <v>0.8</v>
      </c>
      <c r="F38" s="67">
        <f t="shared" si="0"/>
        <v>2.8528440884181685</v>
      </c>
      <c r="G38" s="67">
        <f t="shared" si="1"/>
        <v>2.8528440884181685</v>
      </c>
      <c r="H38" s="67">
        <f t="shared" si="2"/>
        <v>0</v>
      </c>
      <c r="I38" s="67">
        <f t="shared" si="3"/>
        <v>13.959758255235466</v>
      </c>
      <c r="J38" s="67">
        <f t="shared" si="4"/>
        <v>2.0581650783101404</v>
      </c>
      <c r="K38" s="100">
        <f t="shared" si="6"/>
        <v>1.3721100522067602</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27.01339868183145</v>
      </c>
      <c r="D39" s="418">
        <f>Dry_Matter_Content!E26</f>
        <v>0.44</v>
      </c>
      <c r="E39" s="284">
        <f>MCF!R38</f>
        <v>0.8</v>
      </c>
      <c r="F39" s="67">
        <f t="shared" si="0"/>
        <v>2.852614900801401</v>
      </c>
      <c r="G39" s="67">
        <f t="shared" si="1"/>
        <v>2.852614900801401</v>
      </c>
      <c r="H39" s="67">
        <f t="shared" si="2"/>
        <v>0</v>
      </c>
      <c r="I39" s="67">
        <f t="shared" si="3"/>
        <v>14.629971788934483</v>
      </c>
      <c r="J39" s="67">
        <f t="shared" si="4"/>
        <v>2.1824013671023832</v>
      </c>
      <c r="K39" s="100">
        <f t="shared" si="6"/>
        <v>1.4549342447349221</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26.996028953690789</v>
      </c>
      <c r="D40" s="418">
        <f>Dry_Matter_Content!E27</f>
        <v>0.44</v>
      </c>
      <c r="E40" s="284">
        <f>MCF!R39</f>
        <v>0.8</v>
      </c>
      <c r="F40" s="67">
        <f t="shared" si="0"/>
        <v>2.8507806575097474</v>
      </c>
      <c r="G40" s="67">
        <f t="shared" si="1"/>
        <v>2.8507806575097474</v>
      </c>
      <c r="H40" s="67">
        <f t="shared" si="2"/>
        <v>0</v>
      </c>
      <c r="I40" s="67">
        <f t="shared" si="3"/>
        <v>15.193573123631428</v>
      </c>
      <c r="J40" s="67">
        <f t="shared" si="4"/>
        <v>2.287179322812805</v>
      </c>
      <c r="K40" s="100">
        <f t="shared" si="6"/>
        <v>1.5247862152085365</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26.964184555060296</v>
      </c>
      <c r="D41" s="418">
        <f>Dry_Matter_Content!E28</f>
        <v>0.44</v>
      </c>
      <c r="E41" s="284">
        <f>MCF!R40</f>
        <v>0.8</v>
      </c>
      <c r="F41" s="67">
        <f t="shared" si="0"/>
        <v>2.8474178890143675</v>
      </c>
      <c r="G41" s="67">
        <f t="shared" si="1"/>
        <v>2.8474178890143675</v>
      </c>
      <c r="H41" s="67">
        <f t="shared" si="2"/>
        <v>0</v>
      </c>
      <c r="I41" s="67">
        <f t="shared" si="3"/>
        <v>15.66570097180662</v>
      </c>
      <c r="J41" s="67">
        <f t="shared" si="4"/>
        <v>2.3752900408391744</v>
      </c>
      <c r="K41" s="100">
        <f t="shared" si="6"/>
        <v>1.5835266938927828</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26.918564319164084</v>
      </c>
      <c r="D42" s="418">
        <f>Dry_Matter_Content!E29</f>
        <v>0.44</v>
      </c>
      <c r="E42" s="284">
        <f>MCF!R41</f>
        <v>0.8</v>
      </c>
      <c r="F42" s="67">
        <f t="shared" si="0"/>
        <v>2.8426003921037273</v>
      </c>
      <c r="G42" s="67">
        <f t="shared" si="1"/>
        <v>2.8426003921037273</v>
      </c>
      <c r="H42" s="67">
        <f t="shared" si="2"/>
        <v>0</v>
      </c>
      <c r="I42" s="67">
        <f t="shared" si="3"/>
        <v>16.059201129336749</v>
      </c>
      <c r="J42" s="67">
        <f t="shared" si="4"/>
        <v>2.4491002345735979</v>
      </c>
      <c r="K42" s="100">
        <f t="shared" si="6"/>
        <v>1.632733489715732</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26.859842013797163</v>
      </c>
      <c r="D43" s="418">
        <f>Dry_Matter_Content!E30</f>
        <v>0.44</v>
      </c>
      <c r="E43" s="284">
        <f>MCF!R42</f>
        <v>0.8</v>
      </c>
      <c r="F43" s="67">
        <f t="shared" si="0"/>
        <v>2.8363993166569803</v>
      </c>
      <c r="G43" s="67">
        <f t="shared" si="1"/>
        <v>2.8363993166569803</v>
      </c>
      <c r="H43" s="67">
        <f t="shared" si="2"/>
        <v>0</v>
      </c>
      <c r="I43" s="67">
        <f t="shared" si="3"/>
        <v>16.384982292123308</v>
      </c>
      <c r="J43" s="67">
        <f t="shared" si="4"/>
        <v>2.5106181538704226</v>
      </c>
      <c r="K43" s="100">
        <f t="shared" si="6"/>
        <v>1.673745435913615</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26.788667138592754</v>
      </c>
      <c r="D44" s="418">
        <f>Dry_Matter_Content!E31</f>
        <v>0.44</v>
      </c>
      <c r="E44" s="284">
        <f>MCF!R43</f>
        <v>0.8</v>
      </c>
      <c r="F44" s="67">
        <f t="shared" si="0"/>
        <v>2.8288832498353949</v>
      </c>
      <c r="G44" s="67">
        <f t="shared" si="1"/>
        <v>2.8288832498353949</v>
      </c>
      <c r="H44" s="67">
        <f t="shared" si="2"/>
        <v>0</v>
      </c>
      <c r="I44" s="67">
        <f t="shared" si="3"/>
        <v>16.6523163302546</v>
      </c>
      <c r="J44" s="67">
        <f t="shared" si="4"/>
        <v>2.5615492117041025</v>
      </c>
      <c r="K44" s="100">
        <f t="shared" si="6"/>
        <v>1.7076994744694016</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26.705665698537778</v>
      </c>
      <c r="D45" s="418">
        <f>Dry_Matter_Content!E32</f>
        <v>0.44</v>
      </c>
      <c r="E45" s="284">
        <f>MCF!R44</f>
        <v>0.8</v>
      </c>
      <c r="F45" s="67">
        <f t="shared" si="0"/>
        <v>2.8201182977655894</v>
      </c>
      <c r="G45" s="67">
        <f t="shared" si="1"/>
        <v>2.8201182977655894</v>
      </c>
      <c r="H45" s="67">
        <f t="shared" si="2"/>
        <v>0</v>
      </c>
      <c r="I45" s="67">
        <f t="shared" si="3"/>
        <v>16.869091700434801</v>
      </c>
      <c r="J45" s="67">
        <f t="shared" si="4"/>
        <v>2.6033429275853877</v>
      </c>
      <c r="K45" s="100">
        <f t="shared" si="6"/>
        <v>1.7355619517235916</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26.611440954415443</v>
      </c>
      <c r="D46" s="418">
        <f>Dry_Matter_Content!E33</f>
        <v>0.44</v>
      </c>
      <c r="E46" s="284">
        <f>MCF!R45</f>
        <v>0.8</v>
      </c>
      <c r="F46" s="67">
        <f t="shared" si="0"/>
        <v>2.8101681647862709</v>
      </c>
      <c r="G46" s="67">
        <f t="shared" si="1"/>
        <v>2.8101681647862709</v>
      </c>
      <c r="H46" s="67">
        <f t="shared" si="2"/>
        <v>0</v>
      </c>
      <c r="I46" s="67">
        <f t="shared" si="3"/>
        <v>17.042027320381173</v>
      </c>
      <c r="J46" s="67">
        <f t="shared" si="4"/>
        <v>2.6372325448398959</v>
      </c>
      <c r="K46" s="100">
        <f t="shared" si="6"/>
        <v>1.7581550298932638</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26.50657415083505</v>
      </c>
      <c r="D47" s="418">
        <f>Dry_Matter_Content!E34</f>
        <v>0.44</v>
      </c>
      <c r="E47" s="284">
        <f>MCF!R46</f>
        <v>0.8</v>
      </c>
      <c r="F47" s="67">
        <f t="shared" si="0"/>
        <v>2.7990942303281812</v>
      </c>
      <c r="G47" s="67">
        <f t="shared" si="1"/>
        <v>2.7990942303281812</v>
      </c>
      <c r="H47" s="67">
        <f t="shared" si="2"/>
        <v>0</v>
      </c>
      <c r="I47" s="67">
        <f t="shared" si="3"/>
        <v>17.176853084008123</v>
      </c>
      <c r="J47" s="67">
        <f t="shared" si="4"/>
        <v>2.6642684667012304</v>
      </c>
      <c r="K47" s="100">
        <f t="shared" si="6"/>
        <v>1.7761789778008201</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26.391625222490866</v>
      </c>
      <c r="D48" s="418">
        <f>Dry_Matter_Content!E35</f>
        <v>0.44</v>
      </c>
      <c r="E48" s="284">
        <f>MCF!R47</f>
        <v>0.8</v>
      </c>
      <c r="F48" s="67">
        <f t="shared" si="0"/>
        <v>2.7869556234950359</v>
      </c>
      <c r="G48" s="67">
        <f t="shared" si="1"/>
        <v>2.7869556234950359</v>
      </c>
      <c r="H48" s="67">
        <f t="shared" si="2"/>
        <v>0</v>
      </c>
      <c r="I48" s="67">
        <f t="shared" si="3"/>
        <v>17.278462230317778</v>
      </c>
      <c r="J48" s="67">
        <f t="shared" si="4"/>
        <v>2.6853464771853819</v>
      </c>
      <c r="K48" s="100">
        <f t="shared" si="6"/>
        <v>1.7902309847902544</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26.268259576799998</v>
      </c>
      <c r="D49" s="418">
        <f>Dry_Matter_Content!E36</f>
        <v>0.44</v>
      </c>
      <c r="E49" s="284">
        <f>MCF!R48</f>
        <v>0.8</v>
      </c>
      <c r="F49" s="67">
        <f t="shared" si="0"/>
        <v>2.7739282113100803</v>
      </c>
      <c r="G49" s="67">
        <f t="shared" si="1"/>
        <v>2.7739282113100803</v>
      </c>
      <c r="H49" s="67">
        <f t="shared" si="2"/>
        <v>0</v>
      </c>
      <c r="I49" s="67">
        <f t="shared" si="3"/>
        <v>17.351158879918671</v>
      </c>
      <c r="J49" s="67">
        <f t="shared" si="4"/>
        <v>2.7012315617091871</v>
      </c>
      <c r="K49" s="100">
        <f t="shared" si="6"/>
        <v>1.8008210411394581</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14.6385622741613</v>
      </c>
      <c r="J50" s="67">
        <f t="shared" si="4"/>
        <v>2.7125966057573709</v>
      </c>
      <c r="K50" s="100">
        <f t="shared" si="6"/>
        <v>1.8083977371715805</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12.350039956265034</v>
      </c>
      <c r="J51" s="67">
        <f t="shared" si="4"/>
        <v>2.2885223178962653</v>
      </c>
      <c r="K51" s="100">
        <f t="shared" si="6"/>
        <v>1.5256815452641768</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10.419294194660351</v>
      </c>
      <c r="J52" s="67">
        <f t="shared" si="4"/>
        <v>1.9307457616046835</v>
      </c>
      <c r="K52" s="100">
        <f t="shared" si="6"/>
        <v>1.287163841069789</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8.7903919258018899</v>
      </c>
      <c r="J53" s="67">
        <f t="shared" si="4"/>
        <v>1.6289022688584605</v>
      </c>
      <c r="K53" s="100">
        <f t="shared" si="6"/>
        <v>1.0859348459056402</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7.4161443918919838</v>
      </c>
      <c r="J54" s="67">
        <f t="shared" si="4"/>
        <v>1.3742475339099063</v>
      </c>
      <c r="K54" s="100">
        <f t="shared" si="6"/>
        <v>0.91616502260660415</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6.2567400982378505</v>
      </c>
      <c r="J55" s="67">
        <f t="shared" si="4"/>
        <v>1.1594042936541338</v>
      </c>
      <c r="K55" s="100">
        <f t="shared" si="6"/>
        <v>0.77293619576942252</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5.2785914874710755</v>
      </c>
      <c r="J56" s="67">
        <f t="shared" si="4"/>
        <v>0.97814861076677462</v>
      </c>
      <c r="K56" s="100">
        <f t="shared" si="6"/>
        <v>0.65209907384451637</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4.4533619191645171</v>
      </c>
      <c r="J57" s="67">
        <f t="shared" si="4"/>
        <v>0.82522956830655836</v>
      </c>
      <c r="K57" s="100">
        <f t="shared" si="6"/>
        <v>0.5501530455377055</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3.7571447667692515</v>
      </c>
      <c r="J58" s="67">
        <f t="shared" si="4"/>
        <v>0.69621715239526538</v>
      </c>
      <c r="K58" s="100">
        <f t="shared" si="6"/>
        <v>0.46414476826351025</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3.1697708505824433</v>
      </c>
      <c r="J59" s="67">
        <f t="shared" si="4"/>
        <v>0.58737391618680812</v>
      </c>
      <c r="K59" s="100">
        <f t="shared" si="6"/>
        <v>0.39158261079120538</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2.6742241433092002</v>
      </c>
      <c r="J60" s="67">
        <f t="shared" si="4"/>
        <v>0.49554670727324313</v>
      </c>
      <c r="K60" s="100">
        <f t="shared" si="6"/>
        <v>0.33036447151549542</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2.2561488214025776</v>
      </c>
      <c r="J61" s="67">
        <f t="shared" si="4"/>
        <v>0.4180753219066225</v>
      </c>
      <c r="K61" s="100">
        <f t="shared" si="6"/>
        <v>0.27871688127108163</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1.9034333816227529</v>
      </c>
      <c r="J62" s="67">
        <f t="shared" si="4"/>
        <v>0.35271543977982472</v>
      </c>
      <c r="K62" s="100">
        <f t="shared" si="6"/>
        <v>0.23514362651988313</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1.6058597748101942</v>
      </c>
      <c r="J63" s="67">
        <f t="shared" si="4"/>
        <v>0.29757360681255862</v>
      </c>
      <c r="K63" s="100">
        <f t="shared" si="6"/>
        <v>0.19838240454170575</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1.3548073923947526</v>
      </c>
      <c r="J64" s="67">
        <f t="shared" si="4"/>
        <v>0.25105238241544164</v>
      </c>
      <c r="K64" s="100">
        <f t="shared" si="6"/>
        <v>0.16736825494362775</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1.1430033302281437</v>
      </c>
      <c r="J65" s="67">
        <f t="shared" si="4"/>
        <v>0.2118040621666088</v>
      </c>
      <c r="K65" s="100">
        <f t="shared" si="6"/>
        <v>0.14120270811107252</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0.96431169496598268</v>
      </c>
      <c r="J66" s="67">
        <f t="shared" si="4"/>
        <v>0.17869163526216106</v>
      </c>
      <c r="K66" s="100">
        <f t="shared" si="6"/>
        <v>0.1191277568414407</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0.81355584927522373</v>
      </c>
      <c r="J67" s="67">
        <f t="shared" si="4"/>
        <v>0.150755845690759</v>
      </c>
      <c r="K67" s="100">
        <f t="shared" si="6"/>
        <v>0.10050389712717267</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0.68636844636969685</v>
      </c>
      <c r="J68" s="67">
        <f t="shared" si="4"/>
        <v>0.12718740290552691</v>
      </c>
      <c r="K68" s="100">
        <f t="shared" si="6"/>
        <v>8.479160193701793E-2</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0.5790649094240351</v>
      </c>
      <c r="J69" s="67">
        <f t="shared" si="4"/>
        <v>0.10730353694566173</v>
      </c>
      <c r="K69" s="100">
        <f t="shared" si="6"/>
        <v>7.1535691297107823E-2</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0.48853669060663013</v>
      </c>
      <c r="J70" s="67">
        <f t="shared" si="4"/>
        <v>9.0528218817404985E-2</v>
      </c>
      <c r="K70" s="100">
        <f t="shared" si="6"/>
        <v>6.0352145878269987E-2</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0.41216121748124684</v>
      </c>
      <c r="J71" s="67">
        <f t="shared" si="4"/>
        <v>7.6375473125383272E-2</v>
      </c>
      <c r="K71" s="100">
        <f t="shared" si="6"/>
        <v>5.0916982083588844E-2</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0.34772591795445834</v>
      </c>
      <c r="J72" s="67">
        <f t="shared" si="4"/>
        <v>6.4435299526788503E-2</v>
      </c>
      <c r="K72" s="100">
        <f t="shared" si="6"/>
        <v>4.2956866351192335E-2</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0.29336412279685725</v>
      </c>
      <c r="J73" s="67">
        <f t="shared" si="4"/>
        <v>5.4361795157601076E-2</v>
      </c>
      <c r="K73" s="100">
        <f t="shared" si="6"/>
        <v>3.6241196771734048E-2</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0.24750098885536956</v>
      </c>
      <c r="J74" s="67">
        <f t="shared" si="4"/>
        <v>4.5863133941487694E-2</v>
      </c>
      <c r="K74" s="100">
        <f t="shared" si="6"/>
        <v>3.0575422627658461E-2</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0.20880787637008896</v>
      </c>
      <c r="J75" s="67">
        <f t="shared" si="4"/>
        <v>3.8693112485280595E-2</v>
      </c>
      <c r="K75" s="100">
        <f t="shared" si="6"/>
        <v>2.5795408323520397E-2</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0.17616385872165147</v>
      </c>
      <c r="J76" s="67">
        <f t="shared" si="4"/>
        <v>3.2644017648437496E-2</v>
      </c>
      <c r="K76" s="100">
        <f t="shared" si="6"/>
        <v>2.1762678432291661E-2</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0.14862324955931333</v>
      </c>
      <c r="J77" s="67">
        <f t="shared" si="4"/>
        <v>2.7540609162338133E-2</v>
      </c>
      <c r="K77" s="100">
        <f t="shared" si="6"/>
        <v>1.8360406108225421E-2</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0.12538820658141664</v>
      </c>
      <c r="J78" s="67">
        <f t="shared" si="4"/>
        <v>2.3235042977896685E-2</v>
      </c>
      <c r="K78" s="100">
        <f t="shared" si="6"/>
        <v>1.5490028651931123E-2</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0.10578561830886034</v>
      </c>
      <c r="J79" s="67">
        <f t="shared" si="4"/>
        <v>1.9602588272556298E-2</v>
      </c>
      <c r="K79" s="100">
        <f t="shared" si="6"/>
        <v>1.3068392181704198E-2</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8.9247604269079711E-2</v>
      </c>
      <c r="J80" s="67">
        <f t="shared" si="4"/>
        <v>1.653801403978063E-2</v>
      </c>
      <c r="K80" s="100">
        <f t="shared" si="6"/>
        <v>1.1025342693187086E-2</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7.5295063687339764E-2</v>
      </c>
      <c r="J81" s="67">
        <f t="shared" si="4"/>
        <v>1.3952540581739946E-2</v>
      </c>
      <c r="K81" s="100">
        <f t="shared" si="6"/>
        <v>9.3016937211599631E-3</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6.3523796096392526E-2</v>
      </c>
      <c r="J82" s="67">
        <f t="shared" si="4"/>
        <v>1.1771267590947232E-2</v>
      </c>
      <c r="K82" s="100">
        <f t="shared" si="6"/>
        <v>7.8475117272981537E-3</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5.3592791783169079E-2</v>
      </c>
      <c r="J83" s="67">
        <f t="shared" ref="J83:J99" si="16">I82*(1-$K$10)+H83</f>
        <v>9.9310043132234509E-3</v>
      </c>
      <c r="K83" s="100">
        <f t="shared" si="6"/>
        <v>6.6206695421489672E-3</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4.521435285063552E-2</v>
      </c>
      <c r="J84" s="67">
        <f t="shared" si="16"/>
        <v>8.3784389325335575E-3</v>
      </c>
      <c r="K84" s="100">
        <f t="shared" si="6"/>
        <v>5.5856259550223714E-3</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3.8145758705255592E-2</v>
      </c>
      <c r="J85" s="67">
        <f t="shared" si="16"/>
        <v>7.0685941453799252E-3</v>
      </c>
      <c r="K85" s="100">
        <f t="shared" ref="K85:K99" si="18">J85*CH4_fraction*conv</f>
        <v>4.7123960969199501E-3</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3.2182234521999364E-2</v>
      </c>
      <c r="J86" s="67">
        <f t="shared" si="16"/>
        <v>5.9635241832562257E-3</v>
      </c>
      <c r="K86" s="100">
        <f t="shared" si="18"/>
        <v>3.9756827888374835E-3</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2.7151018985664403E-2</v>
      </c>
      <c r="J87" s="67">
        <f t="shared" si="16"/>
        <v>5.031215536334962E-3</v>
      </c>
      <c r="K87" s="100">
        <f t="shared" si="18"/>
        <v>3.3541436908899745E-3</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2.2906359452945491E-2</v>
      </c>
      <c r="J88" s="67">
        <f t="shared" si="16"/>
        <v>4.2446595327189128E-3</v>
      </c>
      <c r="K88" s="100">
        <f t="shared" si="18"/>
        <v>2.8297730218126084E-3</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1.9325289546760098E-2</v>
      </c>
      <c r="J89" s="67">
        <f t="shared" si="16"/>
        <v>3.5810699061853933E-3</v>
      </c>
      <c r="K89" s="100">
        <f t="shared" si="18"/>
        <v>2.3873799374569287E-3</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1.6304066861139371E-2</v>
      </c>
      <c r="J90" s="67">
        <f t="shared" si="16"/>
        <v>3.0212226856207287E-3</v>
      </c>
      <c r="K90" s="100">
        <f t="shared" si="18"/>
        <v>2.0141484570804858E-3</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1.3755167578178325E-2</v>
      </c>
      <c r="J91" s="67">
        <f t="shared" si="16"/>
        <v>2.548899282961046E-3</v>
      </c>
      <c r="K91" s="100">
        <f t="shared" si="18"/>
        <v>1.6992661886406973E-3</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1.160475093209634E-2</v>
      </c>
      <c r="J92" s="67">
        <f t="shared" si="16"/>
        <v>2.1504166460819848E-3</v>
      </c>
      <c r="K92" s="100">
        <f t="shared" si="18"/>
        <v>1.4336110973879898E-3</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9.790520066773771E-3</v>
      </c>
      <c r="J93" s="67">
        <f t="shared" si="16"/>
        <v>1.8142308653225684E-3</v>
      </c>
      <c r="K93" s="100">
        <f t="shared" si="18"/>
        <v>1.2094872435483789E-3</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8.2599173165179077E-3</v>
      </c>
      <c r="J94" s="67">
        <f t="shared" si="16"/>
        <v>1.5306027502558631E-3</v>
      </c>
      <c r="K94" s="100">
        <f t="shared" si="18"/>
        <v>1.0204018335039087E-3</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6.9686016279413747E-3</v>
      </c>
      <c r="J95" s="67">
        <f t="shared" si="16"/>
        <v>1.2913156885765332E-3</v>
      </c>
      <c r="K95" s="100">
        <f t="shared" si="18"/>
        <v>8.6087712571768877E-4</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5.8791640143704207E-3</v>
      </c>
      <c r="J96" s="67">
        <f t="shared" si="16"/>
        <v>1.089437613570954E-3</v>
      </c>
      <c r="K96" s="100">
        <f t="shared" si="18"/>
        <v>7.2629174238063592E-4</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4.9600438299238804E-3</v>
      </c>
      <c r="J97" s="67">
        <f t="shared" si="16"/>
        <v>9.1912018444654077E-4</v>
      </c>
      <c r="K97" s="100">
        <f t="shared" si="18"/>
        <v>6.1274678963102718E-4</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4.1846144680827554E-3</v>
      </c>
      <c r="J98" s="67">
        <f t="shared" si="16"/>
        <v>7.7542936184112521E-4</v>
      </c>
      <c r="K98" s="100">
        <f t="shared" si="18"/>
        <v>5.1695290789408347E-4</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3.5304119977416118E-3</v>
      </c>
      <c r="J99" s="68">
        <f t="shared" si="16"/>
        <v>6.5420247034114385E-4</v>
      </c>
      <c r="K99" s="102">
        <f t="shared" si="18"/>
        <v>4.361349802274292E-4</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18.465872505893998</v>
      </c>
      <c r="Q30" s="284">
        <f>MCF!R29</f>
        <v>0.8</v>
      </c>
      <c r="R30" s="67">
        <f t="shared" si="5"/>
        <v>3.1761300710137679</v>
      </c>
      <c r="S30" s="67">
        <f t="shared" si="7"/>
        <v>3.1761300710137679</v>
      </c>
      <c r="T30" s="67">
        <f t="shared" si="8"/>
        <v>0</v>
      </c>
      <c r="U30" s="67">
        <f t="shared" si="9"/>
        <v>3.1761300710137679</v>
      </c>
      <c r="V30" s="67">
        <f t="shared" si="10"/>
        <v>0</v>
      </c>
      <c r="W30" s="100">
        <f t="shared" si="11"/>
        <v>0</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18.861881174928001</v>
      </c>
      <c r="Q31" s="284">
        <f>MCF!R30</f>
        <v>0.8</v>
      </c>
      <c r="R31" s="67">
        <f t="shared" si="5"/>
        <v>3.2442435620876164</v>
      </c>
      <c r="S31" s="67">
        <f t="shared" si="7"/>
        <v>3.2442435620876164</v>
      </c>
      <c r="T31" s="67">
        <f t="shared" si="8"/>
        <v>0</v>
      </c>
      <c r="U31" s="67">
        <f t="shared" si="9"/>
        <v>6.3111319613970398</v>
      </c>
      <c r="V31" s="67">
        <f t="shared" si="10"/>
        <v>0.10924167170434441</v>
      </c>
      <c r="W31" s="100">
        <f t="shared" si="11"/>
        <v>7.2827781136229605E-2</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19.309158264923997</v>
      </c>
      <c r="Q32" s="284">
        <f>MCF!R31</f>
        <v>0.8</v>
      </c>
      <c r="R32" s="67">
        <f t="shared" si="5"/>
        <v>3.3211752215669281</v>
      </c>
      <c r="S32" s="67">
        <f t="shared" si="7"/>
        <v>3.3211752215669281</v>
      </c>
      <c r="T32" s="67">
        <f t="shared" si="8"/>
        <v>0</v>
      </c>
      <c r="U32" s="67">
        <f t="shared" si="9"/>
        <v>9.4152384262081483</v>
      </c>
      <c r="V32" s="67">
        <f t="shared" si="10"/>
        <v>0.2170687567558193</v>
      </c>
      <c r="W32" s="100">
        <f t="shared" si="11"/>
        <v>0.14471250450387951</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19.752909071544003</v>
      </c>
      <c r="Q33" s="284">
        <f>MCF!R32</f>
        <v>0.8</v>
      </c>
      <c r="R33" s="67">
        <f t="shared" si="5"/>
        <v>3.3975003603055685</v>
      </c>
      <c r="S33" s="67">
        <f t="shared" si="7"/>
        <v>3.3975003603055685</v>
      </c>
      <c r="T33" s="67">
        <f t="shared" si="8"/>
        <v>0</v>
      </c>
      <c r="U33" s="67">
        <f t="shared" si="9"/>
        <v>12.488905580008524</v>
      </c>
      <c r="V33" s="67">
        <f t="shared" si="10"/>
        <v>0.32383320650519432</v>
      </c>
      <c r="W33" s="100">
        <f t="shared" si="11"/>
        <v>0.21588880433679619</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20.194216556580002</v>
      </c>
      <c r="Q34" s="284">
        <f>MCF!R33</f>
        <v>0.8</v>
      </c>
      <c r="R34" s="67">
        <f t="shared" si="5"/>
        <v>3.4734052477317605</v>
      </c>
      <c r="S34" s="67">
        <f t="shared" si="7"/>
        <v>3.4734052477317605</v>
      </c>
      <c r="T34" s="67">
        <f t="shared" si="8"/>
        <v>0</v>
      </c>
      <c r="U34" s="67">
        <f t="shared" si="9"/>
        <v>15.532760118917334</v>
      </c>
      <c r="V34" s="67">
        <f t="shared" si="10"/>
        <v>0.42955070882294866</v>
      </c>
      <c r="W34" s="100">
        <f t="shared" si="11"/>
        <v>0.2863671392152991</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20.632065720750003</v>
      </c>
      <c r="Q35" s="284">
        <f>MCF!R34</f>
        <v>0.8</v>
      </c>
      <c r="R35" s="67">
        <f t="shared" si="5"/>
        <v>3.5487153039690007</v>
      </c>
      <c r="S35" s="67">
        <f t="shared" si="7"/>
        <v>3.5487153039690007</v>
      </c>
      <c r="T35" s="67">
        <f t="shared" si="8"/>
        <v>0</v>
      </c>
      <c r="U35" s="67">
        <f t="shared" si="9"/>
        <v>18.547232604225101</v>
      </c>
      <c r="V35" s="67">
        <f t="shared" si="10"/>
        <v>0.53424281866123413</v>
      </c>
      <c r="W35" s="100">
        <f t="shared" si="11"/>
        <v>0.35616187910748942</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20.698887841614045</v>
      </c>
      <c r="Q36" s="284">
        <f>MCF!R35</f>
        <v>0.8</v>
      </c>
      <c r="R36" s="67">
        <f t="shared" si="5"/>
        <v>3.560208708757616</v>
      </c>
      <c r="S36" s="67">
        <f t="shared" si="7"/>
        <v>3.560208708757616</v>
      </c>
      <c r="T36" s="67">
        <f t="shared" si="8"/>
        <v>0</v>
      </c>
      <c r="U36" s="67">
        <f t="shared" si="9"/>
        <v>21.469516967986305</v>
      </c>
      <c r="V36" s="67">
        <f t="shared" si="10"/>
        <v>0.63792434499641393</v>
      </c>
      <c r="W36" s="100">
        <f t="shared" si="11"/>
        <v>0.42528289666427593</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20.72230281086502</v>
      </c>
      <c r="Q37" s="284">
        <f>MCF!R36</f>
        <v>0.8</v>
      </c>
      <c r="R37" s="67">
        <f t="shared" si="5"/>
        <v>3.5642360834687836</v>
      </c>
      <c r="S37" s="67">
        <f t="shared" si="7"/>
        <v>3.5642360834687836</v>
      </c>
      <c r="T37" s="67">
        <f t="shared" si="8"/>
        <v>0</v>
      </c>
      <c r="U37" s="67">
        <f t="shared" si="9"/>
        <v>24.295317952190086</v>
      </c>
      <c r="V37" s="67">
        <f t="shared" si="10"/>
        <v>0.73843509926500273</v>
      </c>
      <c r="W37" s="100">
        <f t="shared" si="11"/>
        <v>0.49229006617666848</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20.732878549550648</v>
      </c>
      <c r="Q38" s="284">
        <f>MCF!R37</f>
        <v>0.8</v>
      </c>
      <c r="R38" s="67">
        <f t="shared" si="5"/>
        <v>3.5660551105227114</v>
      </c>
      <c r="S38" s="67">
        <f t="shared" si="7"/>
        <v>3.5660551105227114</v>
      </c>
      <c r="T38" s="67">
        <f t="shared" si="8"/>
        <v>0</v>
      </c>
      <c r="U38" s="67">
        <f t="shared" si="9"/>
        <v>27.025745714857145</v>
      </c>
      <c r="V38" s="67">
        <f t="shared" si="10"/>
        <v>0.83562734785565074</v>
      </c>
      <c r="W38" s="100">
        <f t="shared" si="11"/>
        <v>0.55708489857043375</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20.731212941870648</v>
      </c>
      <c r="Q39" s="284">
        <f>MCF!R38</f>
        <v>0.8</v>
      </c>
      <c r="R39" s="67">
        <f t="shared" si="5"/>
        <v>3.5657686260017516</v>
      </c>
      <c r="S39" s="67">
        <f t="shared" si="7"/>
        <v>3.5657686260017516</v>
      </c>
      <c r="T39" s="67">
        <f t="shared" si="8"/>
        <v>0</v>
      </c>
      <c r="U39" s="67">
        <f t="shared" si="9"/>
        <v>29.661975066667527</v>
      </c>
      <c r="V39" s="67">
        <f t="shared" si="10"/>
        <v>0.92953927419136839</v>
      </c>
      <c r="W39" s="100">
        <f t="shared" si="11"/>
        <v>0.61969284946091219</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20.717882685390606</v>
      </c>
      <c r="Q40" s="284">
        <f>MCF!R39</f>
        <v>0.8</v>
      </c>
      <c r="R40" s="67">
        <f t="shared" si="5"/>
        <v>3.5634758218871845</v>
      </c>
      <c r="S40" s="67">
        <f t="shared" si="7"/>
        <v>3.5634758218871845</v>
      </c>
      <c r="T40" s="67">
        <f t="shared" si="8"/>
        <v>0</v>
      </c>
      <c r="U40" s="67">
        <f t="shared" si="9"/>
        <v>32.20523960315824</v>
      </c>
      <c r="V40" s="67">
        <f t="shared" si="10"/>
        <v>1.0202112853964718</v>
      </c>
      <c r="W40" s="100">
        <f t="shared" si="11"/>
        <v>0.68014085693098114</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20.693443960860229</v>
      </c>
      <c r="Q41" s="284">
        <f>MCF!R40</f>
        <v>0.8</v>
      </c>
      <c r="R41" s="67">
        <f t="shared" si="5"/>
        <v>3.5592723612679595</v>
      </c>
      <c r="S41" s="67">
        <f t="shared" si="7"/>
        <v>3.5592723612679595</v>
      </c>
      <c r="T41" s="67">
        <f t="shared" si="8"/>
        <v>0</v>
      </c>
      <c r="U41" s="67">
        <f t="shared" si="9"/>
        <v>34.656826153950234</v>
      </c>
      <c r="V41" s="67">
        <f t="shared" si="10"/>
        <v>1.107685810475963</v>
      </c>
      <c r="W41" s="100">
        <f t="shared" si="11"/>
        <v>0.73845720698397532</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20.65843308214918</v>
      </c>
      <c r="Q42" s="284">
        <f>MCF!R41</f>
        <v>0.8</v>
      </c>
      <c r="R42" s="67">
        <f t="shared" si="5"/>
        <v>3.5532504901296593</v>
      </c>
      <c r="S42" s="67">
        <f t="shared" si="7"/>
        <v>3.5532504901296593</v>
      </c>
      <c r="T42" s="67">
        <f t="shared" si="8"/>
        <v>0</v>
      </c>
      <c r="U42" s="67">
        <f t="shared" si="9"/>
        <v>37.01806953468089</v>
      </c>
      <c r="V42" s="67">
        <f t="shared" si="10"/>
        <v>1.1920071093990021</v>
      </c>
      <c r="W42" s="100">
        <f t="shared" si="11"/>
        <v>0.79467140626600141</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20.61336712686759</v>
      </c>
      <c r="Q43" s="284">
        <f>MCF!R42</f>
        <v>0.8</v>
      </c>
      <c r="R43" s="67">
        <f t="shared" si="5"/>
        <v>3.5454991458212257</v>
      </c>
      <c r="S43" s="67">
        <f t="shared" si="7"/>
        <v>3.5454991458212257</v>
      </c>
      <c r="T43" s="67">
        <f t="shared" si="8"/>
        <v>0</v>
      </c>
      <c r="U43" s="67">
        <f t="shared" si="9"/>
        <v>39.290347587908308</v>
      </c>
      <c r="V43" s="67">
        <f t="shared" si="10"/>
        <v>1.2732210925938097</v>
      </c>
      <c r="W43" s="100">
        <f t="shared" si="11"/>
        <v>0.84881406172920637</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20.558744548222347</v>
      </c>
      <c r="Q44" s="284">
        <f>MCF!R43</f>
        <v>0.8</v>
      </c>
      <c r="R44" s="67">
        <f t="shared" si="5"/>
        <v>3.5361040622942435</v>
      </c>
      <c r="S44" s="67">
        <f t="shared" si="7"/>
        <v>3.5361040622942435</v>
      </c>
      <c r="T44" s="67">
        <f t="shared" si="8"/>
        <v>0</v>
      </c>
      <c r="U44" s="67">
        <f t="shared" si="9"/>
        <v>41.475076499820915</v>
      </c>
      <c r="V44" s="67">
        <f t="shared" si="10"/>
        <v>1.3513751503816338</v>
      </c>
      <c r="W44" s="100">
        <f t="shared" si="11"/>
        <v>0.90091676692108913</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20.495045768645273</v>
      </c>
      <c r="Q45" s="284">
        <f>MCF!R44</f>
        <v>0.8</v>
      </c>
      <c r="R45" s="67">
        <f t="shared" si="5"/>
        <v>3.5251478722069871</v>
      </c>
      <c r="S45" s="67">
        <f t="shared" si="7"/>
        <v>3.5251478722069871</v>
      </c>
      <c r="T45" s="67">
        <f t="shared" si="8"/>
        <v>0</v>
      </c>
      <c r="U45" s="67">
        <f t="shared" si="9"/>
        <v>43.573706380130972</v>
      </c>
      <c r="V45" s="67">
        <f t="shared" si="10"/>
        <v>1.4265179918969277</v>
      </c>
      <c r="W45" s="100">
        <f t="shared" si="11"/>
        <v>0.95101199459795183</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20.422733755714177</v>
      </c>
      <c r="Q46" s="284">
        <f>MCF!R45</f>
        <v>0.8</v>
      </c>
      <c r="R46" s="67">
        <f t="shared" si="5"/>
        <v>3.5127102059828381</v>
      </c>
      <c r="S46" s="67">
        <f t="shared" si="7"/>
        <v>3.5127102059828381</v>
      </c>
      <c r="T46" s="67">
        <f t="shared" si="8"/>
        <v>0</v>
      </c>
      <c r="U46" s="67">
        <f t="shared" si="9"/>
        <v>45.587717093054181</v>
      </c>
      <c r="V46" s="67">
        <f t="shared" si="10"/>
        <v>1.4986994930596251</v>
      </c>
      <c r="W46" s="100">
        <f t="shared" si="11"/>
        <v>0.99913299537308342</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20.342254580873409</v>
      </c>
      <c r="Q47" s="284">
        <f>MCF!R46</f>
        <v>0.8</v>
      </c>
      <c r="R47" s="67">
        <f t="shared" si="5"/>
        <v>3.4988677879102266</v>
      </c>
      <c r="S47" s="67">
        <f t="shared" si="7"/>
        <v>3.4988677879102266</v>
      </c>
      <c r="T47" s="67">
        <f t="shared" si="8"/>
        <v>0</v>
      </c>
      <c r="U47" s="67">
        <f t="shared" si="9"/>
        <v>47.518614327780988</v>
      </c>
      <c r="V47" s="67">
        <f t="shared" si="10"/>
        <v>1.5679705531834207</v>
      </c>
      <c r="W47" s="100">
        <f t="shared" si="11"/>
        <v>1.0453137021222805</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20.254037961446478</v>
      </c>
      <c r="Q48" s="284">
        <f>MCF!R47</f>
        <v>0.8</v>
      </c>
      <c r="R48" s="67">
        <f t="shared" si="5"/>
        <v>3.483694529368794</v>
      </c>
      <c r="S48" s="67">
        <f t="shared" si="7"/>
        <v>3.483694529368794</v>
      </c>
      <c r="T48" s="67">
        <f t="shared" si="8"/>
        <v>0</v>
      </c>
      <c r="U48" s="67">
        <f t="shared" si="9"/>
        <v>49.367925897328519</v>
      </c>
      <c r="V48" s="67">
        <f t="shared" si="10"/>
        <v>1.6343829598212654</v>
      </c>
      <c r="W48" s="100">
        <f t="shared" si="11"/>
        <v>1.0895886398808434</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20.159362000800002</v>
      </c>
      <c r="Q49" s="284">
        <f>MCF!R48</f>
        <v>0.8</v>
      </c>
      <c r="R49" s="67">
        <f t="shared" si="5"/>
        <v>3.4674102641376003</v>
      </c>
      <c r="S49" s="67">
        <f t="shared" si="7"/>
        <v>3.4674102641376003</v>
      </c>
      <c r="T49" s="67">
        <f t="shared" si="8"/>
        <v>0</v>
      </c>
      <c r="U49" s="67">
        <f t="shared" si="9"/>
        <v>51.137346900000196</v>
      </c>
      <c r="V49" s="67">
        <f t="shared" si="10"/>
        <v>1.6979892614659191</v>
      </c>
      <c r="W49" s="100">
        <f t="shared" si="11"/>
        <v>1.1319928409772793</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49.378499139682262</v>
      </c>
      <c r="V50" s="67">
        <f t="shared" si="10"/>
        <v>1.7588477603179309</v>
      </c>
      <c r="W50" s="100">
        <f t="shared" si="11"/>
        <v>1.1725651735452871</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47.680146215946777</v>
      </c>
      <c r="V51" s="67">
        <f t="shared" si="10"/>
        <v>1.698352923735484</v>
      </c>
      <c r="W51" s="100">
        <f t="shared" si="11"/>
        <v>1.1322352824903226</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46.040207434070922</v>
      </c>
      <c r="V52" s="67">
        <f t="shared" si="10"/>
        <v>1.6399387818758571</v>
      </c>
      <c r="W52" s="100">
        <f t="shared" si="11"/>
        <v>1.0932925212505713</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44.456673663960757</v>
      </c>
      <c r="V53" s="67">
        <f t="shared" si="10"/>
        <v>1.5835337701101635</v>
      </c>
      <c r="W53" s="100">
        <f t="shared" si="11"/>
        <v>1.0556891800734423</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42.92760487871562</v>
      </c>
      <c r="V54" s="67">
        <f t="shared" si="10"/>
        <v>1.5290687852451379</v>
      </c>
      <c r="W54" s="100">
        <f t="shared" si="11"/>
        <v>1.0193791901634253</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41.451127777852534</v>
      </c>
      <c r="V55" s="67">
        <f t="shared" si="10"/>
        <v>1.4764771008630828</v>
      </c>
      <c r="W55" s="100">
        <f t="shared" si="11"/>
        <v>0.98431806724205517</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40.025433492278871</v>
      </c>
      <c r="V56" s="67">
        <f t="shared" si="10"/>
        <v>1.4256942855736621</v>
      </c>
      <c r="W56" s="100">
        <f t="shared" si="11"/>
        <v>0.95046285704910805</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38.648775368201484</v>
      </c>
      <c r="V57" s="67">
        <f t="shared" si="10"/>
        <v>1.3766581240773896</v>
      </c>
      <c r="W57" s="100">
        <f t="shared" si="11"/>
        <v>0.91777208271825972</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37.319466827257372</v>
      </c>
      <c r="V58" s="67">
        <f t="shared" si="10"/>
        <v>1.3293085409441086</v>
      </c>
      <c r="W58" s="100">
        <f t="shared" si="11"/>
        <v>0.88620569396273896</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36.035879300244297</v>
      </c>
      <c r="V59" s="67">
        <f t="shared" si="10"/>
        <v>1.2835875270130741</v>
      </c>
      <c r="W59" s="100">
        <f t="shared" si="11"/>
        <v>0.85572501800871603</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34.796440231919817</v>
      </c>
      <c r="V60" s="67">
        <f t="shared" si="10"/>
        <v>1.2394390683244798</v>
      </c>
      <c r="W60" s="100">
        <f t="shared" si="11"/>
        <v>0.82629271221631984</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33.599631154424465</v>
      </c>
      <c r="V61" s="67">
        <f t="shared" si="10"/>
        <v>1.1968090774953497</v>
      </c>
      <c r="W61" s="100">
        <f t="shared" si="11"/>
        <v>0.7978727183302331</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32.443985826968735</v>
      </c>
      <c r="V62" s="67">
        <f t="shared" si="10"/>
        <v>1.155645327455731</v>
      </c>
      <c r="W62" s="100">
        <f t="shared" si="11"/>
        <v>0.77043021830382064</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31.328088439504732</v>
      </c>
      <c r="V63" s="67">
        <f t="shared" si="10"/>
        <v>1.115897387464003</v>
      </c>
      <c r="W63" s="100">
        <f t="shared" si="11"/>
        <v>0.74393159164266864</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30.250571878181823</v>
      </c>
      <c r="V64" s="67">
        <f t="shared" si="10"/>
        <v>1.0775165613229096</v>
      </c>
      <c r="W64" s="100">
        <f t="shared" si="11"/>
        <v>0.71834437421527308</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29.210116050461192</v>
      </c>
      <c r="V65" s="67">
        <f t="shared" si="10"/>
        <v>1.0404558277206297</v>
      </c>
      <c r="W65" s="100">
        <f t="shared" si="11"/>
        <v>0.69363721848041981</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28.205446267837402</v>
      </c>
      <c r="V66" s="67">
        <f t="shared" si="10"/>
        <v>1.0046697826237894</v>
      </c>
      <c r="W66" s="100">
        <f t="shared" si="11"/>
        <v>0.66977985508252624</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27.23533168418556</v>
      </c>
      <c r="V67" s="67">
        <f t="shared" si="10"/>
        <v>0.970114583651843</v>
      </c>
      <c r="W67" s="100">
        <f t="shared" si="11"/>
        <v>0.64674305576789526</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26.298583787820885</v>
      </c>
      <c r="V68" s="67">
        <f t="shared" si="10"/>
        <v>0.9367478963646737</v>
      </c>
      <c r="W68" s="100">
        <f t="shared" si="11"/>
        <v>0.6244985975764491</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25.394054945423274</v>
      </c>
      <c r="V69" s="67">
        <f t="shared" si="10"/>
        <v>0.90452884239761044</v>
      </c>
      <c r="W69" s="100">
        <f t="shared" si="11"/>
        <v>0.60301922826507359</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24.520636996042956</v>
      </c>
      <c r="V70" s="67">
        <f t="shared" si="10"/>
        <v>0.87341794938031936</v>
      </c>
      <c r="W70" s="100">
        <f t="shared" si="11"/>
        <v>0.58227863292021287</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23.677259893464743</v>
      </c>
      <c r="V71" s="67">
        <f t="shared" si="10"/>
        <v>0.84337710257821341</v>
      </c>
      <c r="W71" s="100">
        <f t="shared" si="11"/>
        <v>0.56225140171880894</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22.862890395267609</v>
      </c>
      <c r="V72" s="67">
        <f t="shared" si="10"/>
        <v>0.81436949819713611</v>
      </c>
      <c r="W72" s="100">
        <f t="shared" si="11"/>
        <v>0.54291299879809074</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22.076530796973497</v>
      </c>
      <c r="V73" s="67">
        <f t="shared" si="10"/>
        <v>0.78635959829411117</v>
      </c>
      <c r="W73" s="100">
        <f t="shared" si="11"/>
        <v>0.52423973219607412</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21.317217709734578</v>
      </c>
      <c r="V74" s="67">
        <f t="shared" si="10"/>
        <v>0.75931308723891799</v>
      </c>
      <c r="W74" s="100">
        <f t="shared" si="11"/>
        <v>0.50620872482594526</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20.584020880061423</v>
      </c>
      <c r="V75" s="67">
        <f t="shared" si="10"/>
        <v>0.73319682967315325</v>
      </c>
      <c r="W75" s="100">
        <f t="shared" si="11"/>
        <v>0.48879788644876881</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19.87604205014615</v>
      </c>
      <c r="V76" s="67">
        <f t="shared" si="10"/>
        <v>0.70797882991527317</v>
      </c>
      <c r="W76" s="100">
        <f t="shared" si="11"/>
        <v>0.47198588661018209</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19.192413857384267</v>
      </c>
      <c r="V77" s="67">
        <f t="shared" si="10"/>
        <v>0.68362819276188214</v>
      </c>
      <c r="W77" s="100">
        <f t="shared" si="11"/>
        <v>0.45575212850792141</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18.532298771747023</v>
      </c>
      <c r="V78" s="67">
        <f t="shared" si="10"/>
        <v>0.66011508563724508</v>
      </c>
      <c r="W78" s="100">
        <f t="shared" si="11"/>
        <v>0.44007672375816337</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17.894888069702372</v>
      </c>
      <c r="V79" s="67">
        <f t="shared" si="10"/>
        <v>0.63741070204465111</v>
      </c>
      <c r="W79" s="100">
        <f t="shared" si="11"/>
        <v>0.42494046802976737</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17.279400843427517</v>
      </c>
      <c r="V80" s="67">
        <f t="shared" si="10"/>
        <v>0.61548722627485308</v>
      </c>
      <c r="W80" s="100">
        <f t="shared" si="11"/>
        <v>0.41032481751656869</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16.685083044099173</v>
      </c>
      <c r="V81" s="67">
        <f t="shared" si="10"/>
        <v>0.59431779932834439</v>
      </c>
      <c r="W81" s="100">
        <f t="shared" si="11"/>
        <v>0.39621186621889626</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16.111206558089446</v>
      </c>
      <c r="V82" s="67">
        <f t="shared" si="10"/>
        <v>0.57387648600972685</v>
      </c>
      <c r="W82" s="100">
        <f t="shared" si="11"/>
        <v>0.38258432400648457</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15.557068314935593</v>
      </c>
      <c r="V83" s="67">
        <f t="shared" si="10"/>
        <v>0.55413824315385185</v>
      </c>
      <c r="W83" s="100">
        <f t="shared" si="11"/>
        <v>0.3694254954359012</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15.021989425990782</v>
      </c>
      <c r="V84" s="67">
        <f t="shared" si="10"/>
        <v>0.5350788889448117</v>
      </c>
      <c r="W84" s="100">
        <f t="shared" si="11"/>
        <v>0.35671925929654114</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14.505314352700591</v>
      </c>
      <c r="V85" s="67">
        <f t="shared" ref="V85:V98" si="22">U84*(1-$W$10)+T85</f>
        <v>0.51667507329019102</v>
      </c>
      <c r="W85" s="100">
        <f t="shared" ref="W85:W99" si="23">V85*CH4_fraction*conv</f>
        <v>0.34445004886012731</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14.006410103486306</v>
      </c>
      <c r="V86" s="67">
        <f t="shared" si="22"/>
        <v>0.49890424921428361</v>
      </c>
      <c r="W86" s="100">
        <f t="shared" si="23"/>
        <v>0.33260283280952241</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13.52466545825108</v>
      </c>
      <c r="V87" s="67">
        <f t="shared" si="22"/>
        <v>0.48174464523522698</v>
      </c>
      <c r="W87" s="100">
        <f t="shared" si="23"/>
        <v>0.32116309682348465</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13.059490219558866</v>
      </c>
      <c r="V88" s="67">
        <f t="shared" si="22"/>
        <v>0.46517523869221505</v>
      </c>
      <c r="W88" s="100">
        <f t="shared" si="23"/>
        <v>0.31011682579481004</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12.610314489568756</v>
      </c>
      <c r="V89" s="67">
        <f t="shared" si="22"/>
        <v>0.44917572999010913</v>
      </c>
      <c r="W89" s="100">
        <f t="shared" si="23"/>
        <v>0.29945048666007273</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12.17658797183886</v>
      </c>
      <c r="V90" s="67">
        <f t="shared" si="22"/>
        <v>0.43372651772989562</v>
      </c>
      <c r="W90" s="100">
        <f t="shared" si="23"/>
        <v>0.28915101181993041</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11.757779297144339</v>
      </c>
      <c r="V91" s="67">
        <f t="shared" si="22"/>
        <v>0.4188086746945206</v>
      </c>
      <c r="W91" s="100">
        <f t="shared" si="23"/>
        <v>0.27920578312968036</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11.353375372483656</v>
      </c>
      <c r="V92" s="67">
        <f t="shared" si="22"/>
        <v>0.40440392466068231</v>
      </c>
      <c r="W92" s="100">
        <f t="shared" si="23"/>
        <v>0.26960261644045486</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10.962880752475485</v>
      </c>
      <c r="V93" s="67">
        <f t="shared" si="22"/>
        <v>0.39049462000817164</v>
      </c>
      <c r="W93" s="100">
        <f t="shared" si="23"/>
        <v>0.26032974667211439</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10.585817032376154</v>
      </c>
      <c r="V94" s="67">
        <f t="shared" si="22"/>
        <v>0.37706372009933087</v>
      </c>
      <c r="W94" s="100">
        <f t="shared" si="23"/>
        <v>0.25137581339955389</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10.221722261974012</v>
      </c>
      <c r="V95" s="67">
        <f t="shared" si="22"/>
        <v>0.36409477040214089</v>
      </c>
      <c r="W95" s="100">
        <f t="shared" si="23"/>
        <v>0.24272984693476057</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9.8701503796426504</v>
      </c>
      <c r="V96" s="67">
        <f t="shared" si="22"/>
        <v>0.35157188233136233</v>
      </c>
      <c r="W96" s="100">
        <f t="shared" si="23"/>
        <v>0.23438125488757489</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9.5306706658596188</v>
      </c>
      <c r="V97" s="67">
        <f t="shared" si="22"/>
        <v>0.33947971378303132</v>
      </c>
      <c r="W97" s="100">
        <f t="shared" si="23"/>
        <v>0.22631980918868755</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9.2028672155211559</v>
      </c>
      <c r="V98" s="67">
        <f t="shared" si="22"/>
        <v>0.32780345033846348</v>
      </c>
      <c r="W98" s="100">
        <f t="shared" si="23"/>
        <v>0.21853563355897565</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8.8863384284064182</v>
      </c>
      <c r="V99" s="68">
        <f>U98*(1-$W$10)+T99</f>
        <v>0.31652878711473853</v>
      </c>
      <c r="W99" s="102">
        <f t="shared" si="23"/>
        <v>0.21101919140982567</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5.0361470470619993</v>
      </c>
      <c r="D30" s="418">
        <f>Dry_Matter_Content!H17</f>
        <v>0.73</v>
      </c>
      <c r="E30" s="284">
        <f>MCF!R29</f>
        <v>0.8</v>
      </c>
      <c r="F30" s="67">
        <f t="shared" si="0"/>
        <v>0.44116648132263114</v>
      </c>
      <c r="G30" s="67">
        <f t="shared" si="1"/>
        <v>0.44116648132263114</v>
      </c>
      <c r="H30" s="67">
        <f t="shared" si="2"/>
        <v>0</v>
      </c>
      <c r="I30" s="67">
        <f t="shared" si="3"/>
        <v>0.44116648132263114</v>
      </c>
      <c r="J30" s="67">
        <f t="shared" si="4"/>
        <v>0</v>
      </c>
      <c r="K30" s="100">
        <f t="shared" si="6"/>
        <v>0</v>
      </c>
      <c r="O30" s="96">
        <f>Amnt_Deposited!B25</f>
        <v>2011</v>
      </c>
      <c r="P30" s="99">
        <f>Amnt_Deposited!H25</f>
        <v>5.0361470470619993</v>
      </c>
      <c r="Q30" s="284">
        <f>MCF!R29</f>
        <v>0.8</v>
      </c>
      <c r="R30" s="67">
        <f t="shared" si="5"/>
        <v>0.48347011651795191</v>
      </c>
      <c r="S30" s="67">
        <f t="shared" si="7"/>
        <v>0.48347011651795191</v>
      </c>
      <c r="T30" s="67">
        <f t="shared" si="8"/>
        <v>0</v>
      </c>
      <c r="U30" s="67">
        <f t="shared" si="9"/>
        <v>0.48347011651795191</v>
      </c>
      <c r="V30" s="67">
        <f t="shared" si="10"/>
        <v>0</v>
      </c>
      <c r="W30" s="100">
        <f t="shared" si="11"/>
        <v>0</v>
      </c>
    </row>
    <row r="31" spans="2:23">
      <c r="B31" s="96">
        <f>Amnt_Deposited!B26</f>
        <v>2012</v>
      </c>
      <c r="C31" s="99">
        <f>Amnt_Deposited!H26</f>
        <v>5.1441494113440003</v>
      </c>
      <c r="D31" s="418">
        <f>Dry_Matter_Content!H18</f>
        <v>0.73</v>
      </c>
      <c r="E31" s="284">
        <f>MCF!R30</f>
        <v>0.8</v>
      </c>
      <c r="F31" s="67">
        <f t="shared" si="0"/>
        <v>0.45062748843373446</v>
      </c>
      <c r="G31" s="67">
        <f t="shared" si="1"/>
        <v>0.45062748843373446</v>
      </c>
      <c r="H31" s="67">
        <f t="shared" si="2"/>
        <v>0</v>
      </c>
      <c r="I31" s="67">
        <f t="shared" si="3"/>
        <v>0.86196838916860874</v>
      </c>
      <c r="J31" s="67">
        <f t="shared" si="4"/>
        <v>2.982558058775691E-2</v>
      </c>
      <c r="K31" s="100">
        <f t="shared" si="6"/>
        <v>1.9883720391837938E-2</v>
      </c>
      <c r="O31" s="96">
        <f>Amnt_Deposited!B26</f>
        <v>2012</v>
      </c>
      <c r="P31" s="99">
        <f>Amnt_Deposited!H26</f>
        <v>5.1441494113440003</v>
      </c>
      <c r="Q31" s="284">
        <f>MCF!R30</f>
        <v>0.8</v>
      </c>
      <c r="R31" s="67">
        <f t="shared" si="5"/>
        <v>0.49383834348902406</v>
      </c>
      <c r="S31" s="67">
        <f t="shared" si="7"/>
        <v>0.49383834348902406</v>
      </c>
      <c r="T31" s="67">
        <f t="shared" si="8"/>
        <v>0</v>
      </c>
      <c r="U31" s="67">
        <f t="shared" si="9"/>
        <v>0.94462289223957119</v>
      </c>
      <c r="V31" s="67">
        <f t="shared" si="10"/>
        <v>3.2685567767404826E-2</v>
      </c>
      <c r="W31" s="100">
        <f t="shared" si="11"/>
        <v>2.1790378511603217E-2</v>
      </c>
    </row>
    <row r="32" spans="2:23">
      <c r="B32" s="96">
        <f>Amnt_Deposited!B27</f>
        <v>2013</v>
      </c>
      <c r="C32" s="99">
        <f>Amnt_Deposited!H27</f>
        <v>5.2661340722519991</v>
      </c>
      <c r="D32" s="418">
        <f>Dry_Matter_Content!H19</f>
        <v>0.73</v>
      </c>
      <c r="E32" s="284">
        <f>MCF!R31</f>
        <v>0.8</v>
      </c>
      <c r="F32" s="67">
        <f t="shared" si="0"/>
        <v>0.4613133447292751</v>
      </c>
      <c r="G32" s="67">
        <f t="shared" si="1"/>
        <v>0.4613133447292751</v>
      </c>
      <c r="H32" s="67">
        <f t="shared" si="2"/>
        <v>0</v>
      </c>
      <c r="I32" s="67">
        <f t="shared" si="3"/>
        <v>1.2650073437443712</v>
      </c>
      <c r="J32" s="67">
        <f t="shared" si="4"/>
        <v>5.8274390153512629E-2</v>
      </c>
      <c r="K32" s="100">
        <f t="shared" si="6"/>
        <v>3.8849593435675081E-2</v>
      </c>
      <c r="O32" s="96">
        <f>Amnt_Deposited!B27</f>
        <v>2013</v>
      </c>
      <c r="P32" s="99">
        <f>Amnt_Deposited!H27</f>
        <v>5.2661340722519991</v>
      </c>
      <c r="Q32" s="284">
        <f>MCF!R31</f>
        <v>0.8</v>
      </c>
      <c r="R32" s="67">
        <f t="shared" si="5"/>
        <v>0.50554887093619194</v>
      </c>
      <c r="S32" s="67">
        <f t="shared" si="7"/>
        <v>0.50554887093619194</v>
      </c>
      <c r="T32" s="67">
        <f t="shared" si="8"/>
        <v>0</v>
      </c>
      <c r="U32" s="67">
        <f t="shared" si="9"/>
        <v>1.3863094178020505</v>
      </c>
      <c r="V32" s="67">
        <f t="shared" si="10"/>
        <v>6.3862345373712465E-2</v>
      </c>
      <c r="W32" s="100">
        <f t="shared" si="11"/>
        <v>4.2574896915808305E-2</v>
      </c>
    </row>
    <row r="33" spans="2:23">
      <c r="B33" s="96">
        <f>Amnt_Deposited!B28</f>
        <v>2014</v>
      </c>
      <c r="C33" s="99">
        <f>Amnt_Deposited!H28</f>
        <v>5.3871570195120002</v>
      </c>
      <c r="D33" s="418">
        <f>Dry_Matter_Content!H20</f>
        <v>0.73</v>
      </c>
      <c r="E33" s="284">
        <f>MCF!R32</f>
        <v>0.8</v>
      </c>
      <c r="F33" s="67">
        <f t="shared" si="0"/>
        <v>0.47191495490925117</v>
      </c>
      <c r="G33" s="67">
        <f t="shared" si="1"/>
        <v>0.47191495490925117</v>
      </c>
      <c r="H33" s="67">
        <f t="shared" si="2"/>
        <v>0</v>
      </c>
      <c r="I33" s="67">
        <f t="shared" si="3"/>
        <v>1.6513999843521423</v>
      </c>
      <c r="J33" s="67">
        <f t="shared" si="4"/>
        <v>8.5522314301479954E-2</v>
      </c>
      <c r="K33" s="100">
        <f t="shared" si="6"/>
        <v>5.7014876200986636E-2</v>
      </c>
      <c r="O33" s="96">
        <f>Amnt_Deposited!B28</f>
        <v>2014</v>
      </c>
      <c r="P33" s="99">
        <f>Amnt_Deposited!H28</f>
        <v>5.3871570195120002</v>
      </c>
      <c r="Q33" s="284">
        <f>MCF!R32</f>
        <v>0.8</v>
      </c>
      <c r="R33" s="67">
        <f t="shared" si="5"/>
        <v>0.51716707387315208</v>
      </c>
      <c r="S33" s="67">
        <f t="shared" si="7"/>
        <v>0.51716707387315208</v>
      </c>
      <c r="T33" s="67">
        <f t="shared" si="8"/>
        <v>0</v>
      </c>
      <c r="U33" s="67">
        <f t="shared" si="9"/>
        <v>1.8097534075091972</v>
      </c>
      <c r="V33" s="67">
        <f t="shared" si="10"/>
        <v>9.372308416600543E-2</v>
      </c>
      <c r="W33" s="100">
        <f t="shared" si="11"/>
        <v>6.2482056110670287E-2</v>
      </c>
    </row>
    <row r="34" spans="2:23">
      <c r="B34" s="96">
        <f>Amnt_Deposited!B29</f>
        <v>2015</v>
      </c>
      <c r="C34" s="99">
        <f>Amnt_Deposited!H29</f>
        <v>5.5075136063399999</v>
      </c>
      <c r="D34" s="418">
        <f>Dry_Matter_Content!H21</f>
        <v>0.73</v>
      </c>
      <c r="E34" s="284">
        <f>MCF!R33</f>
        <v>0.8</v>
      </c>
      <c r="F34" s="67">
        <f t="shared" si="0"/>
        <v>0.48245819191538408</v>
      </c>
      <c r="G34" s="67">
        <f t="shared" si="1"/>
        <v>0.48245819191538408</v>
      </c>
      <c r="H34" s="67">
        <f t="shared" si="2"/>
        <v>0</v>
      </c>
      <c r="I34" s="67">
        <f t="shared" si="3"/>
        <v>2.0222133315181012</v>
      </c>
      <c r="J34" s="67">
        <f t="shared" si="4"/>
        <v>0.11164484474942514</v>
      </c>
      <c r="K34" s="100">
        <f t="shared" si="6"/>
        <v>7.442989649961676E-2</v>
      </c>
      <c r="O34" s="96">
        <f>Amnt_Deposited!B29</f>
        <v>2015</v>
      </c>
      <c r="P34" s="99">
        <f>Amnt_Deposited!H29</f>
        <v>5.5075136063399999</v>
      </c>
      <c r="Q34" s="284">
        <f>MCF!R33</f>
        <v>0.8</v>
      </c>
      <c r="R34" s="67">
        <f t="shared" si="5"/>
        <v>0.52872130620864</v>
      </c>
      <c r="S34" s="67">
        <f t="shared" si="7"/>
        <v>0.52872130620864</v>
      </c>
      <c r="T34" s="67">
        <f t="shared" si="8"/>
        <v>0</v>
      </c>
      <c r="U34" s="67">
        <f t="shared" si="9"/>
        <v>2.2161241989239464</v>
      </c>
      <c r="V34" s="67">
        <f t="shared" si="10"/>
        <v>0.12235051479389057</v>
      </c>
      <c r="W34" s="100">
        <f t="shared" si="11"/>
        <v>8.1567009862593715E-2</v>
      </c>
    </row>
    <row r="35" spans="2:23">
      <c r="B35" s="96">
        <f>Amnt_Deposited!B30</f>
        <v>2016</v>
      </c>
      <c r="C35" s="99">
        <f>Amnt_Deposited!H30</f>
        <v>5.6269270147500006</v>
      </c>
      <c r="D35" s="418">
        <f>Dry_Matter_Content!H22</f>
        <v>0.73</v>
      </c>
      <c r="E35" s="284">
        <f>MCF!R34</f>
        <v>0.8</v>
      </c>
      <c r="F35" s="67">
        <f t="shared" si="0"/>
        <v>0.49291880649210001</v>
      </c>
      <c r="G35" s="67">
        <f t="shared" si="1"/>
        <v>0.49291880649210001</v>
      </c>
      <c r="H35" s="67">
        <f t="shared" si="2"/>
        <v>0</v>
      </c>
      <c r="I35" s="67">
        <f t="shared" si="3"/>
        <v>2.3784180193309963</v>
      </c>
      <c r="J35" s="67">
        <f t="shared" si="4"/>
        <v>0.13671411867920508</v>
      </c>
      <c r="K35" s="100">
        <f t="shared" si="6"/>
        <v>9.1142745786136709E-2</v>
      </c>
      <c r="O35" s="96">
        <f>Amnt_Deposited!B30</f>
        <v>2016</v>
      </c>
      <c r="P35" s="99">
        <f>Amnt_Deposited!H30</f>
        <v>5.6269270147500006</v>
      </c>
      <c r="Q35" s="284">
        <f>MCF!R34</f>
        <v>0.8</v>
      </c>
      <c r="R35" s="67">
        <f t="shared" si="5"/>
        <v>0.54018499341600001</v>
      </c>
      <c r="S35" s="67">
        <f t="shared" si="7"/>
        <v>0.54018499341600001</v>
      </c>
      <c r="T35" s="67">
        <f t="shared" si="8"/>
        <v>0</v>
      </c>
      <c r="U35" s="67">
        <f t="shared" si="9"/>
        <v>2.6064855006367083</v>
      </c>
      <c r="V35" s="67">
        <f t="shared" si="10"/>
        <v>0.14982369170323842</v>
      </c>
      <c r="W35" s="100">
        <f t="shared" si="11"/>
        <v>9.9882461135492276E-2</v>
      </c>
    </row>
    <row r="36" spans="2:23">
      <c r="B36" s="96">
        <f>Amnt_Deposited!B31</f>
        <v>2017</v>
      </c>
      <c r="C36" s="99">
        <f>Amnt_Deposited!H31</f>
        <v>5.6451512295311028</v>
      </c>
      <c r="D36" s="418">
        <f>Dry_Matter_Content!H23</f>
        <v>0.73</v>
      </c>
      <c r="E36" s="284">
        <f>MCF!R35</f>
        <v>0.8</v>
      </c>
      <c r="F36" s="67">
        <f t="shared" si="0"/>
        <v>0.49451524770692457</v>
      </c>
      <c r="G36" s="67">
        <f t="shared" si="1"/>
        <v>0.49451524770692457</v>
      </c>
      <c r="H36" s="67">
        <f t="shared" si="2"/>
        <v>0</v>
      </c>
      <c r="I36" s="67">
        <f t="shared" si="3"/>
        <v>2.7121375100840917</v>
      </c>
      <c r="J36" s="67">
        <f t="shared" si="4"/>
        <v>0.16079575695382914</v>
      </c>
      <c r="K36" s="100">
        <f t="shared" si="6"/>
        <v>0.10719717130255275</v>
      </c>
      <c r="O36" s="96">
        <f>Amnt_Deposited!B31</f>
        <v>2017</v>
      </c>
      <c r="P36" s="99">
        <f>Amnt_Deposited!H31</f>
        <v>5.6451512295311028</v>
      </c>
      <c r="Q36" s="284">
        <f>MCF!R35</f>
        <v>0.8</v>
      </c>
      <c r="R36" s="67">
        <f t="shared" si="5"/>
        <v>0.54193451803498582</v>
      </c>
      <c r="S36" s="67">
        <f t="shared" si="7"/>
        <v>0.54193451803498582</v>
      </c>
      <c r="T36" s="67">
        <f t="shared" si="8"/>
        <v>0</v>
      </c>
      <c r="U36" s="67">
        <f t="shared" si="9"/>
        <v>2.9722054905031143</v>
      </c>
      <c r="V36" s="67">
        <f t="shared" si="10"/>
        <v>0.17621452816857988</v>
      </c>
      <c r="W36" s="100">
        <f t="shared" si="11"/>
        <v>0.11747635211238658</v>
      </c>
    </row>
    <row r="37" spans="2:23">
      <c r="B37" s="96">
        <f>Amnt_Deposited!B32</f>
        <v>2018</v>
      </c>
      <c r="C37" s="99">
        <f>Amnt_Deposited!H32</f>
        <v>5.6515371302359148</v>
      </c>
      <c r="D37" s="418">
        <f>Dry_Matter_Content!H24</f>
        <v>0.73</v>
      </c>
      <c r="E37" s="284">
        <f>MCF!R36</f>
        <v>0.8</v>
      </c>
      <c r="F37" s="67">
        <f t="shared" si="0"/>
        <v>0.49507465260866612</v>
      </c>
      <c r="G37" s="67">
        <f t="shared" si="1"/>
        <v>0.49507465260866612</v>
      </c>
      <c r="H37" s="67">
        <f t="shared" si="2"/>
        <v>0</v>
      </c>
      <c r="I37" s="67">
        <f t="shared" si="3"/>
        <v>3.0238549057461794</v>
      </c>
      <c r="J37" s="67">
        <f t="shared" si="4"/>
        <v>0.18335725694657812</v>
      </c>
      <c r="K37" s="100">
        <f t="shared" si="6"/>
        <v>0.12223817129771875</v>
      </c>
      <c r="O37" s="96">
        <f>Amnt_Deposited!B32</f>
        <v>2018</v>
      </c>
      <c r="P37" s="99">
        <f>Amnt_Deposited!H32</f>
        <v>5.6515371302359148</v>
      </c>
      <c r="Q37" s="284">
        <f>MCF!R36</f>
        <v>0.8</v>
      </c>
      <c r="R37" s="67">
        <f t="shared" si="5"/>
        <v>0.54254756450264785</v>
      </c>
      <c r="S37" s="67">
        <f t="shared" si="7"/>
        <v>0.54254756450264785</v>
      </c>
      <c r="T37" s="67">
        <f t="shared" si="8"/>
        <v>0</v>
      </c>
      <c r="U37" s="67">
        <f t="shared" si="9"/>
        <v>3.3138135953382797</v>
      </c>
      <c r="V37" s="67">
        <f t="shared" si="10"/>
        <v>0.20093945966748289</v>
      </c>
      <c r="W37" s="100">
        <f t="shared" si="11"/>
        <v>0.13395963977832193</v>
      </c>
    </row>
    <row r="38" spans="2:23">
      <c r="B38" s="96">
        <f>Amnt_Deposited!B33</f>
        <v>2019</v>
      </c>
      <c r="C38" s="99">
        <f>Amnt_Deposited!H33</f>
        <v>5.6544214226047211</v>
      </c>
      <c r="D38" s="418">
        <f>Dry_Matter_Content!H25</f>
        <v>0.73</v>
      </c>
      <c r="E38" s="284">
        <f>MCF!R37</f>
        <v>0.8</v>
      </c>
      <c r="F38" s="67">
        <f t="shared" si="0"/>
        <v>0.49532731662017354</v>
      </c>
      <c r="G38" s="67">
        <f t="shared" si="1"/>
        <v>0.49532731662017354</v>
      </c>
      <c r="H38" s="67">
        <f t="shared" si="2"/>
        <v>0</v>
      </c>
      <c r="I38" s="67">
        <f t="shared" si="3"/>
        <v>3.3147509430301949</v>
      </c>
      <c r="J38" s="67">
        <f t="shared" si="4"/>
        <v>0.20443127933615801</v>
      </c>
      <c r="K38" s="100">
        <f t="shared" si="6"/>
        <v>0.13628751955743867</v>
      </c>
      <c r="O38" s="96">
        <f>Amnt_Deposited!B33</f>
        <v>2019</v>
      </c>
      <c r="P38" s="99">
        <f>Amnt_Deposited!H33</f>
        <v>5.6544214226047211</v>
      </c>
      <c r="Q38" s="284">
        <f>MCF!R37</f>
        <v>0.8</v>
      </c>
      <c r="R38" s="67">
        <f t="shared" si="5"/>
        <v>0.54282445657005318</v>
      </c>
      <c r="S38" s="67">
        <f t="shared" si="7"/>
        <v>0.54282445657005318</v>
      </c>
      <c r="T38" s="67">
        <f t="shared" si="8"/>
        <v>0</v>
      </c>
      <c r="U38" s="67">
        <f t="shared" si="9"/>
        <v>3.6326037731837761</v>
      </c>
      <c r="V38" s="67">
        <f t="shared" si="10"/>
        <v>0.22403427872455678</v>
      </c>
      <c r="W38" s="100">
        <f t="shared" si="11"/>
        <v>0.14935618581637117</v>
      </c>
    </row>
    <row r="39" spans="2:23">
      <c r="B39" s="96">
        <f>Amnt_Deposited!B34</f>
        <v>2020</v>
      </c>
      <c r="C39" s="99">
        <f>Amnt_Deposited!H34</f>
        <v>5.6539671659647217</v>
      </c>
      <c r="D39" s="418">
        <f>Dry_Matter_Content!H26</f>
        <v>0.73</v>
      </c>
      <c r="E39" s="284">
        <f>MCF!R38</f>
        <v>0.8</v>
      </c>
      <c r="F39" s="67">
        <f t="shared" si="0"/>
        <v>0.49528752373850954</v>
      </c>
      <c r="G39" s="67">
        <f t="shared" si="1"/>
        <v>0.49528752373850954</v>
      </c>
      <c r="H39" s="67">
        <f t="shared" si="2"/>
        <v>0</v>
      </c>
      <c r="I39" s="67">
        <f t="shared" si="3"/>
        <v>3.5859408175472773</v>
      </c>
      <c r="J39" s="67">
        <f t="shared" si="4"/>
        <v>0.22409764922142716</v>
      </c>
      <c r="K39" s="100">
        <f t="shared" si="6"/>
        <v>0.14939843281428478</v>
      </c>
      <c r="O39" s="96">
        <f>Amnt_Deposited!B34</f>
        <v>2020</v>
      </c>
      <c r="P39" s="99">
        <f>Amnt_Deposited!H34</f>
        <v>5.6539671659647217</v>
      </c>
      <c r="Q39" s="284">
        <f>MCF!R38</f>
        <v>0.8</v>
      </c>
      <c r="R39" s="67">
        <f t="shared" si="5"/>
        <v>0.54278084793261328</v>
      </c>
      <c r="S39" s="67">
        <f t="shared" si="7"/>
        <v>0.54278084793261328</v>
      </c>
      <c r="T39" s="67">
        <f t="shared" si="8"/>
        <v>0</v>
      </c>
      <c r="U39" s="67">
        <f t="shared" si="9"/>
        <v>3.9297981562161954</v>
      </c>
      <c r="V39" s="67">
        <f t="shared" si="10"/>
        <v>0.2455864649001942</v>
      </c>
      <c r="W39" s="100">
        <f t="shared" si="11"/>
        <v>0.16372430993346279</v>
      </c>
    </row>
    <row r="40" spans="2:23">
      <c r="B40" s="96">
        <f>Amnt_Deposited!B35</f>
        <v>2021</v>
      </c>
      <c r="C40" s="99">
        <f>Amnt_Deposited!H35</f>
        <v>5.6503316414701654</v>
      </c>
      <c r="D40" s="418">
        <f>Dry_Matter_Content!H27</f>
        <v>0.73</v>
      </c>
      <c r="E40" s="284">
        <f>MCF!R39</f>
        <v>0.8</v>
      </c>
      <c r="F40" s="67">
        <f t="shared" si="0"/>
        <v>0.49496905179278655</v>
      </c>
      <c r="G40" s="67">
        <f t="shared" si="1"/>
        <v>0.49496905179278655</v>
      </c>
      <c r="H40" s="67">
        <f t="shared" si="2"/>
        <v>0</v>
      </c>
      <c r="I40" s="67">
        <f t="shared" si="3"/>
        <v>3.8384781086223518</v>
      </c>
      <c r="J40" s="67">
        <f t="shared" si="4"/>
        <v>0.2424317607177123</v>
      </c>
      <c r="K40" s="100">
        <f t="shared" si="6"/>
        <v>0.16162117381180818</v>
      </c>
      <c r="O40" s="96">
        <f>Amnt_Deposited!B35</f>
        <v>2021</v>
      </c>
      <c r="P40" s="99">
        <f>Amnt_Deposited!H35</f>
        <v>5.6503316414701654</v>
      </c>
      <c r="Q40" s="284">
        <f>MCF!R39</f>
        <v>0.8</v>
      </c>
      <c r="R40" s="67">
        <f t="shared" si="5"/>
        <v>0.54243183758113589</v>
      </c>
      <c r="S40" s="67">
        <f t="shared" si="7"/>
        <v>0.54243183758113589</v>
      </c>
      <c r="T40" s="67">
        <f t="shared" si="8"/>
        <v>0</v>
      </c>
      <c r="U40" s="67">
        <f t="shared" si="9"/>
        <v>4.2065513519149071</v>
      </c>
      <c r="V40" s="67">
        <f t="shared" si="10"/>
        <v>0.26567864188242452</v>
      </c>
      <c r="W40" s="100">
        <f t="shared" si="11"/>
        <v>0.17711909458828301</v>
      </c>
    </row>
    <row r="41" spans="2:23">
      <c r="B41" s="96">
        <f>Amnt_Deposited!B36</f>
        <v>2022</v>
      </c>
      <c r="C41" s="99">
        <f>Amnt_Deposited!H36</f>
        <v>5.6436665347800616</v>
      </c>
      <c r="D41" s="418">
        <f>Dry_Matter_Content!H28</f>
        <v>0.73</v>
      </c>
      <c r="E41" s="284">
        <f>MCF!R40</f>
        <v>0.8</v>
      </c>
      <c r="F41" s="67">
        <f t="shared" si="0"/>
        <v>0.4943851884467334</v>
      </c>
      <c r="G41" s="67">
        <f t="shared" si="1"/>
        <v>0.4943851884467334</v>
      </c>
      <c r="H41" s="67">
        <f t="shared" si="2"/>
        <v>0</v>
      </c>
      <c r="I41" s="67">
        <f t="shared" si="3"/>
        <v>4.0733584547704877</v>
      </c>
      <c r="J41" s="67">
        <f t="shared" si="4"/>
        <v>0.25950484229859777</v>
      </c>
      <c r="K41" s="100">
        <f t="shared" si="6"/>
        <v>0.17300322819906516</v>
      </c>
      <c r="O41" s="96">
        <f>Amnt_Deposited!B36</f>
        <v>2022</v>
      </c>
      <c r="P41" s="99">
        <f>Amnt_Deposited!H36</f>
        <v>5.6436665347800616</v>
      </c>
      <c r="Q41" s="284">
        <f>MCF!R40</f>
        <v>0.8</v>
      </c>
      <c r="R41" s="67">
        <f t="shared" si="5"/>
        <v>0.54179198733888601</v>
      </c>
      <c r="S41" s="67">
        <f t="shared" si="7"/>
        <v>0.54179198733888601</v>
      </c>
      <c r="T41" s="67">
        <f t="shared" si="8"/>
        <v>0</v>
      </c>
      <c r="U41" s="67">
        <f t="shared" si="9"/>
        <v>4.4639544709813572</v>
      </c>
      <c r="V41" s="67">
        <f t="shared" si="10"/>
        <v>0.28438886827243598</v>
      </c>
      <c r="W41" s="100">
        <f t="shared" si="11"/>
        <v>0.18959257884829064</v>
      </c>
    </row>
    <row r="42" spans="2:23">
      <c r="B42" s="96">
        <f>Amnt_Deposited!B37</f>
        <v>2023</v>
      </c>
      <c r="C42" s="99">
        <f>Amnt_Deposited!H37</f>
        <v>5.6341181133134128</v>
      </c>
      <c r="D42" s="418">
        <f>Dry_Matter_Content!H29</f>
        <v>0.73</v>
      </c>
      <c r="E42" s="284">
        <f>MCF!R41</f>
        <v>0.8</v>
      </c>
      <c r="F42" s="67">
        <f t="shared" si="0"/>
        <v>0.49354874672625498</v>
      </c>
      <c r="G42" s="67">
        <f t="shared" si="1"/>
        <v>0.49354874672625498</v>
      </c>
      <c r="H42" s="67">
        <f t="shared" si="2"/>
        <v>0</v>
      </c>
      <c r="I42" s="67">
        <f t="shared" si="3"/>
        <v>4.2915229962159005</v>
      </c>
      <c r="J42" s="67">
        <f t="shared" si="4"/>
        <v>0.27538420528084184</v>
      </c>
      <c r="K42" s="100">
        <f t="shared" si="6"/>
        <v>0.18358947018722788</v>
      </c>
      <c r="O42" s="96">
        <f>Amnt_Deposited!B37</f>
        <v>2023</v>
      </c>
      <c r="P42" s="99">
        <f>Amnt_Deposited!H37</f>
        <v>5.6341181133134128</v>
      </c>
      <c r="Q42" s="284">
        <f>MCF!R41</f>
        <v>0.8</v>
      </c>
      <c r="R42" s="67">
        <f t="shared" si="5"/>
        <v>0.54087533887808759</v>
      </c>
      <c r="S42" s="67">
        <f t="shared" si="7"/>
        <v>0.54087533887808759</v>
      </c>
      <c r="T42" s="67">
        <f t="shared" si="8"/>
        <v>0</v>
      </c>
      <c r="U42" s="67">
        <f t="shared" si="9"/>
        <v>4.7030388999626318</v>
      </c>
      <c r="V42" s="67">
        <f t="shared" si="10"/>
        <v>0.30179090989681306</v>
      </c>
      <c r="W42" s="100">
        <f t="shared" si="11"/>
        <v>0.20119393993120871</v>
      </c>
    </row>
    <row r="43" spans="2:23">
      <c r="B43" s="96">
        <f>Amnt_Deposited!B38</f>
        <v>2024</v>
      </c>
      <c r="C43" s="99">
        <f>Amnt_Deposited!H38</f>
        <v>5.6218273982366149</v>
      </c>
      <c r="D43" s="418">
        <f>Dry_Matter_Content!H30</f>
        <v>0.73</v>
      </c>
      <c r="E43" s="284">
        <f>MCF!R42</f>
        <v>0.8</v>
      </c>
      <c r="F43" s="67">
        <f t="shared" si="0"/>
        <v>0.49247208008552756</v>
      </c>
      <c r="G43" s="67">
        <f t="shared" si="1"/>
        <v>0.49247208008552756</v>
      </c>
      <c r="H43" s="67">
        <f t="shared" si="2"/>
        <v>0</v>
      </c>
      <c r="I43" s="67">
        <f t="shared" si="3"/>
        <v>4.4938615997414919</v>
      </c>
      <c r="J43" s="67">
        <f t="shared" si="4"/>
        <v>0.29013347655993665</v>
      </c>
      <c r="K43" s="100">
        <f t="shared" si="6"/>
        <v>0.19342231770662444</v>
      </c>
      <c r="O43" s="96">
        <f>Amnt_Deposited!B38</f>
        <v>2024</v>
      </c>
      <c r="P43" s="99">
        <f>Amnt_Deposited!H38</f>
        <v>5.6218273982366149</v>
      </c>
      <c r="Q43" s="284">
        <f>MCF!R42</f>
        <v>0.8</v>
      </c>
      <c r="R43" s="67">
        <f t="shared" si="5"/>
        <v>0.53969543023071498</v>
      </c>
      <c r="S43" s="67">
        <f t="shared" si="7"/>
        <v>0.53969543023071498</v>
      </c>
      <c r="T43" s="67">
        <f t="shared" si="8"/>
        <v>0</v>
      </c>
      <c r="U43" s="67">
        <f t="shared" si="9"/>
        <v>4.9247798353331422</v>
      </c>
      <c r="V43" s="67">
        <f t="shared" si="10"/>
        <v>0.31795449486020461</v>
      </c>
      <c r="W43" s="100">
        <f t="shared" si="11"/>
        <v>0.21196966324013639</v>
      </c>
    </row>
    <row r="44" spans="2:23">
      <c r="B44" s="96">
        <f>Amnt_Deposited!B39</f>
        <v>2025</v>
      </c>
      <c r="C44" s="99">
        <f>Amnt_Deposited!H39</f>
        <v>5.6069303313333672</v>
      </c>
      <c r="D44" s="418">
        <f>Dry_Matter_Content!H31</f>
        <v>0.73</v>
      </c>
      <c r="E44" s="284">
        <f>MCF!R43</f>
        <v>0.8</v>
      </c>
      <c r="F44" s="67">
        <f t="shared" si="0"/>
        <v>0.49116709702480299</v>
      </c>
      <c r="G44" s="67">
        <f t="shared" si="1"/>
        <v>0.49116709702480299</v>
      </c>
      <c r="H44" s="67">
        <f t="shared" si="2"/>
        <v>0</v>
      </c>
      <c r="I44" s="67">
        <f t="shared" si="3"/>
        <v>4.6812158801364285</v>
      </c>
      <c r="J44" s="67">
        <f t="shared" si="4"/>
        <v>0.3038128166298667</v>
      </c>
      <c r="K44" s="100">
        <f t="shared" si="6"/>
        <v>0.20254187775324445</v>
      </c>
      <c r="O44" s="96">
        <f>Amnt_Deposited!B39</f>
        <v>2025</v>
      </c>
      <c r="P44" s="99">
        <f>Amnt_Deposited!H39</f>
        <v>5.6069303313333672</v>
      </c>
      <c r="Q44" s="284">
        <f>MCF!R43</f>
        <v>0.8</v>
      </c>
      <c r="R44" s="67">
        <f t="shared" si="5"/>
        <v>0.5382653118080033</v>
      </c>
      <c r="S44" s="67">
        <f t="shared" si="7"/>
        <v>0.5382653118080033</v>
      </c>
      <c r="T44" s="67">
        <f t="shared" si="8"/>
        <v>0</v>
      </c>
      <c r="U44" s="67">
        <f t="shared" si="9"/>
        <v>5.1300995946700585</v>
      </c>
      <c r="V44" s="67">
        <f t="shared" si="10"/>
        <v>0.33294555247108681</v>
      </c>
      <c r="W44" s="100">
        <f t="shared" si="11"/>
        <v>0.22196370164739121</v>
      </c>
    </row>
    <row r="45" spans="2:23">
      <c r="B45" s="96">
        <f>Amnt_Deposited!B40</f>
        <v>2026</v>
      </c>
      <c r="C45" s="99">
        <f>Amnt_Deposited!H40</f>
        <v>5.5895579369032555</v>
      </c>
      <c r="D45" s="418">
        <f>Dry_Matter_Content!H32</f>
        <v>0.73</v>
      </c>
      <c r="E45" s="284">
        <f>MCF!R44</f>
        <v>0.8</v>
      </c>
      <c r="F45" s="67">
        <f t="shared" si="0"/>
        <v>0.48964527527272517</v>
      </c>
      <c r="G45" s="67">
        <f t="shared" si="1"/>
        <v>0.48964527527272517</v>
      </c>
      <c r="H45" s="67">
        <f t="shared" si="2"/>
        <v>0</v>
      </c>
      <c r="I45" s="67">
        <f t="shared" si="3"/>
        <v>4.854382031557515</v>
      </c>
      <c r="J45" s="67">
        <f t="shared" si="4"/>
        <v>0.31647912385163823</v>
      </c>
      <c r="K45" s="100">
        <f t="shared" si="6"/>
        <v>0.2109860825677588</v>
      </c>
      <c r="O45" s="96">
        <f>Amnt_Deposited!B40</f>
        <v>2026</v>
      </c>
      <c r="P45" s="99">
        <f>Amnt_Deposited!H40</f>
        <v>5.5895579369032555</v>
      </c>
      <c r="Q45" s="284">
        <f>MCF!R44</f>
        <v>0.8</v>
      </c>
      <c r="R45" s="67">
        <f t="shared" si="5"/>
        <v>0.53659756194271258</v>
      </c>
      <c r="S45" s="67">
        <f t="shared" si="7"/>
        <v>0.53659756194271258</v>
      </c>
      <c r="T45" s="67">
        <f t="shared" si="8"/>
        <v>0</v>
      </c>
      <c r="U45" s="67">
        <f t="shared" si="9"/>
        <v>5.3198707195150847</v>
      </c>
      <c r="V45" s="67">
        <f t="shared" si="10"/>
        <v>0.34682643709768574</v>
      </c>
      <c r="W45" s="100">
        <f t="shared" si="11"/>
        <v>0.23121762473179047</v>
      </c>
    </row>
    <row r="46" spans="2:23">
      <c r="B46" s="96">
        <f>Amnt_Deposited!B41</f>
        <v>2027</v>
      </c>
      <c r="C46" s="99">
        <f>Amnt_Deposited!H41</f>
        <v>5.5698364788311387</v>
      </c>
      <c r="D46" s="418">
        <f>Dry_Matter_Content!H33</f>
        <v>0.73</v>
      </c>
      <c r="E46" s="284">
        <f>MCF!R45</f>
        <v>0.8</v>
      </c>
      <c r="F46" s="67">
        <f t="shared" si="0"/>
        <v>0.48791767554560767</v>
      </c>
      <c r="G46" s="67">
        <f t="shared" si="1"/>
        <v>0.48791767554560767</v>
      </c>
      <c r="H46" s="67">
        <f t="shared" si="2"/>
        <v>0</v>
      </c>
      <c r="I46" s="67">
        <f t="shared" si="3"/>
        <v>5.0141134812323163</v>
      </c>
      <c r="J46" s="67">
        <f t="shared" si="4"/>
        <v>0.32818622587080604</v>
      </c>
      <c r="K46" s="100">
        <f t="shared" si="6"/>
        <v>0.21879081724720401</v>
      </c>
      <c r="O46" s="96">
        <f>Amnt_Deposited!B41</f>
        <v>2027</v>
      </c>
      <c r="P46" s="99">
        <f>Amnt_Deposited!H41</f>
        <v>5.5698364788311387</v>
      </c>
      <c r="Q46" s="284">
        <f>MCF!R45</f>
        <v>0.8</v>
      </c>
      <c r="R46" s="67">
        <f t="shared" si="5"/>
        <v>0.5347043019677894</v>
      </c>
      <c r="S46" s="67">
        <f t="shared" si="7"/>
        <v>0.5347043019677894</v>
      </c>
      <c r="T46" s="67">
        <f t="shared" si="8"/>
        <v>0</v>
      </c>
      <c r="U46" s="67">
        <f t="shared" si="9"/>
        <v>5.4949188835422644</v>
      </c>
      <c r="V46" s="67">
        <f t="shared" si="10"/>
        <v>0.35965613794060936</v>
      </c>
      <c r="W46" s="100">
        <f t="shared" si="11"/>
        <v>0.23977075862707289</v>
      </c>
    </row>
    <row r="47" spans="2:23">
      <c r="B47" s="96">
        <f>Amnt_Deposited!B42</f>
        <v>2028</v>
      </c>
      <c r="C47" s="99">
        <f>Amnt_Deposited!H42</f>
        <v>5.5478876129654751</v>
      </c>
      <c r="D47" s="418">
        <f>Dry_Matter_Content!H34</f>
        <v>0.73</v>
      </c>
      <c r="E47" s="284">
        <f>MCF!R46</f>
        <v>0.8</v>
      </c>
      <c r="F47" s="67">
        <f t="shared" si="0"/>
        <v>0.48599495489577554</v>
      </c>
      <c r="G47" s="67">
        <f t="shared" si="1"/>
        <v>0.48599495489577554</v>
      </c>
      <c r="H47" s="67">
        <f t="shared" si="2"/>
        <v>0</v>
      </c>
      <c r="I47" s="67">
        <f t="shared" si="3"/>
        <v>5.1611233771038876</v>
      </c>
      <c r="J47" s="67">
        <f t="shared" si="4"/>
        <v>0.33898505902420462</v>
      </c>
      <c r="K47" s="100">
        <f t="shared" si="6"/>
        <v>0.22599003934946973</v>
      </c>
      <c r="O47" s="96">
        <f>Amnt_Deposited!B42</f>
        <v>2028</v>
      </c>
      <c r="P47" s="99">
        <f>Amnt_Deposited!H42</f>
        <v>5.5478876129654751</v>
      </c>
      <c r="Q47" s="284">
        <f>MCF!R46</f>
        <v>0.8</v>
      </c>
      <c r="R47" s="67">
        <f t="shared" si="5"/>
        <v>0.53259721084468559</v>
      </c>
      <c r="S47" s="67">
        <f t="shared" si="7"/>
        <v>0.53259721084468559</v>
      </c>
      <c r="T47" s="67">
        <f t="shared" si="8"/>
        <v>0</v>
      </c>
      <c r="U47" s="67">
        <f t="shared" si="9"/>
        <v>5.6560256187439863</v>
      </c>
      <c r="V47" s="67">
        <f t="shared" si="10"/>
        <v>0.371490475642964</v>
      </c>
      <c r="W47" s="100">
        <f t="shared" si="11"/>
        <v>0.24766031709530933</v>
      </c>
    </row>
    <row r="48" spans="2:23">
      <c r="B48" s="96">
        <f>Amnt_Deposited!B43</f>
        <v>2029</v>
      </c>
      <c r="C48" s="99">
        <f>Amnt_Deposited!H43</f>
        <v>5.5238285349399483</v>
      </c>
      <c r="D48" s="418">
        <f>Dry_Matter_Content!H35</f>
        <v>0.73</v>
      </c>
      <c r="E48" s="284">
        <f>MCF!R47</f>
        <v>0.8</v>
      </c>
      <c r="F48" s="67">
        <f t="shared" si="0"/>
        <v>0.48388737966073947</v>
      </c>
      <c r="G48" s="67">
        <f t="shared" si="1"/>
        <v>0.48388737966073947</v>
      </c>
      <c r="H48" s="67">
        <f t="shared" si="2"/>
        <v>0</v>
      </c>
      <c r="I48" s="67">
        <f t="shared" si="3"/>
        <v>5.2960869202445213</v>
      </c>
      <c r="J48" s="67">
        <f t="shared" si="4"/>
        <v>0.34892383652010589</v>
      </c>
      <c r="K48" s="100">
        <f t="shared" si="6"/>
        <v>0.23261589101340391</v>
      </c>
      <c r="O48" s="96">
        <f>Amnt_Deposited!B43</f>
        <v>2029</v>
      </c>
      <c r="P48" s="99">
        <f>Amnt_Deposited!H43</f>
        <v>5.5238285349399483</v>
      </c>
      <c r="Q48" s="284">
        <f>MCF!R47</f>
        <v>0.8</v>
      </c>
      <c r="R48" s="67">
        <f t="shared" si="5"/>
        <v>0.530287539354235</v>
      </c>
      <c r="S48" s="67">
        <f t="shared" si="7"/>
        <v>0.530287539354235</v>
      </c>
      <c r="T48" s="67">
        <f t="shared" si="8"/>
        <v>0</v>
      </c>
      <c r="U48" s="67">
        <f t="shared" si="9"/>
        <v>5.8039308715008442</v>
      </c>
      <c r="V48" s="67">
        <f t="shared" si="10"/>
        <v>0.38238228659737628</v>
      </c>
      <c r="W48" s="100">
        <f t="shared" si="11"/>
        <v>0.25492152439825083</v>
      </c>
    </row>
    <row r="49" spans="2:23">
      <c r="B49" s="96">
        <f>Amnt_Deposited!B44</f>
        <v>2030</v>
      </c>
      <c r="C49" s="99">
        <f>Amnt_Deposited!H44</f>
        <v>5.4980078183999996</v>
      </c>
      <c r="D49" s="418">
        <f>Dry_Matter_Content!H36</f>
        <v>0.73</v>
      </c>
      <c r="E49" s="284">
        <f>MCF!R48</f>
        <v>0.8</v>
      </c>
      <c r="F49" s="67">
        <f t="shared" si="0"/>
        <v>0.48162548489183998</v>
      </c>
      <c r="G49" s="67">
        <f t="shared" si="1"/>
        <v>0.48162548489183998</v>
      </c>
      <c r="H49" s="67">
        <f t="shared" si="2"/>
        <v>0</v>
      </c>
      <c r="I49" s="67">
        <f t="shared" si="3"/>
        <v>5.4196641990125585</v>
      </c>
      <c r="J49" s="67">
        <f t="shared" si="4"/>
        <v>0.35804820612380289</v>
      </c>
      <c r="K49" s="100">
        <f t="shared" si="6"/>
        <v>0.23869880408253524</v>
      </c>
      <c r="O49" s="96">
        <f>Amnt_Deposited!B44</f>
        <v>2030</v>
      </c>
      <c r="P49" s="99">
        <f>Amnt_Deposited!H44</f>
        <v>5.4980078183999996</v>
      </c>
      <c r="Q49" s="284">
        <f>MCF!R48</f>
        <v>0.8</v>
      </c>
      <c r="R49" s="67">
        <f t="shared" si="5"/>
        <v>0.52780875056639998</v>
      </c>
      <c r="S49" s="67">
        <f t="shared" si="7"/>
        <v>0.52780875056639998</v>
      </c>
      <c r="T49" s="67">
        <f t="shared" si="8"/>
        <v>0</v>
      </c>
      <c r="U49" s="67">
        <f t="shared" si="9"/>
        <v>5.9393580263151318</v>
      </c>
      <c r="V49" s="67">
        <f t="shared" si="10"/>
        <v>0.39238159575211268</v>
      </c>
      <c r="W49" s="100">
        <f t="shared" si="11"/>
        <v>0.26158773050140843</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5.0532614051248306</v>
      </c>
      <c r="J50" s="67">
        <f t="shared" si="4"/>
        <v>0.36640279388772762</v>
      </c>
      <c r="K50" s="100">
        <f t="shared" si="6"/>
        <v>0.24426852925848508</v>
      </c>
      <c r="O50" s="96">
        <f>Amnt_Deposited!B45</f>
        <v>2031</v>
      </c>
      <c r="P50" s="99">
        <f>Amnt_Deposited!H45</f>
        <v>0</v>
      </c>
      <c r="Q50" s="284">
        <f>MCF!R49</f>
        <v>0.8</v>
      </c>
      <c r="R50" s="67">
        <f t="shared" si="5"/>
        <v>0</v>
      </c>
      <c r="S50" s="67">
        <f t="shared" si="7"/>
        <v>0</v>
      </c>
      <c r="T50" s="67">
        <f t="shared" si="8"/>
        <v>0</v>
      </c>
      <c r="U50" s="67">
        <f t="shared" si="9"/>
        <v>5.537820717945019</v>
      </c>
      <c r="V50" s="67">
        <f t="shared" si="10"/>
        <v>0.40153730837011242</v>
      </c>
      <c r="W50" s="100">
        <f t="shared" si="11"/>
        <v>0.26769153891340824</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4.7116297045076401</v>
      </c>
      <c r="J51" s="67">
        <f t="shared" si="4"/>
        <v>0.34163170061719017</v>
      </c>
      <c r="K51" s="100">
        <f t="shared" si="6"/>
        <v>0.22775446707812677</v>
      </c>
      <c r="O51" s="96">
        <f>Amnt_Deposited!B46</f>
        <v>2032</v>
      </c>
      <c r="P51" s="99">
        <f>Amnt_Deposited!H46</f>
        <v>0</v>
      </c>
      <c r="Q51" s="284">
        <f>MCF!R50</f>
        <v>0.8</v>
      </c>
      <c r="R51" s="67">
        <f t="shared" ref="R51:R82" si="13">P51*$W$6*DOCF*Q51</f>
        <v>0</v>
      </c>
      <c r="S51" s="67">
        <f t="shared" si="7"/>
        <v>0</v>
      </c>
      <c r="T51" s="67">
        <f t="shared" si="8"/>
        <v>0</v>
      </c>
      <c r="U51" s="67">
        <f t="shared" si="9"/>
        <v>5.1634298131590572</v>
      </c>
      <c r="V51" s="67">
        <f t="shared" si="10"/>
        <v>0.37439090478596176</v>
      </c>
      <c r="W51" s="100">
        <f t="shared" si="11"/>
        <v>0.24959393652397449</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4.3930944181682126</v>
      </c>
      <c r="J52" s="67">
        <f t="shared" si="4"/>
        <v>0.31853528633942724</v>
      </c>
      <c r="K52" s="100">
        <f t="shared" si="6"/>
        <v>0.21235685755961814</v>
      </c>
      <c r="O52" s="96">
        <f>Amnt_Deposited!B47</f>
        <v>2033</v>
      </c>
      <c r="P52" s="99">
        <f>Amnt_Deposited!H47</f>
        <v>0</v>
      </c>
      <c r="Q52" s="284">
        <f>MCF!R51</f>
        <v>0.8</v>
      </c>
      <c r="R52" s="67">
        <f t="shared" si="13"/>
        <v>0</v>
      </c>
      <c r="S52" s="67">
        <f t="shared" si="7"/>
        <v>0</v>
      </c>
      <c r="T52" s="67">
        <f t="shared" si="8"/>
        <v>0</v>
      </c>
      <c r="U52" s="67">
        <f t="shared" si="9"/>
        <v>4.8143500473076299</v>
      </c>
      <c r="V52" s="67">
        <f t="shared" si="10"/>
        <v>0.34907976585142708</v>
      </c>
      <c r="W52" s="100">
        <f t="shared" si="11"/>
        <v>0.23271984390095138</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4.096094085763359</v>
      </c>
      <c r="J53" s="67">
        <f t="shared" si="4"/>
        <v>0.29700033240485357</v>
      </c>
      <c r="K53" s="100">
        <f t="shared" si="6"/>
        <v>0.19800022160323572</v>
      </c>
      <c r="O53" s="96">
        <f>Amnt_Deposited!B48</f>
        <v>2034</v>
      </c>
      <c r="P53" s="99">
        <f>Amnt_Deposited!H48</f>
        <v>0</v>
      </c>
      <c r="Q53" s="284">
        <f>MCF!R52</f>
        <v>0.8</v>
      </c>
      <c r="R53" s="67">
        <f t="shared" si="13"/>
        <v>0</v>
      </c>
      <c r="S53" s="67">
        <f t="shared" si="7"/>
        <v>0</v>
      </c>
      <c r="T53" s="67">
        <f t="shared" si="8"/>
        <v>0</v>
      </c>
      <c r="U53" s="67">
        <f t="shared" si="9"/>
        <v>4.4888702309735438</v>
      </c>
      <c r="V53" s="67">
        <f t="shared" si="10"/>
        <v>0.32547981633408607</v>
      </c>
      <c r="W53" s="100">
        <f t="shared" si="11"/>
        <v>0.21698654422272404</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3.8191728113190613</v>
      </c>
      <c r="J54" s="67">
        <f t="shared" si="4"/>
        <v>0.27692127444429782</v>
      </c>
      <c r="K54" s="100">
        <f t="shared" si="6"/>
        <v>0.18461418296286519</v>
      </c>
      <c r="O54" s="96">
        <f>Amnt_Deposited!B49</f>
        <v>2035</v>
      </c>
      <c r="P54" s="99">
        <f>Amnt_Deposited!H49</f>
        <v>0</v>
      </c>
      <c r="Q54" s="284">
        <f>MCF!R53</f>
        <v>0.8</v>
      </c>
      <c r="R54" s="67">
        <f t="shared" si="13"/>
        <v>0</v>
      </c>
      <c r="S54" s="67">
        <f t="shared" si="7"/>
        <v>0</v>
      </c>
      <c r="T54" s="67">
        <f t="shared" si="8"/>
        <v>0</v>
      </c>
      <c r="U54" s="67">
        <f t="shared" si="9"/>
        <v>4.1853948617195185</v>
      </c>
      <c r="V54" s="67">
        <f t="shared" si="10"/>
        <v>0.30347536925402496</v>
      </c>
      <c r="W54" s="100">
        <f t="shared" si="11"/>
        <v>0.20231691283601663</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3.560973126426719</v>
      </c>
      <c r="J55" s="67">
        <f t="shared" si="4"/>
        <v>0.2581996848923423</v>
      </c>
      <c r="K55" s="100">
        <f t="shared" si="6"/>
        <v>0.17213312326156152</v>
      </c>
      <c r="O55" s="96">
        <f>Amnt_Deposited!B50</f>
        <v>2036</v>
      </c>
      <c r="P55" s="99">
        <f>Amnt_Deposited!H50</f>
        <v>0</v>
      </c>
      <c r="Q55" s="284">
        <f>MCF!R54</f>
        <v>0.8</v>
      </c>
      <c r="R55" s="67">
        <f t="shared" si="13"/>
        <v>0</v>
      </c>
      <c r="S55" s="67">
        <f t="shared" si="7"/>
        <v>0</v>
      </c>
      <c r="T55" s="67">
        <f t="shared" si="8"/>
        <v>0</v>
      </c>
      <c r="U55" s="67">
        <f t="shared" si="9"/>
        <v>3.9024363029333902</v>
      </c>
      <c r="V55" s="67">
        <f t="shared" si="10"/>
        <v>0.28295855878612847</v>
      </c>
      <c r="W55" s="100">
        <f t="shared" si="11"/>
        <v>0.18863903919075231</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3.3202293359314359</v>
      </c>
      <c r="J56" s="67">
        <f t="shared" si="4"/>
        <v>0.24074379049528319</v>
      </c>
      <c r="K56" s="100">
        <f t="shared" si="6"/>
        <v>0.16049586033018878</v>
      </c>
      <c r="O56" s="96">
        <f>Amnt_Deposited!B51</f>
        <v>2037</v>
      </c>
      <c r="P56" s="99">
        <f>Amnt_Deposited!H51</f>
        <v>0</v>
      </c>
      <c r="Q56" s="284">
        <f>MCF!R55</f>
        <v>0.8</v>
      </c>
      <c r="R56" s="67">
        <f t="shared" si="13"/>
        <v>0</v>
      </c>
      <c r="S56" s="67">
        <f t="shared" si="7"/>
        <v>0</v>
      </c>
      <c r="T56" s="67">
        <f t="shared" si="8"/>
        <v>0</v>
      </c>
      <c r="U56" s="67">
        <f t="shared" si="9"/>
        <v>3.6386074914317099</v>
      </c>
      <c r="V56" s="67">
        <f t="shared" si="10"/>
        <v>0.26382881150168019</v>
      </c>
      <c r="W56" s="100">
        <f t="shared" si="11"/>
        <v>0.17588587433445346</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3.0957613134929014</v>
      </c>
      <c r="J57" s="67">
        <f t="shared" si="4"/>
        <v>0.22446802243853442</v>
      </c>
      <c r="K57" s="100">
        <f t="shared" si="6"/>
        <v>0.14964534829235626</v>
      </c>
      <c r="O57" s="96">
        <f>Amnt_Deposited!B52</f>
        <v>2038</v>
      </c>
      <c r="P57" s="99">
        <f>Amnt_Deposited!H52</f>
        <v>0</v>
      </c>
      <c r="Q57" s="284">
        <f>MCF!R56</f>
        <v>0.8</v>
      </c>
      <c r="R57" s="67">
        <f t="shared" si="13"/>
        <v>0</v>
      </c>
      <c r="S57" s="67">
        <f t="shared" si="7"/>
        <v>0</v>
      </c>
      <c r="T57" s="67">
        <f t="shared" si="8"/>
        <v>0</v>
      </c>
      <c r="U57" s="67">
        <f t="shared" si="9"/>
        <v>3.3926151380744121</v>
      </c>
      <c r="V57" s="67">
        <f t="shared" si="10"/>
        <v>0.24599235335729797</v>
      </c>
      <c r="W57" s="100">
        <f t="shared" si="11"/>
        <v>0.16399490223819863</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2.8864687166047021</v>
      </c>
      <c r="J58" s="67">
        <f t="shared" si="4"/>
        <v>0.20929259688819921</v>
      </c>
      <c r="K58" s="100">
        <f t="shared" si="6"/>
        <v>0.13952839792546612</v>
      </c>
      <c r="O58" s="96">
        <f>Amnt_Deposited!B53</f>
        <v>2039</v>
      </c>
      <c r="P58" s="99">
        <f>Amnt_Deposited!H53</f>
        <v>0</v>
      </c>
      <c r="Q58" s="284">
        <f>MCF!R57</f>
        <v>0.8</v>
      </c>
      <c r="R58" s="67">
        <f t="shared" si="13"/>
        <v>0</v>
      </c>
      <c r="S58" s="67">
        <f t="shared" si="7"/>
        <v>0</v>
      </c>
      <c r="T58" s="67">
        <f t="shared" si="8"/>
        <v>0</v>
      </c>
      <c r="U58" s="67">
        <f t="shared" si="9"/>
        <v>3.1632533880599474</v>
      </c>
      <c r="V58" s="67">
        <f t="shared" si="10"/>
        <v>0.22936175001446488</v>
      </c>
      <c r="W58" s="100">
        <f t="shared" si="11"/>
        <v>0.15290783334297658</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2.6913255927140782</v>
      </c>
      <c r="J59" s="67">
        <f t="shared" si="4"/>
        <v>0.19514312389062385</v>
      </c>
      <c r="K59" s="100">
        <f t="shared" si="6"/>
        <v>0.13009541592708257</v>
      </c>
      <c r="O59" s="96">
        <f>Amnt_Deposited!B54</f>
        <v>2040</v>
      </c>
      <c r="P59" s="99">
        <f>Amnt_Deposited!H54</f>
        <v>0</v>
      </c>
      <c r="Q59" s="284">
        <f>MCF!R58</f>
        <v>0.8</v>
      </c>
      <c r="R59" s="67">
        <f t="shared" si="13"/>
        <v>0</v>
      </c>
      <c r="S59" s="67">
        <f t="shared" si="7"/>
        <v>0</v>
      </c>
      <c r="T59" s="67">
        <f t="shared" si="8"/>
        <v>0</v>
      </c>
      <c r="U59" s="67">
        <f t="shared" si="9"/>
        <v>2.9493979098236474</v>
      </c>
      <c r="V59" s="67">
        <f t="shared" si="10"/>
        <v>0.21385547823630011</v>
      </c>
      <c r="W59" s="100">
        <f t="shared" si="11"/>
        <v>0.14257031882420007</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2.5093753500013198</v>
      </c>
      <c r="J60" s="67">
        <f t="shared" si="4"/>
        <v>0.18195024271275848</v>
      </c>
      <c r="K60" s="100">
        <f t="shared" si="6"/>
        <v>0.12130016180850564</v>
      </c>
      <c r="O60" s="96">
        <f>Amnt_Deposited!B55</f>
        <v>2041</v>
      </c>
      <c r="P60" s="99">
        <f>Amnt_Deposited!H55</f>
        <v>0</v>
      </c>
      <c r="Q60" s="284">
        <f>MCF!R59</f>
        <v>0.8</v>
      </c>
      <c r="R60" s="67">
        <f t="shared" si="13"/>
        <v>0</v>
      </c>
      <c r="S60" s="67">
        <f t="shared" si="7"/>
        <v>0</v>
      </c>
      <c r="T60" s="67">
        <f t="shared" si="8"/>
        <v>0</v>
      </c>
      <c r="U60" s="67">
        <f t="shared" si="9"/>
        <v>2.7500003835630902</v>
      </c>
      <c r="V60" s="67">
        <f t="shared" si="10"/>
        <v>0.19939752626055723</v>
      </c>
      <c r="W60" s="100">
        <f t="shared" si="11"/>
        <v>0.13293168417370482</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2.3397260681655565</v>
      </c>
      <c r="J61" s="67">
        <f t="shared" si="4"/>
        <v>0.1696492818357633</v>
      </c>
      <c r="K61" s="100">
        <f t="shared" si="6"/>
        <v>0.1130995212238422</v>
      </c>
      <c r="O61" s="96">
        <f>Amnt_Deposited!B56</f>
        <v>2042</v>
      </c>
      <c r="P61" s="99">
        <f>Amnt_Deposited!H56</f>
        <v>0</v>
      </c>
      <c r="Q61" s="284">
        <f>MCF!R60</f>
        <v>0.8</v>
      </c>
      <c r="R61" s="67">
        <f t="shared" si="13"/>
        <v>0</v>
      </c>
      <c r="S61" s="67">
        <f t="shared" si="7"/>
        <v>0</v>
      </c>
      <c r="T61" s="67">
        <f t="shared" si="8"/>
        <v>0</v>
      </c>
      <c r="U61" s="67">
        <f t="shared" si="9"/>
        <v>2.5640833623732124</v>
      </c>
      <c r="V61" s="67">
        <f t="shared" si="10"/>
        <v>0.1859170211898776</v>
      </c>
      <c r="W61" s="100">
        <f t="shared" si="11"/>
        <v>0.12394468079325173</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2.1815461262304083</v>
      </c>
      <c r="J62" s="67">
        <f t="shared" si="4"/>
        <v>0.15817994193514817</v>
      </c>
      <c r="K62" s="100">
        <f t="shared" si="6"/>
        <v>0.10545329462343211</v>
      </c>
      <c r="O62" s="96">
        <f>Amnt_Deposited!B57</f>
        <v>2043</v>
      </c>
      <c r="P62" s="99">
        <f>Amnt_Deposited!H57</f>
        <v>0</v>
      </c>
      <c r="Q62" s="284">
        <f>MCF!R61</f>
        <v>0.8</v>
      </c>
      <c r="R62" s="67">
        <f t="shared" si="13"/>
        <v>0</v>
      </c>
      <c r="S62" s="67">
        <f t="shared" si="7"/>
        <v>0</v>
      </c>
      <c r="T62" s="67">
        <f t="shared" si="8"/>
        <v>0</v>
      </c>
      <c r="U62" s="67">
        <f t="shared" si="9"/>
        <v>2.3907354808004473</v>
      </c>
      <c r="V62" s="67">
        <f t="shared" si="10"/>
        <v>0.17334788157276509</v>
      </c>
      <c r="W62" s="100">
        <f t="shared" si="11"/>
        <v>0.1155652543818434</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2.0340601259369944</v>
      </c>
      <c r="J63" s="67">
        <f t="shared" si="4"/>
        <v>0.14748600029341388</v>
      </c>
      <c r="K63" s="100">
        <f t="shared" si="6"/>
        <v>9.8324000195609246E-2</v>
      </c>
      <c r="O63" s="96">
        <f>Amnt_Deposited!B58</f>
        <v>2044</v>
      </c>
      <c r="P63" s="99">
        <f>Amnt_Deposited!H58</f>
        <v>0</v>
      </c>
      <c r="Q63" s="284">
        <f>MCF!R62</f>
        <v>0.8</v>
      </c>
      <c r="R63" s="67">
        <f t="shared" si="13"/>
        <v>0</v>
      </c>
      <c r="S63" s="67">
        <f t="shared" si="7"/>
        <v>0</v>
      </c>
      <c r="T63" s="67">
        <f t="shared" si="8"/>
        <v>0</v>
      </c>
      <c r="U63" s="67">
        <f t="shared" si="9"/>
        <v>2.2291069873282128</v>
      </c>
      <c r="V63" s="67">
        <f t="shared" si="10"/>
        <v>0.16162849347223437</v>
      </c>
      <c r="W63" s="100">
        <f t="shared" si="11"/>
        <v>0.10775232898148958</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1.8965450907407684</v>
      </c>
      <c r="J64" s="67">
        <f t="shared" si="4"/>
        <v>0.13751503519622599</v>
      </c>
      <c r="K64" s="100">
        <f t="shared" si="6"/>
        <v>9.167669013081732E-2</v>
      </c>
      <c r="O64" s="96">
        <f>Amnt_Deposited!B59</f>
        <v>2045</v>
      </c>
      <c r="P64" s="99">
        <f>Amnt_Deposited!H59</f>
        <v>0</v>
      </c>
      <c r="Q64" s="284">
        <f>MCF!R63</f>
        <v>0.8</v>
      </c>
      <c r="R64" s="67">
        <f t="shared" si="13"/>
        <v>0</v>
      </c>
      <c r="S64" s="67">
        <f t="shared" si="7"/>
        <v>0</v>
      </c>
      <c r="T64" s="67">
        <f t="shared" si="8"/>
        <v>0</v>
      </c>
      <c r="U64" s="67">
        <f t="shared" si="9"/>
        <v>2.0784055788939924</v>
      </c>
      <c r="V64" s="67">
        <f t="shared" si="10"/>
        <v>0.15070140843422022</v>
      </c>
      <c r="W64" s="100">
        <f t="shared" si="11"/>
        <v>0.10046760562281348</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1.7683269217796582</v>
      </c>
      <c r="J65" s="67">
        <f t="shared" si="4"/>
        <v>0.12821816896111007</v>
      </c>
      <c r="K65" s="100">
        <f t="shared" si="6"/>
        <v>8.5478779307406716E-2</v>
      </c>
      <c r="O65" s="96">
        <f>Amnt_Deposited!B60</f>
        <v>2046</v>
      </c>
      <c r="P65" s="99">
        <f>Amnt_Deposited!H60</f>
        <v>0</v>
      </c>
      <c r="Q65" s="284">
        <f>MCF!R64</f>
        <v>0.8</v>
      </c>
      <c r="R65" s="67">
        <f t="shared" si="13"/>
        <v>0</v>
      </c>
      <c r="S65" s="67">
        <f t="shared" si="7"/>
        <v>0</v>
      </c>
      <c r="T65" s="67">
        <f t="shared" si="8"/>
        <v>0</v>
      </c>
      <c r="U65" s="67">
        <f t="shared" si="9"/>
        <v>1.9378925170188033</v>
      </c>
      <c r="V65" s="67">
        <f t="shared" si="10"/>
        <v>0.14051306187518908</v>
      </c>
      <c r="W65" s="100">
        <f t="shared" si="11"/>
        <v>9.3675374583459384E-2</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1.6487770934406625</v>
      </c>
      <c r="J66" s="67">
        <f t="shared" si="4"/>
        <v>0.11954982833899569</v>
      </c>
      <c r="K66" s="100">
        <f t="shared" si="6"/>
        <v>7.9699885559330455E-2</v>
      </c>
      <c r="O66" s="96">
        <f>Amnt_Deposited!B61</f>
        <v>2047</v>
      </c>
      <c r="P66" s="99">
        <f>Amnt_Deposited!H61</f>
        <v>0</v>
      </c>
      <c r="Q66" s="284">
        <f>MCF!R65</f>
        <v>0.8</v>
      </c>
      <c r="R66" s="67">
        <f t="shared" si="13"/>
        <v>0</v>
      </c>
      <c r="S66" s="67">
        <f t="shared" si="7"/>
        <v>0</v>
      </c>
      <c r="T66" s="67">
        <f t="shared" si="8"/>
        <v>0</v>
      </c>
      <c r="U66" s="67">
        <f t="shared" si="9"/>
        <v>1.8068790065103149</v>
      </c>
      <c r="V66" s="67">
        <f t="shared" si="10"/>
        <v>0.13101351050848842</v>
      </c>
      <c r="W66" s="100">
        <f t="shared" si="11"/>
        <v>8.7342340338992269E-2</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1.537309572326566</v>
      </c>
      <c r="J67" s="67">
        <f t="shared" si="4"/>
        <v>0.11146752111409658</v>
      </c>
      <c r="K67" s="100">
        <f t="shared" si="6"/>
        <v>7.4311680742731048E-2</v>
      </c>
      <c r="O67" s="96">
        <f>Amnt_Deposited!B62</f>
        <v>2048</v>
      </c>
      <c r="P67" s="99">
        <f>Amnt_Deposited!H62</f>
        <v>0</v>
      </c>
      <c r="Q67" s="284">
        <f>MCF!R66</f>
        <v>0.8</v>
      </c>
      <c r="R67" s="67">
        <f t="shared" si="13"/>
        <v>0</v>
      </c>
      <c r="S67" s="67">
        <f t="shared" si="7"/>
        <v>0</v>
      </c>
      <c r="T67" s="67">
        <f t="shared" si="8"/>
        <v>0</v>
      </c>
      <c r="U67" s="67">
        <f t="shared" si="9"/>
        <v>1.6847228189880172</v>
      </c>
      <c r="V67" s="67">
        <f t="shared" si="10"/>
        <v>0.12215618752229761</v>
      </c>
      <c r="W67" s="100">
        <f t="shared" si="11"/>
        <v>8.1437458348198405E-2</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1.4333779445195465</v>
      </c>
      <c r="J68" s="67">
        <f t="shared" si="4"/>
        <v>0.10393162780701945</v>
      </c>
      <c r="K68" s="100">
        <f t="shared" si="6"/>
        <v>6.9287751871346295E-2</v>
      </c>
      <c r="O68" s="96">
        <f>Amnt_Deposited!B63</f>
        <v>2049</v>
      </c>
      <c r="P68" s="99">
        <f>Amnt_Deposited!H63</f>
        <v>0</v>
      </c>
      <c r="Q68" s="284">
        <f>MCF!R67</f>
        <v>0.8</v>
      </c>
      <c r="R68" s="67">
        <f t="shared" si="13"/>
        <v>0</v>
      </c>
      <c r="S68" s="67">
        <f t="shared" si="7"/>
        <v>0</v>
      </c>
      <c r="T68" s="67">
        <f t="shared" si="8"/>
        <v>0</v>
      </c>
      <c r="U68" s="67">
        <f t="shared" si="9"/>
        <v>1.5708251446789547</v>
      </c>
      <c r="V68" s="67">
        <f t="shared" si="10"/>
        <v>0.1138976743090624</v>
      </c>
      <c r="W68" s="100">
        <f t="shared" si="11"/>
        <v>7.593178287270827E-2</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1.3364727370595164</v>
      </c>
      <c r="J69" s="67">
        <f t="shared" si="4"/>
        <v>9.6905207460030146E-2</v>
      </c>
      <c r="K69" s="100">
        <f t="shared" si="6"/>
        <v>6.4603471640020088E-2</v>
      </c>
      <c r="O69" s="96">
        <f>Amnt_Deposited!B64</f>
        <v>2050</v>
      </c>
      <c r="P69" s="99">
        <f>Amnt_Deposited!H64</f>
        <v>0</v>
      </c>
      <c r="Q69" s="284">
        <f>MCF!R68</f>
        <v>0.8</v>
      </c>
      <c r="R69" s="67">
        <f t="shared" si="13"/>
        <v>0</v>
      </c>
      <c r="S69" s="67">
        <f t="shared" si="7"/>
        <v>0</v>
      </c>
      <c r="T69" s="67">
        <f t="shared" si="8"/>
        <v>0</v>
      </c>
      <c r="U69" s="67">
        <f t="shared" si="9"/>
        <v>1.4646276570515244</v>
      </c>
      <c r="V69" s="67">
        <f t="shared" si="10"/>
        <v>0.10619748762743027</v>
      </c>
      <c r="W69" s="100">
        <f t="shared" si="11"/>
        <v>7.0798325084953512E-2</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1.2461189205070806</v>
      </c>
      <c r="J70" s="67">
        <f t="shared" si="4"/>
        <v>9.0353816552435906E-2</v>
      </c>
      <c r="K70" s="100">
        <f t="shared" si="6"/>
        <v>6.0235877701623933E-2</v>
      </c>
      <c r="O70" s="96">
        <f>Amnt_Deposited!B65</f>
        <v>2051</v>
      </c>
      <c r="P70" s="99">
        <f>Amnt_Deposited!H65</f>
        <v>0</v>
      </c>
      <c r="Q70" s="284">
        <f>MCF!R69</f>
        <v>0.8</v>
      </c>
      <c r="R70" s="67">
        <f t="shared" si="13"/>
        <v>0</v>
      </c>
      <c r="S70" s="67">
        <f t="shared" si="7"/>
        <v>0</v>
      </c>
      <c r="T70" s="67">
        <f t="shared" si="8"/>
        <v>0</v>
      </c>
      <c r="U70" s="67">
        <f t="shared" si="9"/>
        <v>1.36560977589817</v>
      </c>
      <c r="V70" s="67">
        <f t="shared" si="10"/>
        <v>9.9017881153354387E-2</v>
      </c>
      <c r="W70" s="100">
        <f t="shared" si="11"/>
        <v>6.6011920768902915E-2</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1.1618735803486735</v>
      </c>
      <c r="J71" s="67">
        <f t="shared" si="4"/>
        <v>8.4245340158407025E-2</v>
      </c>
      <c r="K71" s="100">
        <f t="shared" si="6"/>
        <v>5.6163560105604679E-2</v>
      </c>
      <c r="O71" s="96">
        <f>Amnt_Deposited!B66</f>
        <v>2052</v>
      </c>
      <c r="P71" s="99">
        <f>Amnt_Deposited!H66</f>
        <v>0</v>
      </c>
      <c r="Q71" s="284">
        <f>MCF!R70</f>
        <v>0.8</v>
      </c>
      <c r="R71" s="67">
        <f t="shared" si="13"/>
        <v>0</v>
      </c>
      <c r="S71" s="67">
        <f t="shared" si="7"/>
        <v>0</v>
      </c>
      <c r="T71" s="67">
        <f t="shared" si="8"/>
        <v>0</v>
      </c>
      <c r="U71" s="67">
        <f t="shared" si="9"/>
        <v>1.2732861154506008</v>
      </c>
      <c r="V71" s="67">
        <f t="shared" si="10"/>
        <v>9.2323660447569303E-2</v>
      </c>
      <c r="W71" s="100">
        <f t="shared" si="11"/>
        <v>6.1549106965046202E-2</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1.0833237458291003</v>
      </c>
      <c r="J72" s="67">
        <f t="shared" si="4"/>
        <v>7.8549834519573106E-2</v>
      </c>
      <c r="K72" s="100">
        <f t="shared" si="6"/>
        <v>5.236655634638207E-2</v>
      </c>
      <c r="O72" s="96">
        <f>Amnt_Deposited!B67</f>
        <v>2053</v>
      </c>
      <c r="P72" s="99">
        <f>Amnt_Deposited!H67</f>
        <v>0</v>
      </c>
      <c r="Q72" s="284">
        <f>MCF!R71</f>
        <v>0.8</v>
      </c>
      <c r="R72" s="67">
        <f t="shared" si="13"/>
        <v>0</v>
      </c>
      <c r="S72" s="67">
        <f t="shared" si="7"/>
        <v>0</v>
      </c>
      <c r="T72" s="67">
        <f t="shared" si="8"/>
        <v>0</v>
      </c>
      <c r="U72" s="67">
        <f t="shared" si="9"/>
        <v>1.1872041050181918</v>
      </c>
      <c r="V72" s="67">
        <f t="shared" si="10"/>
        <v>8.6082010432408859E-2</v>
      </c>
      <c r="W72" s="100">
        <f t="shared" si="11"/>
        <v>5.7388006954939237E-2</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1.0100843655684155</v>
      </c>
      <c r="J73" s="67">
        <f t="shared" si="4"/>
        <v>7.3239380260684869E-2</v>
      </c>
      <c r="K73" s="100">
        <f t="shared" si="6"/>
        <v>4.8826253507123246E-2</v>
      </c>
      <c r="O73" s="96">
        <f>Amnt_Deposited!B68</f>
        <v>2054</v>
      </c>
      <c r="P73" s="99">
        <f>Amnt_Deposited!H68</f>
        <v>0</v>
      </c>
      <c r="Q73" s="284">
        <f>MCF!R72</f>
        <v>0.8</v>
      </c>
      <c r="R73" s="67">
        <f t="shared" si="13"/>
        <v>0</v>
      </c>
      <c r="S73" s="67">
        <f t="shared" si="7"/>
        <v>0</v>
      </c>
      <c r="T73" s="67">
        <f t="shared" si="8"/>
        <v>0</v>
      </c>
      <c r="U73" s="67">
        <f t="shared" si="9"/>
        <v>1.1069417704859346</v>
      </c>
      <c r="V73" s="67">
        <f t="shared" si="10"/>
        <v>8.0262334532257382E-2</v>
      </c>
      <c r="W73" s="100">
        <f t="shared" si="11"/>
        <v>5.3508223021504916E-2</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0.94179642003961128</v>
      </c>
      <c r="J74" s="67">
        <f t="shared" si="4"/>
        <v>6.8287945528804281E-2</v>
      </c>
      <c r="K74" s="100">
        <f t="shared" si="6"/>
        <v>4.5525297019202854E-2</v>
      </c>
      <c r="O74" s="96">
        <f>Amnt_Deposited!B69</f>
        <v>2055</v>
      </c>
      <c r="P74" s="99">
        <f>Amnt_Deposited!H69</f>
        <v>0</v>
      </c>
      <c r="Q74" s="284">
        <f>MCF!R73</f>
        <v>0.8</v>
      </c>
      <c r="R74" s="67">
        <f t="shared" si="13"/>
        <v>0</v>
      </c>
      <c r="S74" s="67">
        <f t="shared" si="7"/>
        <v>0</v>
      </c>
      <c r="T74" s="67">
        <f t="shared" si="8"/>
        <v>0</v>
      </c>
      <c r="U74" s="67">
        <f t="shared" si="9"/>
        <v>1.0321056657968339</v>
      </c>
      <c r="V74" s="67">
        <f t="shared" si="10"/>
        <v>7.4836104689100569E-2</v>
      </c>
      <c r="W74" s="100">
        <f t="shared" si="11"/>
        <v>4.9890736459400377E-2</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0.87812516165448018</v>
      </c>
      <c r="J75" s="67">
        <f t="shared" si="4"/>
        <v>6.3671258385131144E-2</v>
      </c>
      <c r="K75" s="100">
        <f t="shared" si="6"/>
        <v>4.2447505590087427E-2</v>
      </c>
      <c r="O75" s="96">
        <f>Amnt_Deposited!B70</f>
        <v>2056</v>
      </c>
      <c r="P75" s="99">
        <f>Amnt_Deposited!H70</f>
        <v>0</v>
      </c>
      <c r="Q75" s="284">
        <f>MCF!R74</f>
        <v>0.8</v>
      </c>
      <c r="R75" s="67">
        <f t="shared" si="13"/>
        <v>0</v>
      </c>
      <c r="S75" s="67">
        <f t="shared" si="7"/>
        <v>0</v>
      </c>
      <c r="T75" s="67">
        <f t="shared" si="8"/>
        <v>0</v>
      </c>
      <c r="U75" s="67">
        <f t="shared" si="9"/>
        <v>0.96232894427888205</v>
      </c>
      <c r="V75" s="67">
        <f t="shared" si="10"/>
        <v>6.9776721517951917E-2</v>
      </c>
      <c r="W75" s="100">
        <f t="shared" si="11"/>
        <v>4.6517814345301278E-2</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0.81875847383054912</v>
      </c>
      <c r="J76" s="67">
        <f t="shared" si="4"/>
        <v>5.9366687823931071E-2</v>
      </c>
      <c r="K76" s="100">
        <f t="shared" si="6"/>
        <v>3.9577791882620714E-2</v>
      </c>
      <c r="O76" s="96">
        <f>Amnt_Deposited!B71</f>
        <v>2057</v>
      </c>
      <c r="P76" s="99">
        <f>Amnt_Deposited!H71</f>
        <v>0</v>
      </c>
      <c r="Q76" s="284">
        <f>MCF!R75</f>
        <v>0.8</v>
      </c>
      <c r="R76" s="67">
        <f t="shared" si="13"/>
        <v>0</v>
      </c>
      <c r="S76" s="67">
        <f t="shared" si="7"/>
        <v>0</v>
      </c>
      <c r="T76" s="67">
        <f t="shared" si="8"/>
        <v>0</v>
      </c>
      <c r="U76" s="67">
        <f t="shared" si="9"/>
        <v>0.89726956036224526</v>
      </c>
      <c r="V76" s="67">
        <f t="shared" si="10"/>
        <v>6.5059383916636765E-2</v>
      </c>
      <c r="W76" s="100">
        <f t="shared" si="11"/>
        <v>4.3372922611091172E-2</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0.76340534099523005</v>
      </c>
      <c r="J77" s="67">
        <f t="shared" si="4"/>
        <v>5.5353132835319042E-2</v>
      </c>
      <c r="K77" s="100">
        <f t="shared" si="6"/>
        <v>3.6902088556879362E-2</v>
      </c>
      <c r="O77" s="96">
        <f>Amnt_Deposited!B72</f>
        <v>2058</v>
      </c>
      <c r="P77" s="99">
        <f>Amnt_Deposited!H72</f>
        <v>0</v>
      </c>
      <c r="Q77" s="284">
        <f>MCF!R76</f>
        <v>0.8</v>
      </c>
      <c r="R77" s="67">
        <f t="shared" si="13"/>
        <v>0</v>
      </c>
      <c r="S77" s="67">
        <f t="shared" si="7"/>
        <v>0</v>
      </c>
      <c r="T77" s="67">
        <f t="shared" si="8"/>
        <v>0</v>
      </c>
      <c r="U77" s="67">
        <f t="shared" si="9"/>
        <v>0.8366085928714847</v>
      </c>
      <c r="V77" s="67">
        <f t="shared" si="10"/>
        <v>6.0660967490760567E-2</v>
      </c>
      <c r="W77" s="100">
        <f t="shared" si="11"/>
        <v>4.0440644993840376E-2</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0.7117944220271456</v>
      </c>
      <c r="J78" s="67">
        <f t="shared" si="4"/>
        <v>5.1610918968084493E-2</v>
      </c>
      <c r="K78" s="100">
        <f t="shared" si="6"/>
        <v>3.4407279312056324E-2</v>
      </c>
      <c r="O78" s="96">
        <f>Amnt_Deposited!B73</f>
        <v>2059</v>
      </c>
      <c r="P78" s="99">
        <f>Amnt_Deposited!H73</f>
        <v>0</v>
      </c>
      <c r="Q78" s="284">
        <f>MCF!R77</f>
        <v>0.8</v>
      </c>
      <c r="R78" s="67">
        <f t="shared" si="13"/>
        <v>0</v>
      </c>
      <c r="S78" s="67">
        <f t="shared" si="7"/>
        <v>0</v>
      </c>
      <c r="T78" s="67">
        <f t="shared" si="8"/>
        <v>0</v>
      </c>
      <c r="U78" s="67">
        <f t="shared" si="9"/>
        <v>0.78004868167358388</v>
      </c>
      <c r="V78" s="67">
        <f t="shared" si="10"/>
        <v>5.6559911197900797E-2</v>
      </c>
      <c r="W78" s="100">
        <f t="shared" si="11"/>
        <v>3.7706607465267196E-2</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0.66367272014163692</v>
      </c>
      <c r="J79" s="67">
        <f t="shared" si="4"/>
        <v>4.8121701885508662E-2</v>
      </c>
      <c r="K79" s="100">
        <f t="shared" si="6"/>
        <v>3.2081134590339108E-2</v>
      </c>
      <c r="O79" s="96">
        <f>Amnt_Deposited!B74</f>
        <v>2060</v>
      </c>
      <c r="P79" s="99">
        <f>Amnt_Deposited!H74</f>
        <v>0</v>
      </c>
      <c r="Q79" s="284">
        <f>MCF!R78</f>
        <v>0.8</v>
      </c>
      <c r="R79" s="67">
        <f t="shared" si="13"/>
        <v>0</v>
      </c>
      <c r="S79" s="67">
        <f t="shared" si="7"/>
        <v>0</v>
      </c>
      <c r="T79" s="67">
        <f t="shared" si="8"/>
        <v>0</v>
      </c>
      <c r="U79" s="67">
        <f t="shared" si="9"/>
        <v>0.72731257001823191</v>
      </c>
      <c r="V79" s="67">
        <f t="shared" si="10"/>
        <v>5.2736111655351942E-2</v>
      </c>
      <c r="W79" s="100">
        <f t="shared" si="11"/>
        <v>3.5157407770234628E-2</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0.61880434270023221</v>
      </c>
      <c r="J80" s="67">
        <f t="shared" si="4"/>
        <v>4.4868377441404698E-2</v>
      </c>
      <c r="K80" s="100">
        <f t="shared" si="6"/>
        <v>2.991225162760313E-2</v>
      </c>
      <c r="O80" s="96">
        <f>Amnt_Deposited!B75</f>
        <v>2061</v>
      </c>
      <c r="P80" s="99">
        <f>Amnt_Deposited!H75</f>
        <v>0</v>
      </c>
      <c r="Q80" s="284">
        <f>MCF!R79</f>
        <v>0.8</v>
      </c>
      <c r="R80" s="67">
        <f t="shared" si="13"/>
        <v>0</v>
      </c>
      <c r="S80" s="67">
        <f t="shared" si="7"/>
        <v>0</v>
      </c>
      <c r="T80" s="67">
        <f t="shared" si="8"/>
        <v>0</v>
      </c>
      <c r="U80" s="67">
        <f t="shared" si="9"/>
        <v>0.67814174542491168</v>
      </c>
      <c r="V80" s="67">
        <f t="shared" si="10"/>
        <v>4.9170824593320193E-2</v>
      </c>
      <c r="W80" s="100">
        <f t="shared" si="11"/>
        <v>3.2780549728880129E-2</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0.57696934486465901</v>
      </c>
      <c r="J81" s="67">
        <f t="shared" si="4"/>
        <v>4.18349978355732E-2</v>
      </c>
      <c r="K81" s="100">
        <f t="shared" si="6"/>
        <v>2.7889998557048799E-2</v>
      </c>
      <c r="O81" s="96">
        <f>Amnt_Deposited!B76</f>
        <v>2062</v>
      </c>
      <c r="P81" s="99">
        <f>Amnt_Deposited!H76</f>
        <v>0</v>
      </c>
      <c r="Q81" s="284">
        <f>MCF!R80</f>
        <v>0.8</v>
      </c>
      <c r="R81" s="67">
        <f t="shared" si="13"/>
        <v>0</v>
      </c>
      <c r="S81" s="67">
        <f t="shared" si="7"/>
        <v>0</v>
      </c>
      <c r="T81" s="67">
        <f t="shared" si="8"/>
        <v>0</v>
      </c>
      <c r="U81" s="67">
        <f t="shared" si="9"/>
        <v>0.63229517245442057</v>
      </c>
      <c r="V81" s="67">
        <f t="shared" si="10"/>
        <v>4.5846572970491155E-2</v>
      </c>
      <c r="W81" s="100">
        <f t="shared" si="11"/>
        <v>3.0564381980327435E-2</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0.53796265142699184</v>
      </c>
      <c r="J82" s="67">
        <f t="shared" si="4"/>
        <v>3.9006693437667175E-2</v>
      </c>
      <c r="K82" s="100">
        <f t="shared" si="6"/>
        <v>2.6004462291778115E-2</v>
      </c>
      <c r="O82" s="96">
        <f>Amnt_Deposited!B77</f>
        <v>2063</v>
      </c>
      <c r="P82" s="99">
        <f>Amnt_Deposited!H77</f>
        <v>0</v>
      </c>
      <c r="Q82" s="284">
        <f>MCF!R81</f>
        <v>0.8</v>
      </c>
      <c r="R82" s="67">
        <f t="shared" si="13"/>
        <v>0</v>
      </c>
      <c r="S82" s="67">
        <f t="shared" si="7"/>
        <v>0</v>
      </c>
      <c r="T82" s="67">
        <f t="shared" si="8"/>
        <v>0</v>
      </c>
      <c r="U82" s="67">
        <f t="shared" si="9"/>
        <v>0.58954811115286754</v>
      </c>
      <c r="V82" s="67">
        <f t="shared" si="10"/>
        <v>4.2747061301553049E-2</v>
      </c>
      <c r="W82" s="100">
        <f t="shared" si="11"/>
        <v>2.8498040867702031E-2</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0.50159305153074507</v>
      </c>
      <c r="J83" s="67">
        <f t="shared" ref="J83:J99" si="18">I82*(1-$K$10)+H83</f>
        <v>3.6369599896246781E-2</v>
      </c>
      <c r="K83" s="100">
        <f t="shared" si="6"/>
        <v>2.4246399930831185E-2</v>
      </c>
      <c r="O83" s="96">
        <f>Amnt_Deposited!B78</f>
        <v>2064</v>
      </c>
      <c r="P83" s="99">
        <f>Amnt_Deposited!H78</f>
        <v>0</v>
      </c>
      <c r="Q83" s="284">
        <f>MCF!R82</f>
        <v>0.8</v>
      </c>
      <c r="R83" s="67">
        <f t="shared" ref="R83:R99" si="19">P83*$W$6*DOCF*Q83</f>
        <v>0</v>
      </c>
      <c r="S83" s="67">
        <f t="shared" si="7"/>
        <v>0</v>
      </c>
      <c r="T83" s="67">
        <f t="shared" si="8"/>
        <v>0</v>
      </c>
      <c r="U83" s="67">
        <f t="shared" si="9"/>
        <v>0.54969101537615872</v>
      </c>
      <c r="V83" s="67">
        <f t="shared" si="10"/>
        <v>3.985709577670879E-2</v>
      </c>
      <c r="W83" s="100">
        <f t="shared" si="11"/>
        <v>2.6571397184472524E-2</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0.46768226135503255</v>
      </c>
      <c r="J84" s="67">
        <f t="shared" si="18"/>
        <v>3.3910790175712517E-2</v>
      </c>
      <c r="K84" s="100">
        <f t="shared" si="6"/>
        <v>2.2607193450475009E-2</v>
      </c>
      <c r="O84" s="96">
        <f>Amnt_Deposited!B79</f>
        <v>2065</v>
      </c>
      <c r="P84" s="99">
        <f>Amnt_Deposited!H79</f>
        <v>0</v>
      </c>
      <c r="Q84" s="284">
        <f>MCF!R83</f>
        <v>0.8</v>
      </c>
      <c r="R84" s="67">
        <f t="shared" si="19"/>
        <v>0</v>
      </c>
      <c r="S84" s="67">
        <f t="shared" si="7"/>
        <v>0</v>
      </c>
      <c r="T84" s="67">
        <f t="shared" si="8"/>
        <v>0</v>
      </c>
      <c r="U84" s="67">
        <f t="shared" si="9"/>
        <v>0.51252850559455598</v>
      </c>
      <c r="V84" s="67">
        <f t="shared" si="10"/>
        <v>3.7162509781602744E-2</v>
      </c>
      <c r="W84" s="100">
        <f t="shared" si="11"/>
        <v>2.4775006521068496E-2</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0.43606405016707084</v>
      </c>
      <c r="J85" s="67">
        <f t="shared" si="18"/>
        <v>3.1618211187961695E-2</v>
      </c>
      <c r="K85" s="100">
        <f t="shared" ref="K85:K99" si="20">J85*CH4_fraction*conv</f>
        <v>2.107880745864113E-2</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0.47787841114199525</v>
      </c>
      <c r="V85" s="67">
        <f t="shared" ref="V85:V98" si="24">U84*(1-$W$10)+T85</f>
        <v>3.4650094452560752E-2</v>
      </c>
      <c r="W85" s="100">
        <f t="shared" ref="W85:W99" si="25">V85*CH4_fraction*conv</f>
        <v>2.3100062968373834E-2</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0.40658342545893422</v>
      </c>
      <c r="J86" s="67">
        <f t="shared" si="18"/>
        <v>2.9480624708136598E-2</v>
      </c>
      <c r="K86" s="100">
        <f t="shared" si="20"/>
        <v>1.9653749805424399E-2</v>
      </c>
      <c r="O86" s="96">
        <f>Amnt_Deposited!B81</f>
        <v>2067</v>
      </c>
      <c r="P86" s="99">
        <f>Amnt_Deposited!H81</f>
        <v>0</v>
      </c>
      <c r="Q86" s="284">
        <f>MCF!R85</f>
        <v>0.8</v>
      </c>
      <c r="R86" s="67">
        <f t="shared" si="19"/>
        <v>0</v>
      </c>
      <c r="S86" s="67">
        <f t="shared" si="21"/>
        <v>0</v>
      </c>
      <c r="T86" s="67">
        <f t="shared" si="22"/>
        <v>0</v>
      </c>
      <c r="U86" s="67">
        <f t="shared" si="23"/>
        <v>0.44557087721527022</v>
      </c>
      <c r="V86" s="67">
        <f t="shared" si="24"/>
        <v>3.2307533926725029E-2</v>
      </c>
      <c r="W86" s="100">
        <f t="shared" si="25"/>
        <v>2.1538355951150018E-2</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0.37909587317410104</v>
      </c>
      <c r="J87" s="67">
        <f t="shared" si="18"/>
        <v>2.7487552284833162E-2</v>
      </c>
      <c r="K87" s="100">
        <f t="shared" si="20"/>
        <v>1.8325034856555442E-2</v>
      </c>
      <c r="O87" s="96">
        <f>Amnt_Deposited!B82</f>
        <v>2068</v>
      </c>
      <c r="P87" s="99">
        <f>Amnt_Deposited!H82</f>
        <v>0</v>
      </c>
      <c r="Q87" s="284">
        <f>MCF!R86</f>
        <v>0.8</v>
      </c>
      <c r="R87" s="67">
        <f t="shared" si="19"/>
        <v>0</v>
      </c>
      <c r="S87" s="67">
        <f t="shared" si="21"/>
        <v>0</v>
      </c>
      <c r="T87" s="67">
        <f t="shared" si="22"/>
        <v>0</v>
      </c>
      <c r="U87" s="67">
        <f t="shared" si="23"/>
        <v>0.41544753224559006</v>
      </c>
      <c r="V87" s="67">
        <f t="shared" si="24"/>
        <v>3.0123344969680169E-2</v>
      </c>
      <c r="W87" s="100">
        <f t="shared" si="25"/>
        <v>2.008222997978678E-2</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0.35346664929938099</v>
      </c>
      <c r="J88" s="67">
        <f t="shared" si="18"/>
        <v>2.5629223874720067E-2</v>
      </c>
      <c r="K88" s="100">
        <f t="shared" si="20"/>
        <v>1.7086149249813377E-2</v>
      </c>
      <c r="O88" s="96">
        <f>Amnt_Deposited!B83</f>
        <v>2069</v>
      </c>
      <c r="P88" s="99">
        <f>Amnt_Deposited!H83</f>
        <v>0</v>
      </c>
      <c r="Q88" s="284">
        <f>MCF!R87</f>
        <v>0.8</v>
      </c>
      <c r="R88" s="67">
        <f t="shared" si="19"/>
        <v>0</v>
      </c>
      <c r="S88" s="67">
        <f t="shared" si="21"/>
        <v>0</v>
      </c>
      <c r="T88" s="67">
        <f t="shared" si="22"/>
        <v>0</v>
      </c>
      <c r="U88" s="67">
        <f t="shared" si="23"/>
        <v>0.38736071156096535</v>
      </c>
      <c r="V88" s="67">
        <f t="shared" si="24"/>
        <v>2.8086820684624723E-2</v>
      </c>
      <c r="W88" s="100">
        <f t="shared" si="25"/>
        <v>1.8724547123083149E-2</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0.32957011934960601</v>
      </c>
      <c r="J89" s="67">
        <f t="shared" si="18"/>
        <v>2.3896529949774974E-2</v>
      </c>
      <c r="K89" s="100">
        <f t="shared" si="20"/>
        <v>1.5931019966516649E-2</v>
      </c>
      <c r="O89" s="96">
        <f>Amnt_Deposited!B84</f>
        <v>2070</v>
      </c>
      <c r="P89" s="99">
        <f>Amnt_Deposited!H84</f>
        <v>0</v>
      </c>
      <c r="Q89" s="284">
        <f>MCF!R88</f>
        <v>0.8</v>
      </c>
      <c r="R89" s="67">
        <f t="shared" si="19"/>
        <v>0</v>
      </c>
      <c r="S89" s="67">
        <f t="shared" si="21"/>
        <v>0</v>
      </c>
      <c r="T89" s="67">
        <f t="shared" si="22"/>
        <v>0</v>
      </c>
      <c r="U89" s="67">
        <f t="shared" si="23"/>
        <v>0.36117273353381468</v>
      </c>
      <c r="V89" s="67">
        <f t="shared" si="24"/>
        <v>2.6187978027150647E-2</v>
      </c>
      <c r="W89" s="100">
        <f t="shared" si="25"/>
        <v>1.7458652018100429E-2</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0.30728914250723843</v>
      </c>
      <c r="J90" s="67">
        <f t="shared" si="18"/>
        <v>2.2280976842367586E-2</v>
      </c>
      <c r="K90" s="100">
        <f t="shared" si="20"/>
        <v>1.485398456157839E-2</v>
      </c>
      <c r="O90" s="96">
        <f>Amnt_Deposited!B85</f>
        <v>2071</v>
      </c>
      <c r="P90" s="99">
        <f>Amnt_Deposited!H85</f>
        <v>0</v>
      </c>
      <c r="Q90" s="284">
        <f>MCF!R89</f>
        <v>0.8</v>
      </c>
      <c r="R90" s="67">
        <f t="shared" si="19"/>
        <v>0</v>
      </c>
      <c r="S90" s="67">
        <f t="shared" si="21"/>
        <v>0</v>
      </c>
      <c r="T90" s="67">
        <f t="shared" si="22"/>
        <v>0</v>
      </c>
      <c r="U90" s="67">
        <f t="shared" si="23"/>
        <v>0.33675522466546665</v>
      </c>
      <c r="V90" s="67">
        <f t="shared" si="24"/>
        <v>2.441750886834803E-2</v>
      </c>
      <c r="W90" s="100">
        <f t="shared" si="25"/>
        <v>1.6278339245565352E-2</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0.28651449739794732</v>
      </c>
      <c r="J91" s="67">
        <f t="shared" si="18"/>
        <v>2.0774645109291088E-2</v>
      </c>
      <c r="K91" s="100">
        <f t="shared" si="20"/>
        <v>1.3849763406194059E-2</v>
      </c>
      <c r="O91" s="96">
        <f>Amnt_Deposited!B86</f>
        <v>2072</v>
      </c>
      <c r="P91" s="99">
        <f>Amnt_Deposited!H86</f>
        <v>0</v>
      </c>
      <c r="Q91" s="284">
        <f>MCF!R90</f>
        <v>0.8</v>
      </c>
      <c r="R91" s="67">
        <f t="shared" si="19"/>
        <v>0</v>
      </c>
      <c r="S91" s="67">
        <f t="shared" si="21"/>
        <v>0</v>
      </c>
      <c r="T91" s="67">
        <f t="shared" si="22"/>
        <v>0</v>
      </c>
      <c r="U91" s="67">
        <f t="shared" si="23"/>
        <v>0.31398849029912024</v>
      </c>
      <c r="V91" s="67">
        <f t="shared" si="24"/>
        <v>2.2766734366346388E-2</v>
      </c>
      <c r="W91" s="100">
        <f t="shared" si="25"/>
        <v>1.5177822910897591E-2</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0.26714434668730497</v>
      </c>
      <c r="J92" s="67">
        <f t="shared" si="18"/>
        <v>1.9370150710642343E-2</v>
      </c>
      <c r="K92" s="100">
        <f t="shared" si="20"/>
        <v>1.2913433807094895E-2</v>
      </c>
      <c r="O92" s="96">
        <f>Amnt_Deposited!B87</f>
        <v>2073</v>
      </c>
      <c r="P92" s="99">
        <f>Amnt_Deposited!H87</f>
        <v>0</v>
      </c>
      <c r="Q92" s="284">
        <f>MCF!R91</f>
        <v>0.8</v>
      </c>
      <c r="R92" s="67">
        <f t="shared" si="19"/>
        <v>0</v>
      </c>
      <c r="S92" s="67">
        <f t="shared" si="21"/>
        <v>0</v>
      </c>
      <c r="T92" s="67">
        <f t="shared" si="22"/>
        <v>0</v>
      </c>
      <c r="U92" s="67">
        <f t="shared" si="23"/>
        <v>0.29276092787649849</v>
      </c>
      <c r="V92" s="67">
        <f t="shared" si="24"/>
        <v>2.1227562422621735E-2</v>
      </c>
      <c r="W92" s="100">
        <f t="shared" si="25"/>
        <v>1.4151708281747822E-2</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0.24908373787405524</v>
      </c>
      <c r="J93" s="67">
        <f t="shared" si="18"/>
        <v>1.806060881324973E-2</v>
      </c>
      <c r="K93" s="100">
        <f t="shared" si="20"/>
        <v>1.2040405875499819E-2</v>
      </c>
      <c r="O93" s="96">
        <f>Amnt_Deposited!B88</f>
        <v>2074</v>
      </c>
      <c r="P93" s="99">
        <f>Amnt_Deposited!H88</f>
        <v>0</v>
      </c>
      <c r="Q93" s="284">
        <f>MCF!R92</f>
        <v>0.8</v>
      </c>
      <c r="R93" s="67">
        <f t="shared" si="19"/>
        <v>0</v>
      </c>
      <c r="S93" s="67">
        <f t="shared" si="21"/>
        <v>0</v>
      </c>
      <c r="T93" s="67">
        <f t="shared" si="22"/>
        <v>0</v>
      </c>
      <c r="U93" s="67">
        <f t="shared" si="23"/>
        <v>0.27296847986197825</v>
      </c>
      <c r="V93" s="67">
        <f t="shared" si="24"/>
        <v>1.9792448014520247E-2</v>
      </c>
      <c r="W93" s="100">
        <f t="shared" si="25"/>
        <v>1.3194965343013497E-2</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0.23224413783284228</v>
      </c>
      <c r="J94" s="67">
        <f t="shared" si="18"/>
        <v>1.6839600041212953E-2</v>
      </c>
      <c r="K94" s="100">
        <f t="shared" si="20"/>
        <v>1.1226400027475301E-2</v>
      </c>
      <c r="O94" s="96">
        <f>Amnt_Deposited!B89</f>
        <v>2075</v>
      </c>
      <c r="P94" s="99">
        <f>Amnt_Deposited!H89</f>
        <v>0</v>
      </c>
      <c r="Q94" s="284">
        <f>MCF!R93</f>
        <v>0.8</v>
      </c>
      <c r="R94" s="67">
        <f t="shared" si="19"/>
        <v>0</v>
      </c>
      <c r="S94" s="67">
        <f t="shared" si="21"/>
        <v>0</v>
      </c>
      <c r="T94" s="67">
        <f t="shared" si="22"/>
        <v>0</v>
      </c>
      <c r="U94" s="67">
        <f t="shared" si="23"/>
        <v>0.25451412365242981</v>
      </c>
      <c r="V94" s="67">
        <f t="shared" si="24"/>
        <v>1.8454356209548432E-2</v>
      </c>
      <c r="W94" s="100">
        <f t="shared" si="25"/>
        <v>1.2302904139698954E-2</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0.21654299882472738</v>
      </c>
      <c r="J95" s="67">
        <f t="shared" si="18"/>
        <v>1.5701139008114907E-2</v>
      </c>
      <c r="K95" s="100">
        <f t="shared" si="20"/>
        <v>1.0467426005409938E-2</v>
      </c>
      <c r="O95" s="96">
        <f>Amnt_Deposited!B90</f>
        <v>2076</v>
      </c>
      <c r="P95" s="99">
        <f>Amnt_Deposited!H90</f>
        <v>0</v>
      </c>
      <c r="Q95" s="284">
        <f>MCF!R94</f>
        <v>0.8</v>
      </c>
      <c r="R95" s="67">
        <f t="shared" si="19"/>
        <v>0</v>
      </c>
      <c r="S95" s="67">
        <f t="shared" si="21"/>
        <v>0</v>
      </c>
      <c r="T95" s="67">
        <f t="shared" si="22"/>
        <v>0</v>
      </c>
      <c r="U95" s="67">
        <f t="shared" si="23"/>
        <v>0.23730739597230388</v>
      </c>
      <c r="V95" s="67">
        <f t="shared" si="24"/>
        <v>1.7206727680125919E-2</v>
      </c>
      <c r="W95" s="100">
        <f t="shared" si="25"/>
        <v>1.1471151786750611E-2</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0.20190335384807684</v>
      </c>
      <c r="J96" s="67">
        <f t="shared" si="18"/>
        <v>1.4639644976650551E-2</v>
      </c>
      <c r="K96" s="100">
        <f t="shared" si="20"/>
        <v>9.7597633177670326E-3</v>
      </c>
      <c r="O96" s="96">
        <f>Amnt_Deposited!B91</f>
        <v>2077</v>
      </c>
      <c r="P96" s="99">
        <f>Amnt_Deposited!H91</f>
        <v>0</v>
      </c>
      <c r="Q96" s="284">
        <f>MCF!R95</f>
        <v>0.8</v>
      </c>
      <c r="R96" s="67">
        <f t="shared" si="19"/>
        <v>0</v>
      </c>
      <c r="S96" s="67">
        <f t="shared" si="21"/>
        <v>0</v>
      </c>
      <c r="T96" s="67">
        <f t="shared" si="22"/>
        <v>0</v>
      </c>
      <c r="U96" s="67">
        <f t="shared" si="23"/>
        <v>0.22126394942254987</v>
      </c>
      <c r="V96" s="67">
        <f t="shared" si="24"/>
        <v>1.6043446549754023E-2</v>
      </c>
      <c r="W96" s="100">
        <f t="shared" si="25"/>
        <v>1.0695631033169348E-2</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0.18825343934623071</v>
      </c>
      <c r="J97" s="67">
        <f t="shared" si="18"/>
        <v>1.3649914501846135E-2</v>
      </c>
      <c r="K97" s="100">
        <f t="shared" si="20"/>
        <v>9.099943001230756E-3</v>
      </c>
      <c r="O97" s="96">
        <f>Amnt_Deposited!B92</f>
        <v>2078</v>
      </c>
      <c r="P97" s="99">
        <f>Amnt_Deposited!H92</f>
        <v>0</v>
      </c>
      <c r="Q97" s="284">
        <f>MCF!R96</f>
        <v>0.8</v>
      </c>
      <c r="R97" s="67">
        <f t="shared" si="19"/>
        <v>0</v>
      </c>
      <c r="S97" s="67">
        <f t="shared" si="21"/>
        <v>0</v>
      </c>
      <c r="T97" s="67">
        <f t="shared" si="22"/>
        <v>0</v>
      </c>
      <c r="U97" s="67">
        <f t="shared" si="23"/>
        <v>0.20630513900956782</v>
      </c>
      <c r="V97" s="67">
        <f t="shared" si="24"/>
        <v>1.4958810412982059E-2</v>
      </c>
      <c r="W97" s="100">
        <f t="shared" si="25"/>
        <v>9.9725402753213718E-3</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0.17552634342246479</v>
      </c>
      <c r="J98" s="67">
        <f t="shared" si="18"/>
        <v>1.2727095923765917E-2</v>
      </c>
      <c r="K98" s="100">
        <f t="shared" si="20"/>
        <v>8.4847306158439446E-3</v>
      </c>
      <c r="O98" s="96">
        <f>Amnt_Deposited!B93</f>
        <v>2079</v>
      </c>
      <c r="P98" s="99">
        <f>Amnt_Deposited!H93</f>
        <v>0</v>
      </c>
      <c r="Q98" s="284">
        <f>MCF!R97</f>
        <v>0.8</v>
      </c>
      <c r="R98" s="67">
        <f t="shared" si="19"/>
        <v>0</v>
      </c>
      <c r="S98" s="67">
        <f t="shared" si="21"/>
        <v>0</v>
      </c>
      <c r="T98" s="67">
        <f t="shared" si="22"/>
        <v>0</v>
      </c>
      <c r="U98" s="67">
        <f t="shared" si="23"/>
        <v>0.19235763662735861</v>
      </c>
      <c r="V98" s="67">
        <f t="shared" si="24"/>
        <v>1.3947502382209218E-2</v>
      </c>
      <c r="W98" s="100">
        <f t="shared" si="25"/>
        <v>9.2983349214728114E-3</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0.16365967783779525</v>
      </c>
      <c r="J99" s="68">
        <f t="shared" si="18"/>
        <v>1.1866665584669527E-2</v>
      </c>
      <c r="K99" s="102">
        <f t="shared" si="20"/>
        <v>7.9111103897796832E-3</v>
      </c>
      <c r="O99" s="97">
        <f>Amnt_Deposited!B94</f>
        <v>2080</v>
      </c>
      <c r="P99" s="101">
        <f>Amnt_Deposited!H94</f>
        <v>0</v>
      </c>
      <c r="Q99" s="285">
        <f>MCF!R98</f>
        <v>0.8</v>
      </c>
      <c r="R99" s="68">
        <f t="shared" si="19"/>
        <v>0</v>
      </c>
      <c r="S99" s="68">
        <f>R99*$W$12</f>
        <v>0</v>
      </c>
      <c r="T99" s="68">
        <f>R99*(1-$W$12)</f>
        <v>0</v>
      </c>
      <c r="U99" s="68">
        <f>S99+U98*$W$10</f>
        <v>0.17935307160306324</v>
      </c>
      <c r="V99" s="68">
        <f>U98*(1-$W$10)+T99</f>
        <v>1.3004565024295367E-2</v>
      </c>
      <c r="W99" s="102">
        <f t="shared" si="25"/>
        <v>8.6697100161969107E-3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85" zoomScaleNormal="85"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9" t="s">
        <v>337</v>
      </c>
      <c r="E2" s="790"/>
      <c r="F2" s="791"/>
    </row>
    <row r="3" spans="1:18" ht="16.5" thickBot="1">
      <c r="B3" s="12"/>
      <c r="C3" s="5" t="s">
        <v>276</v>
      </c>
      <c r="D3" s="789" t="s">
        <v>337</v>
      </c>
      <c r="E3" s="790"/>
      <c r="F3" s="791"/>
    </row>
    <row r="4" spans="1:18" ht="16.5" thickBot="1">
      <c r="B4" s="12"/>
      <c r="C4" s="5" t="s">
        <v>30</v>
      </c>
      <c r="D4" s="789" t="s">
        <v>266</v>
      </c>
      <c r="E4" s="790"/>
      <c r="F4" s="791"/>
    </row>
    <row r="5" spans="1:18" ht="16.5" thickBot="1">
      <c r="B5" s="12"/>
      <c r="C5" s="5" t="s">
        <v>117</v>
      </c>
      <c r="D5" s="792"/>
      <c r="E5" s="793"/>
      <c r="F5" s="794"/>
    </row>
    <row r="6" spans="1:18">
      <c r="B6" s="13" t="s">
        <v>201</v>
      </c>
    </row>
    <row r="7" spans="1:18">
      <c r="B7" s="20" t="s">
        <v>31</v>
      </c>
    </row>
    <row r="8" spans="1:18" ht="13.5" thickBot="1">
      <c r="B8" s="20"/>
    </row>
    <row r="9" spans="1:18" ht="12.75" customHeight="1">
      <c r="A9" s="1"/>
      <c r="C9" s="795" t="s">
        <v>18</v>
      </c>
      <c r="D9" s="796"/>
      <c r="E9" s="802" t="s">
        <v>100</v>
      </c>
      <c r="F9" s="803"/>
      <c r="H9" s="795" t="s">
        <v>18</v>
      </c>
      <c r="I9" s="796"/>
      <c r="J9" s="802" t="s">
        <v>100</v>
      </c>
      <c r="K9" s="803"/>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00" t="s">
        <v>250</v>
      </c>
      <c r="D12" s="801"/>
      <c r="E12" s="800" t="s">
        <v>250</v>
      </c>
      <c r="F12" s="801"/>
      <c r="H12" s="800" t="s">
        <v>251</v>
      </c>
      <c r="I12" s="801"/>
      <c r="J12" s="800" t="s">
        <v>251</v>
      </c>
      <c r="K12" s="801"/>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97" t="s">
        <v>250</v>
      </c>
      <c r="E61" s="798"/>
      <c r="F61" s="799"/>
      <c r="H61" s="38"/>
      <c r="I61" s="797" t="s">
        <v>251</v>
      </c>
      <c r="J61" s="798"/>
      <c r="K61" s="799"/>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84" t="s">
        <v>317</v>
      </c>
      <c r="C71" s="784"/>
      <c r="D71" s="785" t="s">
        <v>318</v>
      </c>
      <c r="E71" s="785"/>
      <c r="F71" s="785"/>
      <c r="G71" s="785"/>
      <c r="H71" s="785"/>
    </row>
    <row r="72" spans="2:8">
      <c r="B72" s="784" t="s">
        <v>319</v>
      </c>
      <c r="C72" s="784"/>
      <c r="D72" s="785" t="s">
        <v>320</v>
      </c>
      <c r="E72" s="785"/>
      <c r="F72" s="785"/>
      <c r="G72" s="785"/>
      <c r="H72" s="785"/>
    </row>
    <row r="73" spans="2:8">
      <c r="B73" s="784" t="s">
        <v>321</v>
      </c>
      <c r="C73" s="784"/>
      <c r="D73" s="785" t="s">
        <v>322</v>
      </c>
      <c r="E73" s="785"/>
      <c r="F73" s="785"/>
      <c r="G73" s="785"/>
      <c r="H73" s="785"/>
    </row>
    <row r="74" spans="2:8">
      <c r="B74" s="784" t="s">
        <v>323</v>
      </c>
      <c r="C74" s="784"/>
      <c r="D74" s="785" t="s">
        <v>324</v>
      </c>
      <c r="E74" s="785"/>
      <c r="F74" s="785"/>
      <c r="G74" s="785"/>
      <c r="H74" s="785"/>
    </row>
    <row r="75" spans="2:8">
      <c r="B75" s="561"/>
      <c r="C75" s="562"/>
      <c r="D75" s="562"/>
      <c r="E75" s="562"/>
      <c r="F75" s="562"/>
      <c r="G75" s="562"/>
      <c r="H75" s="562"/>
    </row>
    <row r="76" spans="2:8">
      <c r="B76" s="564"/>
      <c r="C76" s="565" t="s">
        <v>325</v>
      </c>
      <c r="D76" s="566" t="s">
        <v>87</v>
      </c>
      <c r="E76" s="566" t="s">
        <v>88</v>
      </c>
    </row>
    <row r="77" spans="2:8">
      <c r="B77" s="786" t="s">
        <v>133</v>
      </c>
      <c r="C77" s="567" t="s">
        <v>326</v>
      </c>
      <c r="D77" s="568" t="s">
        <v>327</v>
      </c>
      <c r="E77" s="568" t="s">
        <v>9</v>
      </c>
      <c r="F77" s="488"/>
      <c r="G77" s="547"/>
      <c r="H77" s="6"/>
    </row>
    <row r="78" spans="2:8">
      <c r="B78" s="787"/>
      <c r="C78" s="569"/>
      <c r="D78" s="570"/>
      <c r="E78" s="571"/>
      <c r="F78" s="6"/>
      <c r="G78" s="488"/>
      <c r="H78" s="6"/>
    </row>
    <row r="79" spans="2:8">
      <c r="B79" s="787"/>
      <c r="C79" s="569"/>
      <c r="D79" s="570"/>
      <c r="E79" s="571"/>
      <c r="F79" s="6"/>
      <c r="G79" s="488"/>
      <c r="H79" s="6"/>
    </row>
    <row r="80" spans="2:8">
      <c r="B80" s="787"/>
      <c r="C80" s="569"/>
      <c r="D80" s="570"/>
      <c r="E80" s="571"/>
      <c r="F80" s="6"/>
      <c r="G80" s="488"/>
      <c r="H80" s="6"/>
    </row>
    <row r="81" spans="2:8">
      <c r="B81" s="787"/>
      <c r="C81" s="569"/>
      <c r="D81" s="570"/>
      <c r="E81" s="571"/>
      <c r="F81" s="6"/>
      <c r="G81" s="488"/>
      <c r="H81" s="6"/>
    </row>
    <row r="82" spans="2:8">
      <c r="B82" s="787"/>
      <c r="C82" s="569"/>
      <c r="D82" s="570" t="s">
        <v>328</v>
      </c>
      <c r="E82" s="571"/>
      <c r="F82" s="6"/>
      <c r="G82" s="488"/>
      <c r="H82" s="6"/>
    </row>
    <row r="83" spans="2:8" ht="13.5" thickBot="1">
      <c r="B83" s="788"/>
      <c r="C83" s="572"/>
      <c r="D83" s="572"/>
      <c r="E83" s="573" t="s">
        <v>329</v>
      </c>
      <c r="F83" s="6"/>
      <c r="G83" s="6"/>
      <c r="H83" s="6"/>
    </row>
    <row r="84" spans="2:8" ht="13.5" thickTop="1">
      <c r="B84" s="564"/>
      <c r="C84" s="571"/>
      <c r="D84" s="564"/>
      <c r="E84" s="574"/>
      <c r="F84" s="6"/>
      <c r="G84" s="6"/>
      <c r="H84" s="6"/>
    </row>
    <row r="85" spans="2:8">
      <c r="B85" s="780" t="s">
        <v>330</v>
      </c>
      <c r="C85" s="781"/>
      <c r="D85" s="781"/>
      <c r="E85" s="782"/>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783" t="s">
        <v>333</v>
      </c>
      <c r="C95" s="783"/>
      <c r="D95" s="783"/>
      <c r="E95" s="578">
        <f>SUM(E86:E94)</f>
        <v>0.13702</v>
      </c>
    </row>
    <row r="96" spans="2:8">
      <c r="B96" s="780" t="s">
        <v>334</v>
      </c>
      <c r="C96" s="781"/>
      <c r="D96" s="781"/>
      <c r="E96" s="782"/>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783" t="s">
        <v>333</v>
      </c>
      <c r="C106" s="783"/>
      <c r="D106" s="783"/>
      <c r="E106" s="578">
        <f>SUM(E97:E105)</f>
        <v>0.15982100000000002</v>
      </c>
    </row>
    <row r="107" spans="2:5">
      <c r="B107" s="780" t="s">
        <v>335</v>
      </c>
      <c r="C107" s="781"/>
      <c r="D107" s="781"/>
      <c r="E107" s="782"/>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783" t="s">
        <v>333</v>
      </c>
      <c r="C117" s="783"/>
      <c r="D117" s="783"/>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0</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0</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0</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0</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0</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0</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0</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0</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0</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186.52396470599999</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186.52396470599999</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190.52405227200001</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190.52405227200001</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195.04200267599998</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195.04200267599998</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199.52433405600001</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199.52433405600001</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203.98198542</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203.98198542</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208.40470425000001</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208.40470425000001</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209.07967516781864</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209.07967516781864</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209.31619000873758</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209.31619000873758</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209.42301565202672</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209.42301565202672</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209.40619133202674</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209.40619133202674</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209.27154227667279</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209.27154227667279</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209.02468647333563</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209.02468647333563</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208.6710412338301</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208.6710412338301</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208.21582956431908</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208.21582956431908</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207.66408634568026</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207.66408634568026</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207.02066432975022</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207.02066432975022</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206.29023995670886</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206.29023995670886</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205.4773189987213</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205.4773189987213</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204.5862420348129</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204.5862420348129</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203.62991919999999</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203.62991919999999</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opLeftCell="A7" zoomScale="85" zoomScaleNormal="85" zoomScalePageLayoutView="150" workbookViewId="0">
      <selection activeCell="R18" sqref="R18"/>
    </sheetView>
  </sheetViews>
  <sheetFormatPr defaultColWidth="11.42578125" defaultRowHeight="12.75"/>
  <cols>
    <col min="1" max="1" width="3.42578125" style="587" customWidth="1"/>
    <col min="2" max="2" width="15.28515625" style="587" customWidth="1"/>
    <col min="3" max="4" width="10.140625" style="587" bestFit="1" customWidth="1"/>
    <col min="5" max="5" width="9.42578125" style="587" customWidth="1"/>
    <col min="6" max="6" width="11.28515625" style="587" customWidth="1"/>
    <col min="7" max="7" width="9.42578125" style="587" customWidth="1"/>
    <col min="8" max="8" width="8.42578125" style="587" customWidth="1"/>
    <col min="9" max="10" width="10.85546875" style="587" customWidth="1"/>
    <col min="11" max="11" width="9.42578125" style="587" bestFit="1" customWidth="1"/>
    <col min="12" max="12" width="10.28515625" style="587" customWidth="1"/>
    <col min="13" max="13" width="10.140625" style="587" customWidth="1"/>
    <col min="14" max="14" width="8.42578125" style="587" customWidth="1"/>
    <col min="15" max="15" width="23.7109375" style="587" customWidth="1"/>
    <col min="16" max="16" width="9.28515625" style="587" customWidth="1"/>
    <col min="17" max="17" width="3.85546875" style="587" customWidth="1"/>
    <col min="18" max="19" width="13" style="587" customWidth="1"/>
    <col min="20" max="20" width="9.42578125" style="587" customWidth="1"/>
    <col min="21" max="16384" width="11.42578125" style="587"/>
  </cols>
  <sheetData>
    <row r="2" spans="2:20" ht="15.75">
      <c r="C2" s="707" t="s">
        <v>106</v>
      </c>
      <c r="Q2" s="807" t="s">
        <v>107</v>
      </c>
      <c r="R2" s="807"/>
      <c r="S2" s="807"/>
      <c r="T2" s="807"/>
    </row>
    <row r="4" spans="2:20">
      <c r="C4" s="587" t="s">
        <v>26</v>
      </c>
    </row>
    <row r="5" spans="2:20">
      <c r="C5" s="587" t="s">
        <v>281</v>
      </c>
    </row>
    <row r="6" spans="2:20">
      <c r="C6" s="587" t="s">
        <v>29</v>
      </c>
    </row>
    <row r="7" spans="2:20">
      <c r="C7" s="587" t="s">
        <v>109</v>
      </c>
    </row>
    <row r="8" spans="2:20" ht="13.5" thickBot="1"/>
    <row r="9" spans="2:20" ht="13.5" thickBot="1">
      <c r="C9" s="808" t="s">
        <v>95</v>
      </c>
      <c r="D9" s="809"/>
      <c r="E9" s="809"/>
      <c r="F9" s="809"/>
      <c r="G9" s="809"/>
      <c r="H9" s="810"/>
      <c r="I9" s="816" t="s">
        <v>308</v>
      </c>
      <c r="J9" s="817"/>
      <c r="K9" s="817"/>
      <c r="L9" s="817"/>
      <c r="M9" s="817"/>
      <c r="N9" s="818"/>
      <c r="R9" s="708" t="s">
        <v>95</v>
      </c>
      <c r="S9" s="706" t="s">
        <v>308</v>
      </c>
    </row>
    <row r="10" spans="2:20" s="716" customFormat="1" ht="38.25" customHeight="1">
      <c r="B10" s="709"/>
      <c r="C10" s="710" t="s">
        <v>341</v>
      </c>
      <c r="D10" s="711" t="s">
        <v>340</v>
      </c>
      <c r="E10" s="711" t="s">
        <v>338</v>
      </c>
      <c r="F10" s="711" t="s">
        <v>206</v>
      </c>
      <c r="G10" s="711" t="s">
        <v>339</v>
      </c>
      <c r="H10" s="712" t="s">
        <v>161</v>
      </c>
      <c r="I10" s="713" t="s">
        <v>104</v>
      </c>
      <c r="J10" s="714" t="s">
        <v>105</v>
      </c>
      <c r="K10" s="714" t="s">
        <v>0</v>
      </c>
      <c r="L10" s="714" t="s">
        <v>206</v>
      </c>
      <c r="M10" s="714" t="s">
        <v>103</v>
      </c>
      <c r="N10" s="715" t="s">
        <v>161</v>
      </c>
      <c r="O10" s="705" t="s">
        <v>28</v>
      </c>
      <c r="R10" s="811" t="s">
        <v>147</v>
      </c>
      <c r="S10" s="811" t="s">
        <v>315</v>
      </c>
    </row>
    <row r="11" spans="2:20" s="721" customFormat="1" ht="13.5" thickBot="1">
      <c r="B11" s="717"/>
      <c r="C11" s="717" t="s">
        <v>11</v>
      </c>
      <c r="D11" s="718" t="s">
        <v>11</v>
      </c>
      <c r="E11" s="718" t="s">
        <v>11</v>
      </c>
      <c r="F11" s="718" t="s">
        <v>11</v>
      </c>
      <c r="G11" s="718" t="s">
        <v>11</v>
      </c>
      <c r="H11" s="719"/>
      <c r="I11" s="717" t="s">
        <v>11</v>
      </c>
      <c r="J11" s="718" t="s">
        <v>11</v>
      </c>
      <c r="K11" s="718" t="s">
        <v>11</v>
      </c>
      <c r="L11" s="718" t="s">
        <v>11</v>
      </c>
      <c r="M11" s="718" t="s">
        <v>11</v>
      </c>
      <c r="N11" s="719"/>
      <c r="O11" s="720"/>
      <c r="R11" s="812"/>
      <c r="S11" s="812"/>
    </row>
    <row r="12" spans="2:20" s="721" customFormat="1" ht="13.5" thickBot="1">
      <c r="B12" s="722" t="s">
        <v>25</v>
      </c>
      <c r="C12" s="723">
        <v>0.4</v>
      </c>
      <c r="D12" s="724">
        <v>0.8</v>
      </c>
      <c r="E12" s="724">
        <v>1</v>
      </c>
      <c r="F12" s="724">
        <v>0.5</v>
      </c>
      <c r="G12" s="724">
        <v>0.6</v>
      </c>
      <c r="H12" s="725"/>
      <c r="I12" s="723">
        <v>0.4</v>
      </c>
      <c r="J12" s="724">
        <v>0.8</v>
      </c>
      <c r="K12" s="724">
        <v>1</v>
      </c>
      <c r="L12" s="724">
        <v>0.5</v>
      </c>
      <c r="M12" s="724">
        <v>0.6</v>
      </c>
      <c r="N12" s="725"/>
      <c r="O12" s="726"/>
      <c r="R12" s="812"/>
      <c r="S12" s="812"/>
    </row>
    <row r="13" spans="2:20" s="721" customFormat="1" ht="26.25" thickBot="1">
      <c r="B13" s="722" t="s">
        <v>159</v>
      </c>
      <c r="C13" s="727">
        <f>C12</f>
        <v>0.4</v>
      </c>
      <c r="D13" s="728">
        <f>D12</f>
        <v>0.8</v>
      </c>
      <c r="E13" s="728">
        <f>E12</f>
        <v>1</v>
      </c>
      <c r="F13" s="728">
        <f>F12</f>
        <v>0.5</v>
      </c>
      <c r="G13" s="728">
        <f>G12</f>
        <v>0.6</v>
      </c>
      <c r="H13" s="729"/>
      <c r="I13" s="727">
        <v>0.4</v>
      </c>
      <c r="J13" s="728">
        <v>0.8</v>
      </c>
      <c r="K13" s="728">
        <v>1</v>
      </c>
      <c r="L13" s="728">
        <v>0.5</v>
      </c>
      <c r="M13" s="728">
        <v>0.6</v>
      </c>
      <c r="N13" s="729"/>
      <c r="O13" s="730"/>
      <c r="R13" s="812"/>
      <c r="S13" s="812"/>
    </row>
    <row r="14" spans="2:20" s="721" customFormat="1" ht="13.5" thickBot="1">
      <c r="B14" s="731"/>
      <c r="C14" s="731"/>
      <c r="D14" s="732"/>
      <c r="E14" s="732"/>
      <c r="F14" s="732"/>
      <c r="G14" s="732"/>
      <c r="H14" s="733"/>
      <c r="I14" s="731"/>
      <c r="J14" s="732"/>
      <c r="K14" s="732"/>
      <c r="L14" s="732"/>
      <c r="M14" s="732"/>
      <c r="N14" s="733"/>
      <c r="O14" s="734"/>
      <c r="R14" s="812"/>
      <c r="S14" s="812"/>
    </row>
    <row r="15" spans="2:20" s="721" customFormat="1" ht="12.75" customHeight="1" thickBot="1">
      <c r="B15" s="735"/>
      <c r="C15" s="804" t="s">
        <v>158</v>
      </c>
      <c r="D15" s="805"/>
      <c r="E15" s="805"/>
      <c r="F15" s="805"/>
      <c r="G15" s="805"/>
      <c r="H15" s="806"/>
      <c r="I15" s="804" t="s">
        <v>158</v>
      </c>
      <c r="J15" s="805"/>
      <c r="K15" s="805"/>
      <c r="L15" s="805"/>
      <c r="M15" s="805"/>
      <c r="N15" s="806"/>
      <c r="O15" s="736"/>
      <c r="R15" s="812"/>
      <c r="S15" s="812"/>
    </row>
    <row r="16" spans="2:20" s="721" customFormat="1" ht="26.25" thickBot="1">
      <c r="B16" s="722" t="s">
        <v>160</v>
      </c>
      <c r="C16" s="737">
        <v>0</v>
      </c>
      <c r="D16" s="738">
        <v>1</v>
      </c>
      <c r="E16" s="738">
        <v>0</v>
      </c>
      <c r="F16" s="738">
        <v>0</v>
      </c>
      <c r="G16" s="738">
        <v>0</v>
      </c>
      <c r="H16" s="814" t="s">
        <v>36</v>
      </c>
      <c r="I16" s="739">
        <v>0.2</v>
      </c>
      <c r="J16" s="740">
        <v>0.3</v>
      </c>
      <c r="K16" s="740">
        <v>0.25</v>
      </c>
      <c r="L16" s="740">
        <v>0.05</v>
      </c>
      <c r="M16" s="740">
        <v>0.2</v>
      </c>
      <c r="N16" s="814" t="s">
        <v>36</v>
      </c>
      <c r="O16" s="741"/>
      <c r="R16" s="813"/>
      <c r="S16" s="813"/>
    </row>
    <row r="17" spans="2:19" s="721" customFormat="1" ht="13.5" thickBot="1">
      <c r="B17" s="742" t="s">
        <v>1</v>
      </c>
      <c r="C17" s="742" t="s">
        <v>24</v>
      </c>
      <c r="D17" s="743" t="s">
        <v>24</v>
      </c>
      <c r="E17" s="743" t="s">
        <v>24</v>
      </c>
      <c r="F17" s="743" t="s">
        <v>24</v>
      </c>
      <c r="G17" s="743" t="s">
        <v>24</v>
      </c>
      <c r="H17" s="815"/>
      <c r="I17" s="742" t="s">
        <v>24</v>
      </c>
      <c r="J17" s="743" t="s">
        <v>24</v>
      </c>
      <c r="K17" s="743" t="s">
        <v>24</v>
      </c>
      <c r="L17" s="743" t="s">
        <v>24</v>
      </c>
      <c r="M17" s="743" t="s">
        <v>24</v>
      </c>
      <c r="N17" s="815"/>
      <c r="O17" s="720"/>
      <c r="R17" s="722" t="s">
        <v>157</v>
      </c>
      <c r="S17" s="744" t="s">
        <v>157</v>
      </c>
    </row>
    <row r="18" spans="2:19">
      <c r="B18" s="745">
        <f>year</f>
        <v>2000</v>
      </c>
      <c r="C18" s="746">
        <f>C$16</f>
        <v>0</v>
      </c>
      <c r="D18" s="747">
        <f t="shared" ref="D18:G33" si="0">D$16</f>
        <v>1</v>
      </c>
      <c r="E18" s="747">
        <f t="shared" si="0"/>
        <v>0</v>
      </c>
      <c r="F18" s="747">
        <f t="shared" si="0"/>
        <v>0</v>
      </c>
      <c r="G18" s="747">
        <f t="shared" si="0"/>
        <v>0</v>
      </c>
      <c r="H18" s="748">
        <f>SUM(C18:G18)</f>
        <v>1</v>
      </c>
      <c r="I18" s="746">
        <f>I$16</f>
        <v>0.2</v>
      </c>
      <c r="J18" s="747">
        <f t="shared" ref="J18:M33" si="1">J$16</f>
        <v>0.3</v>
      </c>
      <c r="K18" s="747">
        <f t="shared" si="1"/>
        <v>0.25</v>
      </c>
      <c r="L18" s="747">
        <f t="shared" si="1"/>
        <v>0.05</v>
      </c>
      <c r="M18" s="747">
        <f t="shared" si="1"/>
        <v>0.2</v>
      </c>
      <c r="N18" s="748">
        <f>SUM(I18:M18)</f>
        <v>1</v>
      </c>
      <c r="O18" s="623"/>
      <c r="R18" s="749">
        <f>C18*C$13+D18*D$13+E18*E$13+F18*F$13+G18*G$13</f>
        <v>0.8</v>
      </c>
      <c r="S18" s="750">
        <f>I18*I$13+J18*J$13+K18*K$13+L18*L$13+M18*M$13</f>
        <v>0.71500000000000008</v>
      </c>
    </row>
    <row r="19" spans="2:19">
      <c r="B19" s="751">
        <f t="shared" ref="B19:B50" si="2">B18+1</f>
        <v>2001</v>
      </c>
      <c r="C19" s="752">
        <f t="shared" ref="C19:G50" si="3">C$16</f>
        <v>0</v>
      </c>
      <c r="D19" s="753">
        <f t="shared" si="0"/>
        <v>1</v>
      </c>
      <c r="E19" s="753">
        <f t="shared" si="0"/>
        <v>0</v>
      </c>
      <c r="F19" s="753">
        <f t="shared" si="0"/>
        <v>0</v>
      </c>
      <c r="G19" s="753">
        <f t="shared" si="0"/>
        <v>0</v>
      </c>
      <c r="H19" s="754">
        <f t="shared" ref="H19:H82" si="4">SUM(C19:G19)</f>
        <v>1</v>
      </c>
      <c r="I19" s="752">
        <f t="shared" ref="I19:M50" si="5">I$16</f>
        <v>0.2</v>
      </c>
      <c r="J19" s="753">
        <f t="shared" si="1"/>
        <v>0.3</v>
      </c>
      <c r="K19" s="753">
        <f t="shared" si="1"/>
        <v>0.25</v>
      </c>
      <c r="L19" s="753">
        <f t="shared" si="1"/>
        <v>0.05</v>
      </c>
      <c r="M19" s="753">
        <f t="shared" si="1"/>
        <v>0.2</v>
      </c>
      <c r="N19" s="754">
        <f t="shared" ref="N19:N82" si="6">SUM(I19:M19)</f>
        <v>1</v>
      </c>
      <c r="O19" s="755"/>
      <c r="R19" s="749">
        <f t="shared" ref="R19:R82" si="7">C19*C$13+D19*D$13+E19*E$13+F19*F$13+G19*G$13</f>
        <v>0.8</v>
      </c>
      <c r="S19" s="750">
        <f t="shared" ref="S19:S82" si="8">I19*I$13+J19*J$13+K19*K$13+L19*L$13+M19*M$13</f>
        <v>0.71500000000000008</v>
      </c>
    </row>
    <row r="20" spans="2:19">
      <c r="B20" s="751">
        <f t="shared" si="2"/>
        <v>2002</v>
      </c>
      <c r="C20" s="752">
        <f t="shared" si="3"/>
        <v>0</v>
      </c>
      <c r="D20" s="753">
        <f t="shared" si="0"/>
        <v>1</v>
      </c>
      <c r="E20" s="753">
        <f t="shared" si="0"/>
        <v>0</v>
      </c>
      <c r="F20" s="753">
        <f t="shared" si="0"/>
        <v>0</v>
      </c>
      <c r="G20" s="753">
        <f t="shared" si="0"/>
        <v>0</v>
      </c>
      <c r="H20" s="754">
        <f t="shared" si="4"/>
        <v>1</v>
      </c>
      <c r="I20" s="752">
        <f t="shared" si="5"/>
        <v>0.2</v>
      </c>
      <c r="J20" s="753">
        <f t="shared" si="1"/>
        <v>0.3</v>
      </c>
      <c r="K20" s="753">
        <f t="shared" si="1"/>
        <v>0.25</v>
      </c>
      <c r="L20" s="753">
        <f t="shared" si="1"/>
        <v>0.05</v>
      </c>
      <c r="M20" s="753">
        <f t="shared" si="1"/>
        <v>0.2</v>
      </c>
      <c r="N20" s="754">
        <f t="shared" si="6"/>
        <v>1</v>
      </c>
      <c r="O20" s="755"/>
      <c r="R20" s="749">
        <f t="shared" si="7"/>
        <v>0.8</v>
      </c>
      <c r="S20" s="750">
        <f t="shared" si="8"/>
        <v>0.71500000000000008</v>
      </c>
    </row>
    <row r="21" spans="2:19">
      <c r="B21" s="751">
        <f t="shared" si="2"/>
        <v>2003</v>
      </c>
      <c r="C21" s="752">
        <f t="shared" si="3"/>
        <v>0</v>
      </c>
      <c r="D21" s="753">
        <f t="shared" si="0"/>
        <v>1</v>
      </c>
      <c r="E21" s="753">
        <f t="shared" si="0"/>
        <v>0</v>
      </c>
      <c r="F21" s="753">
        <f t="shared" si="0"/>
        <v>0</v>
      </c>
      <c r="G21" s="753">
        <f t="shared" si="0"/>
        <v>0</v>
      </c>
      <c r="H21" s="754">
        <f t="shared" si="4"/>
        <v>1</v>
      </c>
      <c r="I21" s="752">
        <f t="shared" si="5"/>
        <v>0.2</v>
      </c>
      <c r="J21" s="753">
        <f t="shared" si="1"/>
        <v>0.3</v>
      </c>
      <c r="K21" s="753">
        <f t="shared" si="1"/>
        <v>0.25</v>
      </c>
      <c r="L21" s="753">
        <f t="shared" si="1"/>
        <v>0.05</v>
      </c>
      <c r="M21" s="753">
        <f t="shared" si="1"/>
        <v>0.2</v>
      </c>
      <c r="N21" s="754">
        <f t="shared" si="6"/>
        <v>1</v>
      </c>
      <c r="O21" s="755"/>
      <c r="R21" s="749">
        <f t="shared" si="7"/>
        <v>0.8</v>
      </c>
      <c r="S21" s="750">
        <f t="shared" si="8"/>
        <v>0.71500000000000008</v>
      </c>
    </row>
    <row r="22" spans="2:19">
      <c r="B22" s="751">
        <f t="shared" si="2"/>
        <v>2004</v>
      </c>
      <c r="C22" s="752">
        <f t="shared" si="3"/>
        <v>0</v>
      </c>
      <c r="D22" s="753">
        <f t="shared" si="0"/>
        <v>1</v>
      </c>
      <c r="E22" s="753">
        <f t="shared" si="0"/>
        <v>0</v>
      </c>
      <c r="F22" s="753">
        <f t="shared" si="0"/>
        <v>0</v>
      </c>
      <c r="G22" s="753">
        <f t="shared" si="0"/>
        <v>0</v>
      </c>
      <c r="H22" s="754">
        <f t="shared" si="4"/>
        <v>1</v>
      </c>
      <c r="I22" s="752">
        <f t="shared" si="5"/>
        <v>0.2</v>
      </c>
      <c r="J22" s="753">
        <f t="shared" si="1"/>
        <v>0.3</v>
      </c>
      <c r="K22" s="753">
        <f t="shared" si="1"/>
        <v>0.25</v>
      </c>
      <c r="L22" s="753">
        <f t="shared" si="1"/>
        <v>0.05</v>
      </c>
      <c r="M22" s="753">
        <f t="shared" si="1"/>
        <v>0.2</v>
      </c>
      <c r="N22" s="754">
        <f t="shared" si="6"/>
        <v>1</v>
      </c>
      <c r="O22" s="755"/>
      <c r="R22" s="749">
        <f t="shared" si="7"/>
        <v>0.8</v>
      </c>
      <c r="S22" s="750">
        <f t="shared" si="8"/>
        <v>0.71500000000000008</v>
      </c>
    </row>
    <row r="23" spans="2:19">
      <c r="B23" s="751">
        <f t="shared" si="2"/>
        <v>2005</v>
      </c>
      <c r="C23" s="752">
        <f t="shared" si="3"/>
        <v>0</v>
      </c>
      <c r="D23" s="753">
        <f t="shared" si="0"/>
        <v>1</v>
      </c>
      <c r="E23" s="753">
        <f t="shared" si="0"/>
        <v>0</v>
      </c>
      <c r="F23" s="753">
        <f t="shared" si="0"/>
        <v>0</v>
      </c>
      <c r="G23" s="753">
        <f t="shared" si="0"/>
        <v>0</v>
      </c>
      <c r="H23" s="754">
        <f t="shared" si="4"/>
        <v>1</v>
      </c>
      <c r="I23" s="752">
        <f t="shared" si="5"/>
        <v>0.2</v>
      </c>
      <c r="J23" s="753">
        <f t="shared" si="1"/>
        <v>0.3</v>
      </c>
      <c r="K23" s="753">
        <f t="shared" si="1"/>
        <v>0.25</v>
      </c>
      <c r="L23" s="753">
        <f t="shared" si="1"/>
        <v>0.05</v>
      </c>
      <c r="M23" s="753">
        <f t="shared" si="1"/>
        <v>0.2</v>
      </c>
      <c r="N23" s="754">
        <f t="shared" si="6"/>
        <v>1</v>
      </c>
      <c r="O23" s="755"/>
      <c r="R23" s="749">
        <f t="shared" si="7"/>
        <v>0.8</v>
      </c>
      <c r="S23" s="750">
        <f t="shared" si="8"/>
        <v>0.71500000000000008</v>
      </c>
    </row>
    <row r="24" spans="2:19">
      <c r="B24" s="751">
        <f t="shared" si="2"/>
        <v>2006</v>
      </c>
      <c r="C24" s="752">
        <f t="shared" si="3"/>
        <v>0</v>
      </c>
      <c r="D24" s="753">
        <f t="shared" si="0"/>
        <v>1</v>
      </c>
      <c r="E24" s="753">
        <f t="shared" si="0"/>
        <v>0</v>
      </c>
      <c r="F24" s="753">
        <f t="shared" si="0"/>
        <v>0</v>
      </c>
      <c r="G24" s="753">
        <f t="shared" si="0"/>
        <v>0</v>
      </c>
      <c r="H24" s="754">
        <f t="shared" si="4"/>
        <v>1</v>
      </c>
      <c r="I24" s="752">
        <f t="shared" si="5"/>
        <v>0.2</v>
      </c>
      <c r="J24" s="753">
        <f t="shared" si="1"/>
        <v>0.3</v>
      </c>
      <c r="K24" s="753">
        <f t="shared" si="1"/>
        <v>0.25</v>
      </c>
      <c r="L24" s="753">
        <f t="shared" si="1"/>
        <v>0.05</v>
      </c>
      <c r="M24" s="753">
        <f t="shared" si="1"/>
        <v>0.2</v>
      </c>
      <c r="N24" s="754">
        <f t="shared" si="6"/>
        <v>1</v>
      </c>
      <c r="O24" s="755"/>
      <c r="R24" s="749">
        <f t="shared" si="7"/>
        <v>0.8</v>
      </c>
      <c r="S24" s="750">
        <f t="shared" si="8"/>
        <v>0.71500000000000008</v>
      </c>
    </row>
    <row r="25" spans="2:19">
      <c r="B25" s="751">
        <f t="shared" si="2"/>
        <v>2007</v>
      </c>
      <c r="C25" s="752">
        <f t="shared" si="3"/>
        <v>0</v>
      </c>
      <c r="D25" s="753">
        <f t="shared" si="0"/>
        <v>1</v>
      </c>
      <c r="E25" s="753">
        <f t="shared" si="0"/>
        <v>0</v>
      </c>
      <c r="F25" s="753">
        <f t="shared" si="0"/>
        <v>0</v>
      </c>
      <c r="G25" s="753">
        <f t="shared" si="0"/>
        <v>0</v>
      </c>
      <c r="H25" s="754">
        <f t="shared" si="4"/>
        <v>1</v>
      </c>
      <c r="I25" s="752">
        <f t="shared" si="5"/>
        <v>0.2</v>
      </c>
      <c r="J25" s="753">
        <f t="shared" si="1"/>
        <v>0.3</v>
      </c>
      <c r="K25" s="753">
        <f t="shared" si="1"/>
        <v>0.25</v>
      </c>
      <c r="L25" s="753">
        <f t="shared" si="1"/>
        <v>0.05</v>
      </c>
      <c r="M25" s="753">
        <f t="shared" si="1"/>
        <v>0.2</v>
      </c>
      <c r="N25" s="754">
        <f t="shared" si="6"/>
        <v>1</v>
      </c>
      <c r="O25" s="755"/>
      <c r="R25" s="749">
        <f t="shared" si="7"/>
        <v>0.8</v>
      </c>
      <c r="S25" s="750">
        <f t="shared" si="8"/>
        <v>0.71500000000000008</v>
      </c>
    </row>
    <row r="26" spans="2:19">
      <c r="B26" s="751">
        <f t="shared" si="2"/>
        <v>2008</v>
      </c>
      <c r="C26" s="752">
        <f t="shared" si="3"/>
        <v>0</v>
      </c>
      <c r="D26" s="753">
        <f t="shared" si="0"/>
        <v>1</v>
      </c>
      <c r="E26" s="753">
        <f t="shared" si="0"/>
        <v>0</v>
      </c>
      <c r="F26" s="753">
        <f t="shared" si="0"/>
        <v>0</v>
      </c>
      <c r="G26" s="753">
        <f t="shared" si="0"/>
        <v>0</v>
      </c>
      <c r="H26" s="754">
        <f t="shared" si="4"/>
        <v>1</v>
      </c>
      <c r="I26" s="752">
        <f t="shared" si="5"/>
        <v>0.2</v>
      </c>
      <c r="J26" s="753">
        <f t="shared" si="1"/>
        <v>0.3</v>
      </c>
      <c r="K26" s="753">
        <f t="shared" si="1"/>
        <v>0.25</v>
      </c>
      <c r="L26" s="753">
        <f t="shared" si="1"/>
        <v>0.05</v>
      </c>
      <c r="M26" s="753">
        <f t="shared" si="1"/>
        <v>0.2</v>
      </c>
      <c r="N26" s="754">
        <f t="shared" si="6"/>
        <v>1</v>
      </c>
      <c r="O26" s="755"/>
      <c r="R26" s="749">
        <f t="shared" si="7"/>
        <v>0.8</v>
      </c>
      <c r="S26" s="750">
        <f t="shared" si="8"/>
        <v>0.71500000000000008</v>
      </c>
    </row>
    <row r="27" spans="2:19">
      <c r="B27" s="751">
        <f t="shared" si="2"/>
        <v>2009</v>
      </c>
      <c r="C27" s="752">
        <f t="shared" si="3"/>
        <v>0</v>
      </c>
      <c r="D27" s="753">
        <f t="shared" si="0"/>
        <v>1</v>
      </c>
      <c r="E27" s="753">
        <f t="shared" si="0"/>
        <v>0</v>
      </c>
      <c r="F27" s="753">
        <f t="shared" si="0"/>
        <v>0</v>
      </c>
      <c r="G27" s="753">
        <f t="shared" si="0"/>
        <v>0</v>
      </c>
      <c r="H27" s="754">
        <f t="shared" si="4"/>
        <v>1</v>
      </c>
      <c r="I27" s="752">
        <f t="shared" si="5"/>
        <v>0.2</v>
      </c>
      <c r="J27" s="753">
        <f t="shared" si="1"/>
        <v>0.3</v>
      </c>
      <c r="K27" s="753">
        <f t="shared" si="1"/>
        <v>0.25</v>
      </c>
      <c r="L27" s="753">
        <f t="shared" si="1"/>
        <v>0.05</v>
      </c>
      <c r="M27" s="753">
        <f t="shared" si="1"/>
        <v>0.2</v>
      </c>
      <c r="N27" s="754">
        <f t="shared" si="6"/>
        <v>1</v>
      </c>
      <c r="O27" s="755"/>
      <c r="R27" s="749">
        <f t="shared" si="7"/>
        <v>0.8</v>
      </c>
      <c r="S27" s="750">
        <f t="shared" si="8"/>
        <v>0.71500000000000008</v>
      </c>
    </row>
    <row r="28" spans="2:19">
      <c r="B28" s="751">
        <f t="shared" si="2"/>
        <v>2010</v>
      </c>
      <c r="C28" s="752">
        <f t="shared" si="3"/>
        <v>0</v>
      </c>
      <c r="D28" s="753">
        <f t="shared" si="0"/>
        <v>1</v>
      </c>
      <c r="E28" s="753">
        <f t="shared" si="0"/>
        <v>0</v>
      </c>
      <c r="F28" s="753">
        <f t="shared" si="0"/>
        <v>0</v>
      </c>
      <c r="G28" s="753">
        <f t="shared" si="0"/>
        <v>0</v>
      </c>
      <c r="H28" s="754">
        <f t="shared" si="4"/>
        <v>1</v>
      </c>
      <c r="I28" s="752">
        <f t="shared" si="5"/>
        <v>0.2</v>
      </c>
      <c r="J28" s="753">
        <f t="shared" si="1"/>
        <v>0.3</v>
      </c>
      <c r="K28" s="753">
        <f t="shared" si="1"/>
        <v>0.25</v>
      </c>
      <c r="L28" s="753">
        <f t="shared" si="1"/>
        <v>0.05</v>
      </c>
      <c r="M28" s="753">
        <f t="shared" si="1"/>
        <v>0.2</v>
      </c>
      <c r="N28" s="754">
        <f t="shared" si="6"/>
        <v>1</v>
      </c>
      <c r="O28" s="755"/>
      <c r="R28" s="749">
        <f t="shared" si="7"/>
        <v>0.8</v>
      </c>
      <c r="S28" s="750">
        <f t="shared" si="8"/>
        <v>0.71500000000000008</v>
      </c>
    </row>
    <row r="29" spans="2:19">
      <c r="B29" s="751">
        <f t="shared" si="2"/>
        <v>2011</v>
      </c>
      <c r="C29" s="752">
        <f t="shared" si="3"/>
        <v>0</v>
      </c>
      <c r="D29" s="753">
        <f t="shared" si="0"/>
        <v>1</v>
      </c>
      <c r="E29" s="753">
        <f t="shared" si="0"/>
        <v>0</v>
      </c>
      <c r="F29" s="753">
        <f t="shared" si="0"/>
        <v>0</v>
      </c>
      <c r="G29" s="753">
        <f t="shared" si="0"/>
        <v>0</v>
      </c>
      <c r="H29" s="754">
        <f t="shared" si="4"/>
        <v>1</v>
      </c>
      <c r="I29" s="752">
        <f t="shared" si="5"/>
        <v>0.2</v>
      </c>
      <c r="J29" s="753">
        <f t="shared" si="1"/>
        <v>0.3</v>
      </c>
      <c r="K29" s="753">
        <f t="shared" si="1"/>
        <v>0.25</v>
      </c>
      <c r="L29" s="753">
        <f t="shared" si="1"/>
        <v>0.05</v>
      </c>
      <c r="M29" s="753">
        <f t="shared" si="1"/>
        <v>0.2</v>
      </c>
      <c r="N29" s="754">
        <f t="shared" si="6"/>
        <v>1</v>
      </c>
      <c r="O29" s="755"/>
      <c r="R29" s="749">
        <f t="shared" si="7"/>
        <v>0.8</v>
      </c>
      <c r="S29" s="750">
        <f t="shared" si="8"/>
        <v>0.71500000000000008</v>
      </c>
    </row>
    <row r="30" spans="2:19">
      <c r="B30" s="751">
        <f t="shared" si="2"/>
        <v>2012</v>
      </c>
      <c r="C30" s="752">
        <f t="shared" si="3"/>
        <v>0</v>
      </c>
      <c r="D30" s="753">
        <f t="shared" si="0"/>
        <v>1</v>
      </c>
      <c r="E30" s="753">
        <f t="shared" si="0"/>
        <v>0</v>
      </c>
      <c r="F30" s="753">
        <f t="shared" si="0"/>
        <v>0</v>
      </c>
      <c r="G30" s="753">
        <f t="shared" si="0"/>
        <v>0</v>
      </c>
      <c r="H30" s="754">
        <f t="shared" si="4"/>
        <v>1</v>
      </c>
      <c r="I30" s="752">
        <f t="shared" si="5"/>
        <v>0.2</v>
      </c>
      <c r="J30" s="753">
        <f t="shared" si="1"/>
        <v>0.3</v>
      </c>
      <c r="K30" s="753">
        <f t="shared" si="1"/>
        <v>0.25</v>
      </c>
      <c r="L30" s="753">
        <f t="shared" si="1"/>
        <v>0.05</v>
      </c>
      <c r="M30" s="753">
        <f t="shared" si="1"/>
        <v>0.2</v>
      </c>
      <c r="N30" s="754">
        <f t="shared" si="6"/>
        <v>1</v>
      </c>
      <c r="O30" s="755"/>
      <c r="R30" s="749">
        <f t="shared" si="7"/>
        <v>0.8</v>
      </c>
      <c r="S30" s="750">
        <f t="shared" si="8"/>
        <v>0.71500000000000008</v>
      </c>
    </row>
    <row r="31" spans="2:19">
      <c r="B31" s="751">
        <f t="shared" si="2"/>
        <v>2013</v>
      </c>
      <c r="C31" s="752">
        <f t="shared" si="3"/>
        <v>0</v>
      </c>
      <c r="D31" s="753">
        <f t="shared" si="0"/>
        <v>1</v>
      </c>
      <c r="E31" s="753">
        <f t="shared" si="0"/>
        <v>0</v>
      </c>
      <c r="F31" s="753">
        <f t="shared" si="0"/>
        <v>0</v>
      </c>
      <c r="G31" s="753">
        <f t="shared" si="0"/>
        <v>0</v>
      </c>
      <c r="H31" s="754">
        <f t="shared" si="4"/>
        <v>1</v>
      </c>
      <c r="I31" s="752">
        <f t="shared" si="5"/>
        <v>0.2</v>
      </c>
      <c r="J31" s="753">
        <f t="shared" si="1"/>
        <v>0.3</v>
      </c>
      <c r="K31" s="753">
        <f t="shared" si="1"/>
        <v>0.25</v>
      </c>
      <c r="L31" s="753">
        <f t="shared" si="1"/>
        <v>0.05</v>
      </c>
      <c r="M31" s="753">
        <f t="shared" si="1"/>
        <v>0.2</v>
      </c>
      <c r="N31" s="754">
        <f t="shared" si="6"/>
        <v>1</v>
      </c>
      <c r="O31" s="755"/>
      <c r="R31" s="749">
        <f t="shared" si="7"/>
        <v>0.8</v>
      </c>
      <c r="S31" s="750">
        <f t="shared" si="8"/>
        <v>0.71500000000000008</v>
      </c>
    </row>
    <row r="32" spans="2:19">
      <c r="B32" s="751">
        <f t="shared" si="2"/>
        <v>2014</v>
      </c>
      <c r="C32" s="752">
        <f t="shared" si="3"/>
        <v>0</v>
      </c>
      <c r="D32" s="753">
        <f t="shared" si="0"/>
        <v>1</v>
      </c>
      <c r="E32" s="753">
        <f t="shared" si="0"/>
        <v>0</v>
      </c>
      <c r="F32" s="753">
        <f t="shared" si="0"/>
        <v>0</v>
      </c>
      <c r="G32" s="753">
        <f t="shared" si="0"/>
        <v>0</v>
      </c>
      <c r="H32" s="754">
        <f t="shared" si="4"/>
        <v>1</v>
      </c>
      <c r="I32" s="752">
        <f t="shared" si="5"/>
        <v>0.2</v>
      </c>
      <c r="J32" s="753">
        <f t="shared" si="1"/>
        <v>0.3</v>
      </c>
      <c r="K32" s="753">
        <f t="shared" si="1"/>
        <v>0.25</v>
      </c>
      <c r="L32" s="753">
        <f t="shared" si="1"/>
        <v>0.05</v>
      </c>
      <c r="M32" s="753">
        <f t="shared" si="1"/>
        <v>0.2</v>
      </c>
      <c r="N32" s="754">
        <f t="shared" si="6"/>
        <v>1</v>
      </c>
      <c r="O32" s="755"/>
      <c r="R32" s="749">
        <f t="shared" si="7"/>
        <v>0.8</v>
      </c>
      <c r="S32" s="750">
        <f t="shared" si="8"/>
        <v>0.71500000000000008</v>
      </c>
    </row>
    <row r="33" spans="2:19">
      <c r="B33" s="751">
        <f t="shared" si="2"/>
        <v>2015</v>
      </c>
      <c r="C33" s="752">
        <f t="shared" si="3"/>
        <v>0</v>
      </c>
      <c r="D33" s="753">
        <f t="shared" si="0"/>
        <v>1</v>
      </c>
      <c r="E33" s="753">
        <f t="shared" si="0"/>
        <v>0</v>
      </c>
      <c r="F33" s="753">
        <f t="shared" si="0"/>
        <v>0</v>
      </c>
      <c r="G33" s="753">
        <f t="shared" si="0"/>
        <v>0</v>
      </c>
      <c r="H33" s="754">
        <f t="shared" si="4"/>
        <v>1</v>
      </c>
      <c r="I33" s="752">
        <f t="shared" si="5"/>
        <v>0.2</v>
      </c>
      <c r="J33" s="753">
        <f t="shared" si="1"/>
        <v>0.3</v>
      </c>
      <c r="K33" s="753">
        <f t="shared" si="1"/>
        <v>0.25</v>
      </c>
      <c r="L33" s="753">
        <f t="shared" si="1"/>
        <v>0.05</v>
      </c>
      <c r="M33" s="753">
        <f t="shared" si="1"/>
        <v>0.2</v>
      </c>
      <c r="N33" s="754">
        <f t="shared" si="6"/>
        <v>1</v>
      </c>
      <c r="O33" s="755"/>
      <c r="R33" s="749">
        <f t="shared" si="7"/>
        <v>0.8</v>
      </c>
      <c r="S33" s="750">
        <f t="shared" si="8"/>
        <v>0.71500000000000008</v>
      </c>
    </row>
    <row r="34" spans="2:19">
      <c r="B34" s="751">
        <f t="shared" si="2"/>
        <v>2016</v>
      </c>
      <c r="C34" s="752">
        <f t="shared" si="3"/>
        <v>0</v>
      </c>
      <c r="D34" s="753">
        <f t="shared" si="3"/>
        <v>1</v>
      </c>
      <c r="E34" s="753">
        <f t="shared" si="3"/>
        <v>0</v>
      </c>
      <c r="F34" s="753">
        <f t="shared" si="3"/>
        <v>0</v>
      </c>
      <c r="G34" s="753">
        <f t="shared" si="3"/>
        <v>0</v>
      </c>
      <c r="H34" s="754">
        <f t="shared" si="4"/>
        <v>1</v>
      </c>
      <c r="I34" s="752">
        <f t="shared" si="5"/>
        <v>0.2</v>
      </c>
      <c r="J34" s="753">
        <f t="shared" si="5"/>
        <v>0.3</v>
      </c>
      <c r="K34" s="753">
        <f t="shared" si="5"/>
        <v>0.25</v>
      </c>
      <c r="L34" s="753">
        <f t="shared" si="5"/>
        <v>0.05</v>
      </c>
      <c r="M34" s="753">
        <f t="shared" si="5"/>
        <v>0.2</v>
      </c>
      <c r="N34" s="754">
        <f t="shared" si="6"/>
        <v>1</v>
      </c>
      <c r="O34" s="755"/>
      <c r="R34" s="749">
        <f t="shared" si="7"/>
        <v>0.8</v>
      </c>
      <c r="S34" s="750">
        <f t="shared" si="8"/>
        <v>0.71500000000000008</v>
      </c>
    </row>
    <row r="35" spans="2:19">
      <c r="B35" s="751">
        <f t="shared" si="2"/>
        <v>2017</v>
      </c>
      <c r="C35" s="752">
        <f t="shared" si="3"/>
        <v>0</v>
      </c>
      <c r="D35" s="753">
        <f t="shared" si="3"/>
        <v>1</v>
      </c>
      <c r="E35" s="753">
        <f t="shared" si="3"/>
        <v>0</v>
      </c>
      <c r="F35" s="753">
        <f t="shared" si="3"/>
        <v>0</v>
      </c>
      <c r="G35" s="753">
        <f t="shared" si="3"/>
        <v>0</v>
      </c>
      <c r="H35" s="754">
        <f t="shared" si="4"/>
        <v>1</v>
      </c>
      <c r="I35" s="752">
        <f t="shared" si="5"/>
        <v>0.2</v>
      </c>
      <c r="J35" s="753">
        <f t="shared" si="5"/>
        <v>0.3</v>
      </c>
      <c r="K35" s="753">
        <f t="shared" si="5"/>
        <v>0.25</v>
      </c>
      <c r="L35" s="753">
        <f t="shared" si="5"/>
        <v>0.05</v>
      </c>
      <c r="M35" s="753">
        <f t="shared" si="5"/>
        <v>0.2</v>
      </c>
      <c r="N35" s="754">
        <f t="shared" si="6"/>
        <v>1</v>
      </c>
      <c r="O35" s="755"/>
      <c r="R35" s="749">
        <f t="shared" si="7"/>
        <v>0.8</v>
      </c>
      <c r="S35" s="750">
        <f t="shared" si="8"/>
        <v>0.71500000000000008</v>
      </c>
    </row>
    <row r="36" spans="2:19">
      <c r="B36" s="751">
        <f t="shared" si="2"/>
        <v>2018</v>
      </c>
      <c r="C36" s="752">
        <f t="shared" si="3"/>
        <v>0</v>
      </c>
      <c r="D36" s="753">
        <f t="shared" si="3"/>
        <v>1</v>
      </c>
      <c r="E36" s="753">
        <f t="shared" si="3"/>
        <v>0</v>
      </c>
      <c r="F36" s="753">
        <f t="shared" si="3"/>
        <v>0</v>
      </c>
      <c r="G36" s="753">
        <f t="shared" si="3"/>
        <v>0</v>
      </c>
      <c r="H36" s="754">
        <f t="shared" si="4"/>
        <v>1</v>
      </c>
      <c r="I36" s="752">
        <f t="shared" si="5"/>
        <v>0.2</v>
      </c>
      <c r="J36" s="753">
        <f t="shared" si="5"/>
        <v>0.3</v>
      </c>
      <c r="K36" s="753">
        <f t="shared" si="5"/>
        <v>0.25</v>
      </c>
      <c r="L36" s="753">
        <f t="shared" si="5"/>
        <v>0.05</v>
      </c>
      <c r="M36" s="753">
        <f t="shared" si="5"/>
        <v>0.2</v>
      </c>
      <c r="N36" s="754">
        <f t="shared" si="6"/>
        <v>1</v>
      </c>
      <c r="O36" s="755"/>
      <c r="R36" s="749">
        <f t="shared" si="7"/>
        <v>0.8</v>
      </c>
      <c r="S36" s="750">
        <f t="shared" si="8"/>
        <v>0.71500000000000008</v>
      </c>
    </row>
    <row r="37" spans="2:19">
      <c r="B37" s="751">
        <f t="shared" si="2"/>
        <v>2019</v>
      </c>
      <c r="C37" s="752">
        <f t="shared" si="3"/>
        <v>0</v>
      </c>
      <c r="D37" s="753">
        <f t="shared" si="3"/>
        <v>1</v>
      </c>
      <c r="E37" s="753">
        <f t="shared" si="3"/>
        <v>0</v>
      </c>
      <c r="F37" s="753">
        <f t="shared" si="3"/>
        <v>0</v>
      </c>
      <c r="G37" s="753">
        <f t="shared" si="3"/>
        <v>0</v>
      </c>
      <c r="H37" s="754">
        <f t="shared" si="4"/>
        <v>1</v>
      </c>
      <c r="I37" s="752">
        <f t="shared" si="5"/>
        <v>0.2</v>
      </c>
      <c r="J37" s="753">
        <f t="shared" si="5"/>
        <v>0.3</v>
      </c>
      <c r="K37" s="753">
        <f t="shared" si="5"/>
        <v>0.25</v>
      </c>
      <c r="L37" s="753">
        <f t="shared" si="5"/>
        <v>0.05</v>
      </c>
      <c r="M37" s="753">
        <f t="shared" si="5"/>
        <v>0.2</v>
      </c>
      <c r="N37" s="754">
        <f t="shared" si="6"/>
        <v>1</v>
      </c>
      <c r="O37" s="755"/>
      <c r="R37" s="749">
        <f t="shared" si="7"/>
        <v>0.8</v>
      </c>
      <c r="S37" s="750">
        <f t="shared" si="8"/>
        <v>0.71500000000000008</v>
      </c>
    </row>
    <row r="38" spans="2:19">
      <c r="B38" s="751">
        <f t="shared" si="2"/>
        <v>2020</v>
      </c>
      <c r="C38" s="752">
        <f t="shared" si="3"/>
        <v>0</v>
      </c>
      <c r="D38" s="753">
        <f t="shared" si="3"/>
        <v>1</v>
      </c>
      <c r="E38" s="753">
        <f t="shared" si="3"/>
        <v>0</v>
      </c>
      <c r="F38" s="753">
        <f t="shared" si="3"/>
        <v>0</v>
      </c>
      <c r="G38" s="753">
        <f t="shared" si="3"/>
        <v>0</v>
      </c>
      <c r="H38" s="754">
        <f t="shared" si="4"/>
        <v>1</v>
      </c>
      <c r="I38" s="752">
        <f t="shared" si="5"/>
        <v>0.2</v>
      </c>
      <c r="J38" s="753">
        <f t="shared" si="5"/>
        <v>0.3</v>
      </c>
      <c r="K38" s="753">
        <f t="shared" si="5"/>
        <v>0.25</v>
      </c>
      <c r="L38" s="753">
        <f t="shared" si="5"/>
        <v>0.05</v>
      </c>
      <c r="M38" s="753">
        <f t="shared" si="5"/>
        <v>0.2</v>
      </c>
      <c r="N38" s="754">
        <f t="shared" si="6"/>
        <v>1</v>
      </c>
      <c r="O38" s="755"/>
      <c r="R38" s="749">
        <f t="shared" si="7"/>
        <v>0.8</v>
      </c>
      <c r="S38" s="750">
        <f t="shared" si="8"/>
        <v>0.71500000000000008</v>
      </c>
    </row>
    <row r="39" spans="2:19">
      <c r="B39" s="751">
        <f t="shared" si="2"/>
        <v>2021</v>
      </c>
      <c r="C39" s="752">
        <f t="shared" si="3"/>
        <v>0</v>
      </c>
      <c r="D39" s="753">
        <f t="shared" si="3"/>
        <v>1</v>
      </c>
      <c r="E39" s="753">
        <f t="shared" si="3"/>
        <v>0</v>
      </c>
      <c r="F39" s="753">
        <f t="shared" si="3"/>
        <v>0</v>
      </c>
      <c r="G39" s="753">
        <f t="shared" si="3"/>
        <v>0</v>
      </c>
      <c r="H39" s="754">
        <f t="shared" si="4"/>
        <v>1</v>
      </c>
      <c r="I39" s="752">
        <f t="shared" si="5"/>
        <v>0.2</v>
      </c>
      <c r="J39" s="753">
        <f t="shared" si="5"/>
        <v>0.3</v>
      </c>
      <c r="K39" s="753">
        <f t="shared" si="5"/>
        <v>0.25</v>
      </c>
      <c r="L39" s="753">
        <f t="shared" si="5"/>
        <v>0.05</v>
      </c>
      <c r="M39" s="753">
        <f t="shared" si="5"/>
        <v>0.2</v>
      </c>
      <c r="N39" s="754">
        <f t="shared" si="6"/>
        <v>1</v>
      </c>
      <c r="O39" s="755"/>
      <c r="R39" s="749">
        <f t="shared" si="7"/>
        <v>0.8</v>
      </c>
      <c r="S39" s="750">
        <f t="shared" si="8"/>
        <v>0.71500000000000008</v>
      </c>
    </row>
    <row r="40" spans="2:19">
      <c r="B40" s="751">
        <f t="shared" si="2"/>
        <v>2022</v>
      </c>
      <c r="C40" s="752">
        <f t="shared" si="3"/>
        <v>0</v>
      </c>
      <c r="D40" s="753">
        <f t="shared" si="3"/>
        <v>1</v>
      </c>
      <c r="E40" s="753">
        <f t="shared" si="3"/>
        <v>0</v>
      </c>
      <c r="F40" s="753">
        <f t="shared" si="3"/>
        <v>0</v>
      </c>
      <c r="G40" s="753">
        <f t="shared" si="3"/>
        <v>0</v>
      </c>
      <c r="H40" s="754">
        <f t="shared" si="4"/>
        <v>1</v>
      </c>
      <c r="I40" s="752">
        <f t="shared" si="5"/>
        <v>0.2</v>
      </c>
      <c r="J40" s="753">
        <f t="shared" si="5"/>
        <v>0.3</v>
      </c>
      <c r="K40" s="753">
        <f t="shared" si="5"/>
        <v>0.25</v>
      </c>
      <c r="L40" s="753">
        <f t="shared" si="5"/>
        <v>0.05</v>
      </c>
      <c r="M40" s="753">
        <f t="shared" si="5"/>
        <v>0.2</v>
      </c>
      <c r="N40" s="754">
        <f t="shared" si="6"/>
        <v>1</v>
      </c>
      <c r="O40" s="755"/>
      <c r="R40" s="749">
        <f t="shared" si="7"/>
        <v>0.8</v>
      </c>
      <c r="S40" s="750">
        <f t="shared" si="8"/>
        <v>0.71500000000000008</v>
      </c>
    </row>
    <row r="41" spans="2:19">
      <c r="B41" s="751">
        <f t="shared" si="2"/>
        <v>2023</v>
      </c>
      <c r="C41" s="752">
        <f t="shared" si="3"/>
        <v>0</v>
      </c>
      <c r="D41" s="753">
        <f t="shared" si="3"/>
        <v>1</v>
      </c>
      <c r="E41" s="753">
        <f t="shared" si="3"/>
        <v>0</v>
      </c>
      <c r="F41" s="753">
        <f t="shared" si="3"/>
        <v>0</v>
      </c>
      <c r="G41" s="753">
        <f t="shared" si="3"/>
        <v>0</v>
      </c>
      <c r="H41" s="754">
        <f t="shared" si="4"/>
        <v>1</v>
      </c>
      <c r="I41" s="752">
        <f t="shared" si="5"/>
        <v>0.2</v>
      </c>
      <c r="J41" s="753">
        <f t="shared" si="5"/>
        <v>0.3</v>
      </c>
      <c r="K41" s="753">
        <f t="shared" si="5"/>
        <v>0.25</v>
      </c>
      <c r="L41" s="753">
        <f t="shared" si="5"/>
        <v>0.05</v>
      </c>
      <c r="M41" s="753">
        <f t="shared" si="5"/>
        <v>0.2</v>
      </c>
      <c r="N41" s="754">
        <f t="shared" si="6"/>
        <v>1</v>
      </c>
      <c r="O41" s="755"/>
      <c r="R41" s="749">
        <f t="shared" si="7"/>
        <v>0.8</v>
      </c>
      <c r="S41" s="750">
        <f t="shared" si="8"/>
        <v>0.71500000000000008</v>
      </c>
    </row>
    <row r="42" spans="2:19">
      <c r="B42" s="751">
        <f t="shared" si="2"/>
        <v>2024</v>
      </c>
      <c r="C42" s="752">
        <f t="shared" si="3"/>
        <v>0</v>
      </c>
      <c r="D42" s="753">
        <f t="shared" si="3"/>
        <v>1</v>
      </c>
      <c r="E42" s="753">
        <f t="shared" si="3"/>
        <v>0</v>
      </c>
      <c r="F42" s="753">
        <f t="shared" si="3"/>
        <v>0</v>
      </c>
      <c r="G42" s="753">
        <f t="shared" si="3"/>
        <v>0</v>
      </c>
      <c r="H42" s="754">
        <f t="shared" si="4"/>
        <v>1</v>
      </c>
      <c r="I42" s="752">
        <f t="shared" si="5"/>
        <v>0.2</v>
      </c>
      <c r="J42" s="753">
        <f t="shared" si="5"/>
        <v>0.3</v>
      </c>
      <c r="K42" s="753">
        <f t="shared" si="5"/>
        <v>0.25</v>
      </c>
      <c r="L42" s="753">
        <f t="shared" si="5"/>
        <v>0.05</v>
      </c>
      <c r="M42" s="753">
        <f t="shared" si="5"/>
        <v>0.2</v>
      </c>
      <c r="N42" s="754">
        <f t="shared" si="6"/>
        <v>1</v>
      </c>
      <c r="O42" s="755"/>
      <c r="R42" s="749">
        <f t="shared" si="7"/>
        <v>0.8</v>
      </c>
      <c r="S42" s="750">
        <f t="shared" si="8"/>
        <v>0.71500000000000008</v>
      </c>
    </row>
    <row r="43" spans="2:19">
      <c r="B43" s="751">
        <f t="shared" si="2"/>
        <v>2025</v>
      </c>
      <c r="C43" s="752">
        <f t="shared" si="3"/>
        <v>0</v>
      </c>
      <c r="D43" s="753">
        <f t="shared" si="3"/>
        <v>1</v>
      </c>
      <c r="E43" s="753">
        <f t="shared" si="3"/>
        <v>0</v>
      </c>
      <c r="F43" s="753">
        <f t="shared" si="3"/>
        <v>0</v>
      </c>
      <c r="G43" s="753">
        <f t="shared" si="3"/>
        <v>0</v>
      </c>
      <c r="H43" s="754">
        <f t="shared" si="4"/>
        <v>1</v>
      </c>
      <c r="I43" s="752">
        <f t="shared" si="5"/>
        <v>0.2</v>
      </c>
      <c r="J43" s="753">
        <f t="shared" si="5"/>
        <v>0.3</v>
      </c>
      <c r="K43" s="753">
        <f t="shared" si="5"/>
        <v>0.25</v>
      </c>
      <c r="L43" s="753">
        <f t="shared" si="5"/>
        <v>0.05</v>
      </c>
      <c r="M43" s="753">
        <f t="shared" si="5"/>
        <v>0.2</v>
      </c>
      <c r="N43" s="754">
        <f t="shared" si="6"/>
        <v>1</v>
      </c>
      <c r="O43" s="755"/>
      <c r="R43" s="749">
        <f t="shared" si="7"/>
        <v>0.8</v>
      </c>
      <c r="S43" s="750">
        <f t="shared" si="8"/>
        <v>0.71500000000000008</v>
      </c>
    </row>
    <row r="44" spans="2:19">
      <c r="B44" s="751">
        <f t="shared" si="2"/>
        <v>2026</v>
      </c>
      <c r="C44" s="752">
        <f t="shared" si="3"/>
        <v>0</v>
      </c>
      <c r="D44" s="753">
        <f t="shared" si="3"/>
        <v>1</v>
      </c>
      <c r="E44" s="753">
        <f t="shared" si="3"/>
        <v>0</v>
      </c>
      <c r="F44" s="753">
        <f t="shared" si="3"/>
        <v>0</v>
      </c>
      <c r="G44" s="753">
        <f t="shared" si="3"/>
        <v>0</v>
      </c>
      <c r="H44" s="754">
        <f t="shared" si="4"/>
        <v>1</v>
      </c>
      <c r="I44" s="752">
        <f t="shared" si="5"/>
        <v>0.2</v>
      </c>
      <c r="J44" s="753">
        <f t="shared" si="5"/>
        <v>0.3</v>
      </c>
      <c r="K44" s="753">
        <f t="shared" si="5"/>
        <v>0.25</v>
      </c>
      <c r="L44" s="753">
        <f t="shared" si="5"/>
        <v>0.05</v>
      </c>
      <c r="M44" s="753">
        <f t="shared" si="5"/>
        <v>0.2</v>
      </c>
      <c r="N44" s="754">
        <f t="shared" si="6"/>
        <v>1</v>
      </c>
      <c r="O44" s="755"/>
      <c r="R44" s="749">
        <f t="shared" si="7"/>
        <v>0.8</v>
      </c>
      <c r="S44" s="750">
        <f t="shared" si="8"/>
        <v>0.71500000000000008</v>
      </c>
    </row>
    <row r="45" spans="2:19">
      <c r="B45" s="751">
        <f t="shared" si="2"/>
        <v>2027</v>
      </c>
      <c r="C45" s="752">
        <f t="shared" si="3"/>
        <v>0</v>
      </c>
      <c r="D45" s="753">
        <f t="shared" si="3"/>
        <v>1</v>
      </c>
      <c r="E45" s="753">
        <f t="shared" si="3"/>
        <v>0</v>
      </c>
      <c r="F45" s="753">
        <f t="shared" si="3"/>
        <v>0</v>
      </c>
      <c r="G45" s="753">
        <f t="shared" si="3"/>
        <v>0</v>
      </c>
      <c r="H45" s="754">
        <f t="shared" si="4"/>
        <v>1</v>
      </c>
      <c r="I45" s="752">
        <f t="shared" si="5"/>
        <v>0.2</v>
      </c>
      <c r="J45" s="753">
        <f t="shared" si="5"/>
        <v>0.3</v>
      </c>
      <c r="K45" s="753">
        <f t="shared" si="5"/>
        <v>0.25</v>
      </c>
      <c r="L45" s="753">
        <f t="shared" si="5"/>
        <v>0.05</v>
      </c>
      <c r="M45" s="753">
        <f t="shared" si="5"/>
        <v>0.2</v>
      </c>
      <c r="N45" s="754">
        <f t="shared" si="6"/>
        <v>1</v>
      </c>
      <c r="O45" s="755"/>
      <c r="R45" s="749">
        <f t="shared" si="7"/>
        <v>0.8</v>
      </c>
      <c r="S45" s="750">
        <f t="shared" si="8"/>
        <v>0.71500000000000008</v>
      </c>
    </row>
    <row r="46" spans="2:19">
      <c r="B46" s="751">
        <f t="shared" si="2"/>
        <v>2028</v>
      </c>
      <c r="C46" s="752">
        <f t="shared" si="3"/>
        <v>0</v>
      </c>
      <c r="D46" s="753">
        <f t="shared" si="3"/>
        <v>1</v>
      </c>
      <c r="E46" s="753">
        <f t="shared" si="3"/>
        <v>0</v>
      </c>
      <c r="F46" s="753">
        <f t="shared" si="3"/>
        <v>0</v>
      </c>
      <c r="G46" s="753">
        <f t="shared" si="3"/>
        <v>0</v>
      </c>
      <c r="H46" s="754">
        <f t="shared" si="4"/>
        <v>1</v>
      </c>
      <c r="I46" s="752">
        <f t="shared" si="5"/>
        <v>0.2</v>
      </c>
      <c r="J46" s="753">
        <f t="shared" si="5"/>
        <v>0.3</v>
      </c>
      <c r="K46" s="753">
        <f t="shared" si="5"/>
        <v>0.25</v>
      </c>
      <c r="L46" s="753">
        <f t="shared" si="5"/>
        <v>0.05</v>
      </c>
      <c r="M46" s="753">
        <f t="shared" si="5"/>
        <v>0.2</v>
      </c>
      <c r="N46" s="754">
        <f t="shared" si="6"/>
        <v>1</v>
      </c>
      <c r="O46" s="755"/>
      <c r="R46" s="749">
        <f t="shared" si="7"/>
        <v>0.8</v>
      </c>
      <c r="S46" s="750">
        <f t="shared" si="8"/>
        <v>0.71500000000000008</v>
      </c>
    </row>
    <row r="47" spans="2:19">
      <c r="B47" s="751">
        <f t="shared" si="2"/>
        <v>2029</v>
      </c>
      <c r="C47" s="752">
        <f t="shared" si="3"/>
        <v>0</v>
      </c>
      <c r="D47" s="753">
        <f t="shared" si="3"/>
        <v>1</v>
      </c>
      <c r="E47" s="753">
        <f t="shared" si="3"/>
        <v>0</v>
      </c>
      <c r="F47" s="753">
        <f t="shared" si="3"/>
        <v>0</v>
      </c>
      <c r="G47" s="753">
        <f t="shared" si="3"/>
        <v>0</v>
      </c>
      <c r="H47" s="754">
        <f t="shared" si="4"/>
        <v>1</v>
      </c>
      <c r="I47" s="752">
        <f t="shared" si="5"/>
        <v>0.2</v>
      </c>
      <c r="J47" s="753">
        <f t="shared" si="5"/>
        <v>0.3</v>
      </c>
      <c r="K47" s="753">
        <f t="shared" si="5"/>
        <v>0.25</v>
      </c>
      <c r="L47" s="753">
        <f t="shared" si="5"/>
        <v>0.05</v>
      </c>
      <c r="M47" s="753">
        <f t="shared" si="5"/>
        <v>0.2</v>
      </c>
      <c r="N47" s="754">
        <f t="shared" si="6"/>
        <v>1</v>
      </c>
      <c r="O47" s="755"/>
      <c r="R47" s="749">
        <f t="shared" si="7"/>
        <v>0.8</v>
      </c>
      <c r="S47" s="750">
        <f t="shared" si="8"/>
        <v>0.71500000000000008</v>
      </c>
    </row>
    <row r="48" spans="2:19">
      <c r="B48" s="751">
        <f t="shared" si="2"/>
        <v>2030</v>
      </c>
      <c r="C48" s="752">
        <f t="shared" si="3"/>
        <v>0</v>
      </c>
      <c r="D48" s="753">
        <f t="shared" si="3"/>
        <v>1</v>
      </c>
      <c r="E48" s="753">
        <f t="shared" si="3"/>
        <v>0</v>
      </c>
      <c r="F48" s="753">
        <f t="shared" si="3"/>
        <v>0</v>
      </c>
      <c r="G48" s="753">
        <f t="shared" si="3"/>
        <v>0</v>
      </c>
      <c r="H48" s="754">
        <f t="shared" si="4"/>
        <v>1</v>
      </c>
      <c r="I48" s="752">
        <f t="shared" si="5"/>
        <v>0.2</v>
      </c>
      <c r="J48" s="753">
        <f t="shared" si="5"/>
        <v>0.3</v>
      </c>
      <c r="K48" s="753">
        <f t="shared" si="5"/>
        <v>0.25</v>
      </c>
      <c r="L48" s="753">
        <f t="shared" si="5"/>
        <v>0.05</v>
      </c>
      <c r="M48" s="753">
        <f t="shared" si="5"/>
        <v>0.2</v>
      </c>
      <c r="N48" s="754">
        <f t="shared" si="6"/>
        <v>1</v>
      </c>
      <c r="O48" s="755"/>
      <c r="R48" s="749">
        <f t="shared" si="7"/>
        <v>0.8</v>
      </c>
      <c r="S48" s="750">
        <f t="shared" si="8"/>
        <v>0.71500000000000008</v>
      </c>
    </row>
    <row r="49" spans="2:19">
      <c r="B49" s="751">
        <f t="shared" si="2"/>
        <v>2031</v>
      </c>
      <c r="C49" s="752">
        <f t="shared" si="3"/>
        <v>0</v>
      </c>
      <c r="D49" s="753">
        <f t="shared" si="3"/>
        <v>1</v>
      </c>
      <c r="E49" s="753">
        <f t="shared" si="3"/>
        <v>0</v>
      </c>
      <c r="F49" s="753">
        <f t="shared" si="3"/>
        <v>0</v>
      </c>
      <c r="G49" s="753">
        <f t="shared" si="3"/>
        <v>0</v>
      </c>
      <c r="H49" s="754">
        <f t="shared" si="4"/>
        <v>1</v>
      </c>
      <c r="I49" s="752">
        <f t="shared" si="5"/>
        <v>0.2</v>
      </c>
      <c r="J49" s="753">
        <f t="shared" si="5"/>
        <v>0.3</v>
      </c>
      <c r="K49" s="753">
        <f t="shared" si="5"/>
        <v>0.25</v>
      </c>
      <c r="L49" s="753">
        <f t="shared" si="5"/>
        <v>0.05</v>
      </c>
      <c r="M49" s="753">
        <f t="shared" si="5"/>
        <v>0.2</v>
      </c>
      <c r="N49" s="754">
        <f t="shared" si="6"/>
        <v>1</v>
      </c>
      <c r="O49" s="755"/>
      <c r="R49" s="749">
        <f t="shared" si="7"/>
        <v>0.8</v>
      </c>
      <c r="S49" s="750">
        <f t="shared" si="8"/>
        <v>0.71500000000000008</v>
      </c>
    </row>
    <row r="50" spans="2:19">
      <c r="B50" s="751">
        <f t="shared" si="2"/>
        <v>2032</v>
      </c>
      <c r="C50" s="752">
        <f t="shared" si="3"/>
        <v>0</v>
      </c>
      <c r="D50" s="753">
        <f t="shared" si="3"/>
        <v>1</v>
      </c>
      <c r="E50" s="753">
        <f t="shared" si="3"/>
        <v>0</v>
      </c>
      <c r="F50" s="753">
        <f t="shared" si="3"/>
        <v>0</v>
      </c>
      <c r="G50" s="753">
        <f t="shared" si="3"/>
        <v>0</v>
      </c>
      <c r="H50" s="754">
        <f t="shared" si="4"/>
        <v>1</v>
      </c>
      <c r="I50" s="752">
        <f t="shared" si="5"/>
        <v>0.2</v>
      </c>
      <c r="J50" s="753">
        <f t="shared" si="5"/>
        <v>0.3</v>
      </c>
      <c r="K50" s="753">
        <f t="shared" si="5"/>
        <v>0.25</v>
      </c>
      <c r="L50" s="753">
        <f t="shared" si="5"/>
        <v>0.05</v>
      </c>
      <c r="M50" s="753">
        <f t="shared" si="5"/>
        <v>0.2</v>
      </c>
      <c r="N50" s="754">
        <f t="shared" si="6"/>
        <v>1</v>
      </c>
      <c r="O50" s="755"/>
      <c r="R50" s="749">
        <f t="shared" si="7"/>
        <v>0.8</v>
      </c>
      <c r="S50" s="750">
        <f t="shared" si="8"/>
        <v>0.71500000000000008</v>
      </c>
    </row>
    <row r="51" spans="2:19">
      <c r="B51" s="751">
        <f t="shared" ref="B51:B82" si="9">B50+1</f>
        <v>2033</v>
      </c>
      <c r="C51" s="752">
        <f t="shared" ref="C51:G98" si="10">C$16</f>
        <v>0</v>
      </c>
      <c r="D51" s="753">
        <f t="shared" si="10"/>
        <v>1</v>
      </c>
      <c r="E51" s="753">
        <f t="shared" si="10"/>
        <v>0</v>
      </c>
      <c r="F51" s="753">
        <f t="shared" si="10"/>
        <v>0</v>
      </c>
      <c r="G51" s="753">
        <f t="shared" si="10"/>
        <v>0</v>
      </c>
      <c r="H51" s="754">
        <f t="shared" si="4"/>
        <v>1</v>
      </c>
      <c r="I51" s="752">
        <f t="shared" ref="I51:M98" si="11">I$16</f>
        <v>0.2</v>
      </c>
      <c r="J51" s="753">
        <f t="shared" si="11"/>
        <v>0.3</v>
      </c>
      <c r="K51" s="753">
        <f t="shared" si="11"/>
        <v>0.25</v>
      </c>
      <c r="L51" s="753">
        <f t="shared" si="11"/>
        <v>0.05</v>
      </c>
      <c r="M51" s="753">
        <f t="shared" si="11"/>
        <v>0.2</v>
      </c>
      <c r="N51" s="754">
        <f t="shared" si="6"/>
        <v>1</v>
      </c>
      <c r="O51" s="755"/>
      <c r="R51" s="749">
        <f t="shared" si="7"/>
        <v>0.8</v>
      </c>
      <c r="S51" s="750">
        <f t="shared" si="8"/>
        <v>0.71500000000000008</v>
      </c>
    </row>
    <row r="52" spans="2:19">
      <c r="B52" s="751">
        <f t="shared" si="9"/>
        <v>2034</v>
      </c>
      <c r="C52" s="752">
        <f t="shared" si="10"/>
        <v>0</v>
      </c>
      <c r="D52" s="753">
        <f t="shared" si="10"/>
        <v>1</v>
      </c>
      <c r="E52" s="753">
        <f t="shared" si="10"/>
        <v>0</v>
      </c>
      <c r="F52" s="753">
        <f t="shared" si="10"/>
        <v>0</v>
      </c>
      <c r="G52" s="753">
        <f t="shared" si="10"/>
        <v>0</v>
      </c>
      <c r="H52" s="754">
        <f t="shared" si="4"/>
        <v>1</v>
      </c>
      <c r="I52" s="752">
        <f t="shared" si="11"/>
        <v>0.2</v>
      </c>
      <c r="J52" s="753">
        <f t="shared" si="11"/>
        <v>0.3</v>
      </c>
      <c r="K52" s="753">
        <f t="shared" si="11"/>
        <v>0.25</v>
      </c>
      <c r="L52" s="753">
        <f t="shared" si="11"/>
        <v>0.05</v>
      </c>
      <c r="M52" s="753">
        <f t="shared" si="11"/>
        <v>0.2</v>
      </c>
      <c r="N52" s="754">
        <f t="shared" si="6"/>
        <v>1</v>
      </c>
      <c r="O52" s="755"/>
      <c r="R52" s="749">
        <f t="shared" si="7"/>
        <v>0.8</v>
      </c>
      <c r="S52" s="750">
        <f t="shared" si="8"/>
        <v>0.71500000000000008</v>
      </c>
    </row>
    <row r="53" spans="2:19">
      <c r="B53" s="751">
        <f t="shared" si="9"/>
        <v>2035</v>
      </c>
      <c r="C53" s="752">
        <f t="shared" si="10"/>
        <v>0</v>
      </c>
      <c r="D53" s="753">
        <f t="shared" si="10"/>
        <v>1</v>
      </c>
      <c r="E53" s="753">
        <f t="shared" si="10"/>
        <v>0</v>
      </c>
      <c r="F53" s="753">
        <f t="shared" si="10"/>
        <v>0</v>
      </c>
      <c r="G53" s="753">
        <f t="shared" si="10"/>
        <v>0</v>
      </c>
      <c r="H53" s="754">
        <f t="shared" si="4"/>
        <v>1</v>
      </c>
      <c r="I53" s="752">
        <f t="shared" si="11"/>
        <v>0.2</v>
      </c>
      <c r="J53" s="753">
        <f t="shared" si="11"/>
        <v>0.3</v>
      </c>
      <c r="K53" s="753">
        <f t="shared" si="11"/>
        <v>0.25</v>
      </c>
      <c r="L53" s="753">
        <f t="shared" si="11"/>
        <v>0.05</v>
      </c>
      <c r="M53" s="753">
        <f t="shared" si="11"/>
        <v>0.2</v>
      </c>
      <c r="N53" s="754">
        <f t="shared" si="6"/>
        <v>1</v>
      </c>
      <c r="O53" s="755"/>
      <c r="R53" s="749">
        <f t="shared" si="7"/>
        <v>0.8</v>
      </c>
      <c r="S53" s="750">
        <f t="shared" si="8"/>
        <v>0.71500000000000008</v>
      </c>
    </row>
    <row r="54" spans="2:19">
      <c r="B54" s="751">
        <f t="shared" si="9"/>
        <v>2036</v>
      </c>
      <c r="C54" s="752">
        <f t="shared" si="10"/>
        <v>0</v>
      </c>
      <c r="D54" s="753">
        <f t="shared" si="10"/>
        <v>1</v>
      </c>
      <c r="E54" s="753">
        <f t="shared" si="10"/>
        <v>0</v>
      </c>
      <c r="F54" s="753">
        <f t="shared" si="10"/>
        <v>0</v>
      </c>
      <c r="G54" s="753">
        <f t="shared" si="10"/>
        <v>0</v>
      </c>
      <c r="H54" s="754">
        <f t="shared" si="4"/>
        <v>1</v>
      </c>
      <c r="I54" s="752">
        <f t="shared" si="11"/>
        <v>0.2</v>
      </c>
      <c r="J54" s="753">
        <f t="shared" si="11"/>
        <v>0.3</v>
      </c>
      <c r="K54" s="753">
        <f t="shared" si="11"/>
        <v>0.25</v>
      </c>
      <c r="L54" s="753">
        <f t="shared" si="11"/>
        <v>0.05</v>
      </c>
      <c r="M54" s="753">
        <f t="shared" si="11"/>
        <v>0.2</v>
      </c>
      <c r="N54" s="754">
        <f t="shared" si="6"/>
        <v>1</v>
      </c>
      <c r="O54" s="755"/>
      <c r="R54" s="749">
        <f t="shared" si="7"/>
        <v>0.8</v>
      </c>
      <c r="S54" s="750">
        <f t="shared" si="8"/>
        <v>0.71500000000000008</v>
      </c>
    </row>
    <row r="55" spans="2:19">
      <c r="B55" s="751">
        <f t="shared" si="9"/>
        <v>2037</v>
      </c>
      <c r="C55" s="752">
        <f t="shared" si="10"/>
        <v>0</v>
      </c>
      <c r="D55" s="753">
        <f t="shared" si="10"/>
        <v>1</v>
      </c>
      <c r="E55" s="753">
        <f t="shared" si="10"/>
        <v>0</v>
      </c>
      <c r="F55" s="753">
        <f t="shared" si="10"/>
        <v>0</v>
      </c>
      <c r="G55" s="753">
        <f t="shared" si="10"/>
        <v>0</v>
      </c>
      <c r="H55" s="754">
        <f t="shared" si="4"/>
        <v>1</v>
      </c>
      <c r="I55" s="752">
        <f t="shared" si="11"/>
        <v>0.2</v>
      </c>
      <c r="J55" s="753">
        <f t="shared" si="11"/>
        <v>0.3</v>
      </c>
      <c r="K55" s="753">
        <f t="shared" si="11"/>
        <v>0.25</v>
      </c>
      <c r="L55" s="753">
        <f t="shared" si="11"/>
        <v>0.05</v>
      </c>
      <c r="M55" s="753">
        <f t="shared" si="11"/>
        <v>0.2</v>
      </c>
      <c r="N55" s="754">
        <f t="shared" si="6"/>
        <v>1</v>
      </c>
      <c r="O55" s="755"/>
      <c r="R55" s="749">
        <f t="shared" si="7"/>
        <v>0.8</v>
      </c>
      <c r="S55" s="750">
        <f t="shared" si="8"/>
        <v>0.71500000000000008</v>
      </c>
    </row>
    <row r="56" spans="2:19">
      <c r="B56" s="751">
        <f t="shared" si="9"/>
        <v>2038</v>
      </c>
      <c r="C56" s="752">
        <f t="shared" si="10"/>
        <v>0</v>
      </c>
      <c r="D56" s="753">
        <f t="shared" si="10"/>
        <v>1</v>
      </c>
      <c r="E56" s="753">
        <f t="shared" si="10"/>
        <v>0</v>
      </c>
      <c r="F56" s="753">
        <f t="shared" si="10"/>
        <v>0</v>
      </c>
      <c r="G56" s="753">
        <f t="shared" si="10"/>
        <v>0</v>
      </c>
      <c r="H56" s="754">
        <f t="shared" si="4"/>
        <v>1</v>
      </c>
      <c r="I56" s="752">
        <f t="shared" si="11"/>
        <v>0.2</v>
      </c>
      <c r="J56" s="753">
        <f t="shared" si="11"/>
        <v>0.3</v>
      </c>
      <c r="K56" s="753">
        <f t="shared" si="11"/>
        <v>0.25</v>
      </c>
      <c r="L56" s="753">
        <f t="shared" si="11"/>
        <v>0.05</v>
      </c>
      <c r="M56" s="753">
        <f t="shared" si="11"/>
        <v>0.2</v>
      </c>
      <c r="N56" s="754">
        <f t="shared" si="6"/>
        <v>1</v>
      </c>
      <c r="O56" s="755"/>
      <c r="R56" s="749">
        <f t="shared" si="7"/>
        <v>0.8</v>
      </c>
      <c r="S56" s="750">
        <f t="shared" si="8"/>
        <v>0.71500000000000008</v>
      </c>
    </row>
    <row r="57" spans="2:19">
      <c r="B57" s="751">
        <f t="shared" si="9"/>
        <v>2039</v>
      </c>
      <c r="C57" s="752">
        <f t="shared" si="10"/>
        <v>0</v>
      </c>
      <c r="D57" s="753">
        <f t="shared" si="10"/>
        <v>1</v>
      </c>
      <c r="E57" s="753">
        <f t="shared" si="10"/>
        <v>0</v>
      </c>
      <c r="F57" s="753">
        <f t="shared" si="10"/>
        <v>0</v>
      </c>
      <c r="G57" s="753">
        <f t="shared" si="10"/>
        <v>0</v>
      </c>
      <c r="H57" s="754">
        <f t="shared" si="4"/>
        <v>1</v>
      </c>
      <c r="I57" s="752">
        <f t="shared" si="11"/>
        <v>0.2</v>
      </c>
      <c r="J57" s="753">
        <f t="shared" si="11"/>
        <v>0.3</v>
      </c>
      <c r="K57" s="753">
        <f t="shared" si="11"/>
        <v>0.25</v>
      </c>
      <c r="L57" s="753">
        <f t="shared" si="11"/>
        <v>0.05</v>
      </c>
      <c r="M57" s="753">
        <f t="shared" si="11"/>
        <v>0.2</v>
      </c>
      <c r="N57" s="754">
        <f t="shared" si="6"/>
        <v>1</v>
      </c>
      <c r="O57" s="755"/>
      <c r="R57" s="749">
        <f t="shared" si="7"/>
        <v>0.8</v>
      </c>
      <c r="S57" s="750">
        <f t="shared" si="8"/>
        <v>0.71500000000000008</v>
      </c>
    </row>
    <row r="58" spans="2:19">
      <c r="B58" s="751">
        <f t="shared" si="9"/>
        <v>2040</v>
      </c>
      <c r="C58" s="752">
        <f t="shared" si="10"/>
        <v>0</v>
      </c>
      <c r="D58" s="753">
        <f t="shared" si="10"/>
        <v>1</v>
      </c>
      <c r="E58" s="753">
        <f t="shared" si="10"/>
        <v>0</v>
      </c>
      <c r="F58" s="753">
        <f t="shared" si="10"/>
        <v>0</v>
      </c>
      <c r="G58" s="753">
        <f t="shared" si="10"/>
        <v>0</v>
      </c>
      <c r="H58" s="754">
        <f t="shared" si="4"/>
        <v>1</v>
      </c>
      <c r="I58" s="752">
        <f t="shared" si="11"/>
        <v>0.2</v>
      </c>
      <c r="J58" s="753">
        <f t="shared" si="11"/>
        <v>0.3</v>
      </c>
      <c r="K58" s="753">
        <f t="shared" si="11"/>
        <v>0.25</v>
      </c>
      <c r="L58" s="753">
        <f t="shared" si="11"/>
        <v>0.05</v>
      </c>
      <c r="M58" s="753">
        <f t="shared" si="11"/>
        <v>0.2</v>
      </c>
      <c r="N58" s="754">
        <f t="shared" si="6"/>
        <v>1</v>
      </c>
      <c r="O58" s="755"/>
      <c r="R58" s="749">
        <f t="shared" si="7"/>
        <v>0.8</v>
      </c>
      <c r="S58" s="750">
        <f t="shared" si="8"/>
        <v>0.71500000000000008</v>
      </c>
    </row>
    <row r="59" spans="2:19">
      <c r="B59" s="751">
        <f t="shared" si="9"/>
        <v>2041</v>
      </c>
      <c r="C59" s="752">
        <f t="shared" si="10"/>
        <v>0</v>
      </c>
      <c r="D59" s="753">
        <f t="shared" si="10"/>
        <v>1</v>
      </c>
      <c r="E59" s="753">
        <f t="shared" si="10"/>
        <v>0</v>
      </c>
      <c r="F59" s="753">
        <f t="shared" si="10"/>
        <v>0</v>
      </c>
      <c r="G59" s="753">
        <f t="shared" si="10"/>
        <v>0</v>
      </c>
      <c r="H59" s="754">
        <f t="shared" si="4"/>
        <v>1</v>
      </c>
      <c r="I59" s="752">
        <f t="shared" si="11"/>
        <v>0.2</v>
      </c>
      <c r="J59" s="753">
        <f t="shared" si="11"/>
        <v>0.3</v>
      </c>
      <c r="K59" s="753">
        <f t="shared" si="11"/>
        <v>0.25</v>
      </c>
      <c r="L59" s="753">
        <f t="shared" si="11"/>
        <v>0.05</v>
      </c>
      <c r="M59" s="753">
        <f t="shared" si="11"/>
        <v>0.2</v>
      </c>
      <c r="N59" s="754">
        <f t="shared" si="6"/>
        <v>1</v>
      </c>
      <c r="O59" s="755"/>
      <c r="R59" s="749">
        <f t="shared" si="7"/>
        <v>0.8</v>
      </c>
      <c r="S59" s="750">
        <f t="shared" si="8"/>
        <v>0.71500000000000008</v>
      </c>
    </row>
    <row r="60" spans="2:19">
      <c r="B60" s="751">
        <f t="shared" si="9"/>
        <v>2042</v>
      </c>
      <c r="C60" s="752">
        <f t="shared" si="10"/>
        <v>0</v>
      </c>
      <c r="D60" s="753">
        <f t="shared" si="10"/>
        <v>1</v>
      </c>
      <c r="E60" s="753">
        <f t="shared" si="10"/>
        <v>0</v>
      </c>
      <c r="F60" s="753">
        <f t="shared" si="10"/>
        <v>0</v>
      </c>
      <c r="G60" s="753">
        <f t="shared" si="10"/>
        <v>0</v>
      </c>
      <c r="H60" s="754">
        <f t="shared" si="4"/>
        <v>1</v>
      </c>
      <c r="I60" s="752">
        <f t="shared" si="11"/>
        <v>0.2</v>
      </c>
      <c r="J60" s="753">
        <f t="shared" si="11"/>
        <v>0.3</v>
      </c>
      <c r="K60" s="753">
        <f t="shared" si="11"/>
        <v>0.25</v>
      </c>
      <c r="L60" s="753">
        <f t="shared" si="11"/>
        <v>0.05</v>
      </c>
      <c r="M60" s="753">
        <f t="shared" si="11"/>
        <v>0.2</v>
      </c>
      <c r="N60" s="754">
        <f t="shared" si="6"/>
        <v>1</v>
      </c>
      <c r="O60" s="755"/>
      <c r="R60" s="749">
        <f t="shared" si="7"/>
        <v>0.8</v>
      </c>
      <c r="S60" s="750">
        <f t="shared" si="8"/>
        <v>0.71500000000000008</v>
      </c>
    </row>
    <row r="61" spans="2:19">
      <c r="B61" s="751">
        <f t="shared" si="9"/>
        <v>2043</v>
      </c>
      <c r="C61" s="752">
        <f t="shared" si="10"/>
        <v>0</v>
      </c>
      <c r="D61" s="753">
        <f t="shared" si="10"/>
        <v>1</v>
      </c>
      <c r="E61" s="753">
        <f t="shared" si="10"/>
        <v>0</v>
      </c>
      <c r="F61" s="753">
        <f t="shared" si="10"/>
        <v>0</v>
      </c>
      <c r="G61" s="753">
        <f t="shared" si="10"/>
        <v>0</v>
      </c>
      <c r="H61" s="754">
        <f t="shared" si="4"/>
        <v>1</v>
      </c>
      <c r="I61" s="752">
        <f t="shared" si="11"/>
        <v>0.2</v>
      </c>
      <c r="J61" s="753">
        <f t="shared" si="11"/>
        <v>0.3</v>
      </c>
      <c r="K61" s="753">
        <f t="shared" si="11"/>
        <v>0.25</v>
      </c>
      <c r="L61" s="753">
        <f t="shared" si="11"/>
        <v>0.05</v>
      </c>
      <c r="M61" s="753">
        <f t="shared" si="11"/>
        <v>0.2</v>
      </c>
      <c r="N61" s="754">
        <f t="shared" si="6"/>
        <v>1</v>
      </c>
      <c r="O61" s="755"/>
      <c r="R61" s="749">
        <f t="shared" si="7"/>
        <v>0.8</v>
      </c>
      <c r="S61" s="750">
        <f t="shared" si="8"/>
        <v>0.71500000000000008</v>
      </c>
    </row>
    <row r="62" spans="2:19">
      <c r="B62" s="751">
        <f t="shared" si="9"/>
        <v>2044</v>
      </c>
      <c r="C62" s="752">
        <f t="shared" si="10"/>
        <v>0</v>
      </c>
      <c r="D62" s="753">
        <f t="shared" si="10"/>
        <v>1</v>
      </c>
      <c r="E62" s="753">
        <f t="shared" si="10"/>
        <v>0</v>
      </c>
      <c r="F62" s="753">
        <f t="shared" si="10"/>
        <v>0</v>
      </c>
      <c r="G62" s="753">
        <f t="shared" si="10"/>
        <v>0</v>
      </c>
      <c r="H62" s="754">
        <f t="shared" si="4"/>
        <v>1</v>
      </c>
      <c r="I62" s="752">
        <f t="shared" si="11"/>
        <v>0.2</v>
      </c>
      <c r="J62" s="753">
        <f t="shared" si="11"/>
        <v>0.3</v>
      </c>
      <c r="K62" s="753">
        <f t="shared" si="11"/>
        <v>0.25</v>
      </c>
      <c r="L62" s="753">
        <f t="shared" si="11"/>
        <v>0.05</v>
      </c>
      <c r="M62" s="753">
        <f t="shared" si="11"/>
        <v>0.2</v>
      </c>
      <c r="N62" s="754">
        <f t="shared" si="6"/>
        <v>1</v>
      </c>
      <c r="O62" s="755"/>
      <c r="R62" s="749">
        <f t="shared" si="7"/>
        <v>0.8</v>
      </c>
      <c r="S62" s="750">
        <f t="shared" si="8"/>
        <v>0.71500000000000008</v>
      </c>
    </row>
    <row r="63" spans="2:19">
      <c r="B63" s="751">
        <f t="shared" si="9"/>
        <v>2045</v>
      </c>
      <c r="C63" s="752">
        <f t="shared" si="10"/>
        <v>0</v>
      </c>
      <c r="D63" s="753">
        <f t="shared" si="10"/>
        <v>1</v>
      </c>
      <c r="E63" s="753">
        <f t="shared" si="10"/>
        <v>0</v>
      </c>
      <c r="F63" s="753">
        <f t="shared" si="10"/>
        <v>0</v>
      </c>
      <c r="G63" s="753">
        <f t="shared" si="10"/>
        <v>0</v>
      </c>
      <c r="H63" s="754">
        <f t="shared" si="4"/>
        <v>1</v>
      </c>
      <c r="I63" s="752">
        <f t="shared" si="11"/>
        <v>0.2</v>
      </c>
      <c r="J63" s="753">
        <f t="shared" si="11"/>
        <v>0.3</v>
      </c>
      <c r="K63" s="753">
        <f t="shared" si="11"/>
        <v>0.25</v>
      </c>
      <c r="L63" s="753">
        <f t="shared" si="11"/>
        <v>0.05</v>
      </c>
      <c r="M63" s="753">
        <f t="shared" si="11"/>
        <v>0.2</v>
      </c>
      <c r="N63" s="754">
        <f t="shared" si="6"/>
        <v>1</v>
      </c>
      <c r="O63" s="755"/>
      <c r="R63" s="749">
        <f t="shared" si="7"/>
        <v>0.8</v>
      </c>
      <c r="S63" s="750">
        <f t="shared" si="8"/>
        <v>0.71500000000000008</v>
      </c>
    </row>
    <row r="64" spans="2:19">
      <c r="B64" s="751">
        <f t="shared" si="9"/>
        <v>2046</v>
      </c>
      <c r="C64" s="752">
        <f t="shared" si="10"/>
        <v>0</v>
      </c>
      <c r="D64" s="753">
        <f t="shared" si="10"/>
        <v>1</v>
      </c>
      <c r="E64" s="753">
        <f t="shared" si="10"/>
        <v>0</v>
      </c>
      <c r="F64" s="753">
        <f t="shared" si="10"/>
        <v>0</v>
      </c>
      <c r="G64" s="753">
        <f t="shared" si="10"/>
        <v>0</v>
      </c>
      <c r="H64" s="754">
        <f t="shared" si="4"/>
        <v>1</v>
      </c>
      <c r="I64" s="752">
        <f t="shared" si="11"/>
        <v>0.2</v>
      </c>
      <c r="J64" s="753">
        <f t="shared" si="11"/>
        <v>0.3</v>
      </c>
      <c r="K64" s="753">
        <f t="shared" si="11"/>
        <v>0.25</v>
      </c>
      <c r="L64" s="753">
        <f t="shared" si="11"/>
        <v>0.05</v>
      </c>
      <c r="M64" s="753">
        <f t="shared" si="11"/>
        <v>0.2</v>
      </c>
      <c r="N64" s="754">
        <f t="shared" si="6"/>
        <v>1</v>
      </c>
      <c r="O64" s="755"/>
      <c r="R64" s="749">
        <f t="shared" si="7"/>
        <v>0.8</v>
      </c>
      <c r="S64" s="750">
        <f t="shared" si="8"/>
        <v>0.71500000000000008</v>
      </c>
    </row>
    <row r="65" spans="2:19">
      <c r="B65" s="751">
        <f t="shared" si="9"/>
        <v>2047</v>
      </c>
      <c r="C65" s="752">
        <f t="shared" si="10"/>
        <v>0</v>
      </c>
      <c r="D65" s="753">
        <f t="shared" si="10"/>
        <v>1</v>
      </c>
      <c r="E65" s="753">
        <f t="shared" si="10"/>
        <v>0</v>
      </c>
      <c r="F65" s="753">
        <f t="shared" si="10"/>
        <v>0</v>
      </c>
      <c r="G65" s="753">
        <f t="shared" si="10"/>
        <v>0</v>
      </c>
      <c r="H65" s="754">
        <f t="shared" si="4"/>
        <v>1</v>
      </c>
      <c r="I65" s="752">
        <f t="shared" si="11"/>
        <v>0.2</v>
      </c>
      <c r="J65" s="753">
        <f t="shared" si="11"/>
        <v>0.3</v>
      </c>
      <c r="K65" s="753">
        <f t="shared" si="11"/>
        <v>0.25</v>
      </c>
      <c r="L65" s="753">
        <f t="shared" si="11"/>
        <v>0.05</v>
      </c>
      <c r="M65" s="753">
        <f t="shared" si="11"/>
        <v>0.2</v>
      </c>
      <c r="N65" s="754">
        <f t="shared" si="6"/>
        <v>1</v>
      </c>
      <c r="O65" s="755"/>
      <c r="R65" s="749">
        <f t="shared" si="7"/>
        <v>0.8</v>
      </c>
      <c r="S65" s="750">
        <f t="shared" si="8"/>
        <v>0.71500000000000008</v>
      </c>
    </row>
    <row r="66" spans="2:19">
      <c r="B66" s="751">
        <f t="shared" si="9"/>
        <v>2048</v>
      </c>
      <c r="C66" s="752">
        <f t="shared" si="10"/>
        <v>0</v>
      </c>
      <c r="D66" s="753">
        <f t="shared" si="10"/>
        <v>1</v>
      </c>
      <c r="E66" s="753">
        <f t="shared" si="10"/>
        <v>0</v>
      </c>
      <c r="F66" s="753">
        <f t="shared" si="10"/>
        <v>0</v>
      </c>
      <c r="G66" s="753">
        <f t="shared" si="10"/>
        <v>0</v>
      </c>
      <c r="H66" s="754">
        <f t="shared" si="4"/>
        <v>1</v>
      </c>
      <c r="I66" s="752">
        <f t="shared" si="11"/>
        <v>0.2</v>
      </c>
      <c r="J66" s="753">
        <f t="shared" si="11"/>
        <v>0.3</v>
      </c>
      <c r="K66" s="753">
        <f t="shared" si="11"/>
        <v>0.25</v>
      </c>
      <c r="L66" s="753">
        <f t="shared" si="11"/>
        <v>0.05</v>
      </c>
      <c r="M66" s="753">
        <f t="shared" si="11"/>
        <v>0.2</v>
      </c>
      <c r="N66" s="754">
        <f t="shared" si="6"/>
        <v>1</v>
      </c>
      <c r="O66" s="755"/>
      <c r="R66" s="749">
        <f t="shared" si="7"/>
        <v>0.8</v>
      </c>
      <c r="S66" s="750">
        <f t="shared" si="8"/>
        <v>0.71500000000000008</v>
      </c>
    </row>
    <row r="67" spans="2:19">
      <c r="B67" s="751">
        <f t="shared" si="9"/>
        <v>2049</v>
      </c>
      <c r="C67" s="752">
        <f t="shared" si="10"/>
        <v>0</v>
      </c>
      <c r="D67" s="753">
        <f t="shared" si="10"/>
        <v>1</v>
      </c>
      <c r="E67" s="753">
        <f t="shared" si="10"/>
        <v>0</v>
      </c>
      <c r="F67" s="753">
        <f t="shared" si="10"/>
        <v>0</v>
      </c>
      <c r="G67" s="753">
        <f t="shared" si="10"/>
        <v>0</v>
      </c>
      <c r="H67" s="754">
        <f t="shared" si="4"/>
        <v>1</v>
      </c>
      <c r="I67" s="752">
        <f t="shared" si="11"/>
        <v>0.2</v>
      </c>
      <c r="J67" s="753">
        <f t="shared" si="11"/>
        <v>0.3</v>
      </c>
      <c r="K67" s="753">
        <f t="shared" si="11"/>
        <v>0.25</v>
      </c>
      <c r="L67" s="753">
        <f t="shared" si="11"/>
        <v>0.05</v>
      </c>
      <c r="M67" s="753">
        <f t="shared" si="11"/>
        <v>0.2</v>
      </c>
      <c r="N67" s="754">
        <f t="shared" si="6"/>
        <v>1</v>
      </c>
      <c r="O67" s="755"/>
      <c r="R67" s="749">
        <f t="shared" si="7"/>
        <v>0.8</v>
      </c>
      <c r="S67" s="750">
        <f t="shared" si="8"/>
        <v>0.71500000000000008</v>
      </c>
    </row>
    <row r="68" spans="2:19">
      <c r="B68" s="751">
        <f t="shared" si="9"/>
        <v>2050</v>
      </c>
      <c r="C68" s="752">
        <f t="shared" si="10"/>
        <v>0</v>
      </c>
      <c r="D68" s="753">
        <f t="shared" si="10"/>
        <v>1</v>
      </c>
      <c r="E68" s="753">
        <f t="shared" si="10"/>
        <v>0</v>
      </c>
      <c r="F68" s="753">
        <f t="shared" si="10"/>
        <v>0</v>
      </c>
      <c r="G68" s="753">
        <f t="shared" si="10"/>
        <v>0</v>
      </c>
      <c r="H68" s="754">
        <f t="shared" si="4"/>
        <v>1</v>
      </c>
      <c r="I68" s="752">
        <f t="shared" si="11"/>
        <v>0.2</v>
      </c>
      <c r="J68" s="753">
        <f t="shared" si="11"/>
        <v>0.3</v>
      </c>
      <c r="K68" s="753">
        <f t="shared" si="11"/>
        <v>0.25</v>
      </c>
      <c r="L68" s="753">
        <f t="shared" si="11"/>
        <v>0.05</v>
      </c>
      <c r="M68" s="753">
        <f t="shared" si="11"/>
        <v>0.2</v>
      </c>
      <c r="N68" s="754">
        <f t="shared" si="6"/>
        <v>1</v>
      </c>
      <c r="O68" s="755"/>
      <c r="R68" s="749">
        <f t="shared" si="7"/>
        <v>0.8</v>
      </c>
      <c r="S68" s="750">
        <f t="shared" si="8"/>
        <v>0.71500000000000008</v>
      </c>
    </row>
    <row r="69" spans="2:19">
      <c r="B69" s="751">
        <f t="shared" si="9"/>
        <v>2051</v>
      </c>
      <c r="C69" s="752">
        <f t="shared" si="10"/>
        <v>0</v>
      </c>
      <c r="D69" s="753">
        <f t="shared" si="10"/>
        <v>1</v>
      </c>
      <c r="E69" s="753">
        <f t="shared" si="10"/>
        <v>0</v>
      </c>
      <c r="F69" s="753">
        <f t="shared" si="10"/>
        <v>0</v>
      </c>
      <c r="G69" s="753">
        <f t="shared" si="10"/>
        <v>0</v>
      </c>
      <c r="H69" s="754">
        <f t="shared" si="4"/>
        <v>1</v>
      </c>
      <c r="I69" s="752">
        <f t="shared" si="11"/>
        <v>0.2</v>
      </c>
      <c r="J69" s="753">
        <f t="shared" si="11"/>
        <v>0.3</v>
      </c>
      <c r="K69" s="753">
        <f t="shared" si="11"/>
        <v>0.25</v>
      </c>
      <c r="L69" s="753">
        <f t="shared" si="11"/>
        <v>0.05</v>
      </c>
      <c r="M69" s="753">
        <f t="shared" si="11"/>
        <v>0.2</v>
      </c>
      <c r="N69" s="754">
        <f t="shared" si="6"/>
        <v>1</v>
      </c>
      <c r="O69" s="755"/>
      <c r="R69" s="749">
        <f t="shared" si="7"/>
        <v>0.8</v>
      </c>
      <c r="S69" s="750">
        <f t="shared" si="8"/>
        <v>0.71500000000000008</v>
      </c>
    </row>
    <row r="70" spans="2:19">
      <c r="B70" s="751">
        <f t="shared" si="9"/>
        <v>2052</v>
      </c>
      <c r="C70" s="752">
        <f t="shared" si="10"/>
        <v>0</v>
      </c>
      <c r="D70" s="753">
        <f t="shared" si="10"/>
        <v>1</v>
      </c>
      <c r="E70" s="753">
        <f t="shared" si="10"/>
        <v>0</v>
      </c>
      <c r="F70" s="753">
        <f t="shared" si="10"/>
        <v>0</v>
      </c>
      <c r="G70" s="753">
        <f t="shared" si="10"/>
        <v>0</v>
      </c>
      <c r="H70" s="754">
        <f t="shared" si="4"/>
        <v>1</v>
      </c>
      <c r="I70" s="752">
        <f t="shared" si="11"/>
        <v>0.2</v>
      </c>
      <c r="J70" s="753">
        <f t="shared" si="11"/>
        <v>0.3</v>
      </c>
      <c r="K70" s="753">
        <f t="shared" si="11"/>
        <v>0.25</v>
      </c>
      <c r="L70" s="753">
        <f t="shared" si="11"/>
        <v>0.05</v>
      </c>
      <c r="M70" s="753">
        <f t="shared" si="11"/>
        <v>0.2</v>
      </c>
      <c r="N70" s="754">
        <f t="shared" si="6"/>
        <v>1</v>
      </c>
      <c r="O70" s="755"/>
      <c r="R70" s="749">
        <f t="shared" si="7"/>
        <v>0.8</v>
      </c>
      <c r="S70" s="750">
        <f t="shared" si="8"/>
        <v>0.71500000000000008</v>
      </c>
    </row>
    <row r="71" spans="2:19">
      <c r="B71" s="751">
        <f t="shared" si="9"/>
        <v>2053</v>
      </c>
      <c r="C71" s="752">
        <f t="shared" si="10"/>
        <v>0</v>
      </c>
      <c r="D71" s="753">
        <f t="shared" si="10"/>
        <v>1</v>
      </c>
      <c r="E71" s="753">
        <f t="shared" si="10"/>
        <v>0</v>
      </c>
      <c r="F71" s="753">
        <f t="shared" si="10"/>
        <v>0</v>
      </c>
      <c r="G71" s="753">
        <f t="shared" si="10"/>
        <v>0</v>
      </c>
      <c r="H71" s="754">
        <f t="shared" si="4"/>
        <v>1</v>
      </c>
      <c r="I71" s="752">
        <f t="shared" si="11"/>
        <v>0.2</v>
      </c>
      <c r="J71" s="753">
        <f t="shared" si="11"/>
        <v>0.3</v>
      </c>
      <c r="K71" s="753">
        <f t="shared" si="11"/>
        <v>0.25</v>
      </c>
      <c r="L71" s="753">
        <f t="shared" si="11"/>
        <v>0.05</v>
      </c>
      <c r="M71" s="753">
        <f t="shared" si="11"/>
        <v>0.2</v>
      </c>
      <c r="N71" s="754">
        <f t="shared" si="6"/>
        <v>1</v>
      </c>
      <c r="O71" s="755"/>
      <c r="R71" s="749">
        <f t="shared" si="7"/>
        <v>0.8</v>
      </c>
      <c r="S71" s="750">
        <f t="shared" si="8"/>
        <v>0.71500000000000008</v>
      </c>
    </row>
    <row r="72" spans="2:19">
      <c r="B72" s="751">
        <f t="shared" si="9"/>
        <v>2054</v>
      </c>
      <c r="C72" s="752">
        <f t="shared" si="10"/>
        <v>0</v>
      </c>
      <c r="D72" s="753">
        <f t="shared" si="10"/>
        <v>1</v>
      </c>
      <c r="E72" s="753">
        <f t="shared" si="10"/>
        <v>0</v>
      </c>
      <c r="F72" s="753">
        <f t="shared" si="10"/>
        <v>0</v>
      </c>
      <c r="G72" s="753">
        <f t="shared" si="10"/>
        <v>0</v>
      </c>
      <c r="H72" s="754">
        <f t="shared" si="4"/>
        <v>1</v>
      </c>
      <c r="I72" s="752">
        <f t="shared" si="11"/>
        <v>0.2</v>
      </c>
      <c r="J72" s="753">
        <f t="shared" si="11"/>
        <v>0.3</v>
      </c>
      <c r="K72" s="753">
        <f t="shared" si="11"/>
        <v>0.25</v>
      </c>
      <c r="L72" s="753">
        <f t="shared" si="11"/>
        <v>0.05</v>
      </c>
      <c r="M72" s="753">
        <f t="shared" si="11"/>
        <v>0.2</v>
      </c>
      <c r="N72" s="754">
        <f t="shared" si="6"/>
        <v>1</v>
      </c>
      <c r="O72" s="755"/>
      <c r="R72" s="749">
        <f t="shared" si="7"/>
        <v>0.8</v>
      </c>
      <c r="S72" s="750">
        <f t="shared" si="8"/>
        <v>0.71500000000000008</v>
      </c>
    </row>
    <row r="73" spans="2:19">
      <c r="B73" s="751">
        <f t="shared" si="9"/>
        <v>2055</v>
      </c>
      <c r="C73" s="752">
        <f t="shared" si="10"/>
        <v>0</v>
      </c>
      <c r="D73" s="753">
        <f t="shared" si="10"/>
        <v>1</v>
      </c>
      <c r="E73" s="753">
        <f t="shared" si="10"/>
        <v>0</v>
      </c>
      <c r="F73" s="753">
        <f t="shared" si="10"/>
        <v>0</v>
      </c>
      <c r="G73" s="753">
        <f t="shared" si="10"/>
        <v>0</v>
      </c>
      <c r="H73" s="754">
        <f t="shared" si="4"/>
        <v>1</v>
      </c>
      <c r="I73" s="752">
        <f t="shared" si="11"/>
        <v>0.2</v>
      </c>
      <c r="J73" s="753">
        <f t="shared" si="11"/>
        <v>0.3</v>
      </c>
      <c r="K73" s="753">
        <f t="shared" si="11"/>
        <v>0.25</v>
      </c>
      <c r="L73" s="753">
        <f t="shared" si="11"/>
        <v>0.05</v>
      </c>
      <c r="M73" s="753">
        <f t="shared" si="11"/>
        <v>0.2</v>
      </c>
      <c r="N73" s="754">
        <f t="shared" si="6"/>
        <v>1</v>
      </c>
      <c r="O73" s="755"/>
      <c r="R73" s="749">
        <f t="shared" si="7"/>
        <v>0.8</v>
      </c>
      <c r="S73" s="750">
        <f t="shared" si="8"/>
        <v>0.71500000000000008</v>
      </c>
    </row>
    <row r="74" spans="2:19">
      <c r="B74" s="751">
        <f t="shared" si="9"/>
        <v>2056</v>
      </c>
      <c r="C74" s="752">
        <f t="shared" si="10"/>
        <v>0</v>
      </c>
      <c r="D74" s="753">
        <f t="shared" si="10"/>
        <v>1</v>
      </c>
      <c r="E74" s="753">
        <f t="shared" si="10"/>
        <v>0</v>
      </c>
      <c r="F74" s="753">
        <f t="shared" si="10"/>
        <v>0</v>
      </c>
      <c r="G74" s="753">
        <f t="shared" si="10"/>
        <v>0</v>
      </c>
      <c r="H74" s="754">
        <f t="shared" si="4"/>
        <v>1</v>
      </c>
      <c r="I74" s="752">
        <f t="shared" si="11"/>
        <v>0.2</v>
      </c>
      <c r="J74" s="753">
        <f t="shared" si="11"/>
        <v>0.3</v>
      </c>
      <c r="K74" s="753">
        <f t="shared" si="11"/>
        <v>0.25</v>
      </c>
      <c r="L74" s="753">
        <f t="shared" si="11"/>
        <v>0.05</v>
      </c>
      <c r="M74" s="753">
        <f t="shared" si="11"/>
        <v>0.2</v>
      </c>
      <c r="N74" s="754">
        <f t="shared" si="6"/>
        <v>1</v>
      </c>
      <c r="O74" s="755"/>
      <c r="R74" s="749">
        <f t="shared" si="7"/>
        <v>0.8</v>
      </c>
      <c r="S74" s="750">
        <f t="shared" si="8"/>
        <v>0.71500000000000008</v>
      </c>
    </row>
    <row r="75" spans="2:19">
      <c r="B75" s="751">
        <f t="shared" si="9"/>
        <v>2057</v>
      </c>
      <c r="C75" s="752">
        <f t="shared" si="10"/>
        <v>0</v>
      </c>
      <c r="D75" s="753">
        <f t="shared" si="10"/>
        <v>1</v>
      </c>
      <c r="E75" s="753">
        <f t="shared" si="10"/>
        <v>0</v>
      </c>
      <c r="F75" s="753">
        <f t="shared" si="10"/>
        <v>0</v>
      </c>
      <c r="G75" s="753">
        <f t="shared" si="10"/>
        <v>0</v>
      </c>
      <c r="H75" s="754">
        <f t="shared" si="4"/>
        <v>1</v>
      </c>
      <c r="I75" s="752">
        <f t="shared" si="11"/>
        <v>0.2</v>
      </c>
      <c r="J75" s="753">
        <f t="shared" si="11"/>
        <v>0.3</v>
      </c>
      <c r="K75" s="753">
        <f t="shared" si="11"/>
        <v>0.25</v>
      </c>
      <c r="L75" s="753">
        <f t="shared" si="11"/>
        <v>0.05</v>
      </c>
      <c r="M75" s="753">
        <f t="shared" si="11"/>
        <v>0.2</v>
      </c>
      <c r="N75" s="754">
        <f t="shared" si="6"/>
        <v>1</v>
      </c>
      <c r="O75" s="755"/>
      <c r="R75" s="749">
        <f t="shared" si="7"/>
        <v>0.8</v>
      </c>
      <c r="S75" s="750">
        <f t="shared" si="8"/>
        <v>0.71500000000000008</v>
      </c>
    </row>
    <row r="76" spans="2:19">
      <c r="B76" s="751">
        <f t="shared" si="9"/>
        <v>2058</v>
      </c>
      <c r="C76" s="752">
        <f t="shared" si="10"/>
        <v>0</v>
      </c>
      <c r="D76" s="753">
        <f t="shared" si="10"/>
        <v>1</v>
      </c>
      <c r="E76" s="753">
        <f t="shared" si="10"/>
        <v>0</v>
      </c>
      <c r="F76" s="753">
        <f t="shared" si="10"/>
        <v>0</v>
      </c>
      <c r="G76" s="753">
        <f t="shared" si="10"/>
        <v>0</v>
      </c>
      <c r="H76" s="754">
        <f t="shared" si="4"/>
        <v>1</v>
      </c>
      <c r="I76" s="752">
        <f t="shared" si="11"/>
        <v>0.2</v>
      </c>
      <c r="J76" s="753">
        <f t="shared" si="11"/>
        <v>0.3</v>
      </c>
      <c r="K76" s="753">
        <f t="shared" si="11"/>
        <v>0.25</v>
      </c>
      <c r="L76" s="753">
        <f t="shared" si="11"/>
        <v>0.05</v>
      </c>
      <c r="M76" s="753">
        <f t="shared" si="11"/>
        <v>0.2</v>
      </c>
      <c r="N76" s="754">
        <f t="shared" si="6"/>
        <v>1</v>
      </c>
      <c r="O76" s="755"/>
      <c r="R76" s="749">
        <f t="shared" si="7"/>
        <v>0.8</v>
      </c>
      <c r="S76" s="750">
        <f t="shared" si="8"/>
        <v>0.71500000000000008</v>
      </c>
    </row>
    <row r="77" spans="2:19">
      <c r="B77" s="751">
        <f t="shared" si="9"/>
        <v>2059</v>
      </c>
      <c r="C77" s="752">
        <f t="shared" si="10"/>
        <v>0</v>
      </c>
      <c r="D77" s="753">
        <f t="shared" si="10"/>
        <v>1</v>
      </c>
      <c r="E77" s="753">
        <f t="shared" si="10"/>
        <v>0</v>
      </c>
      <c r="F77" s="753">
        <f t="shared" si="10"/>
        <v>0</v>
      </c>
      <c r="G77" s="753">
        <f t="shared" si="10"/>
        <v>0</v>
      </c>
      <c r="H77" s="754">
        <f t="shared" si="4"/>
        <v>1</v>
      </c>
      <c r="I77" s="752">
        <f t="shared" si="11"/>
        <v>0.2</v>
      </c>
      <c r="J77" s="753">
        <f t="shared" si="11"/>
        <v>0.3</v>
      </c>
      <c r="K77" s="753">
        <f t="shared" si="11"/>
        <v>0.25</v>
      </c>
      <c r="L77" s="753">
        <f t="shared" si="11"/>
        <v>0.05</v>
      </c>
      <c r="M77" s="753">
        <f t="shared" si="11"/>
        <v>0.2</v>
      </c>
      <c r="N77" s="754">
        <f t="shared" si="6"/>
        <v>1</v>
      </c>
      <c r="O77" s="755"/>
      <c r="R77" s="749">
        <f t="shared" si="7"/>
        <v>0.8</v>
      </c>
      <c r="S77" s="750">
        <f t="shared" si="8"/>
        <v>0.71500000000000008</v>
      </c>
    </row>
    <row r="78" spans="2:19">
      <c r="B78" s="751">
        <f t="shared" si="9"/>
        <v>2060</v>
      </c>
      <c r="C78" s="752">
        <f t="shared" si="10"/>
        <v>0</v>
      </c>
      <c r="D78" s="753">
        <f t="shared" si="10"/>
        <v>1</v>
      </c>
      <c r="E78" s="753">
        <f t="shared" si="10"/>
        <v>0</v>
      </c>
      <c r="F78" s="753">
        <f t="shared" si="10"/>
        <v>0</v>
      </c>
      <c r="G78" s="753">
        <f t="shared" si="10"/>
        <v>0</v>
      </c>
      <c r="H78" s="754">
        <f t="shared" si="4"/>
        <v>1</v>
      </c>
      <c r="I78" s="752">
        <f t="shared" si="11"/>
        <v>0.2</v>
      </c>
      <c r="J78" s="753">
        <f t="shared" si="11"/>
        <v>0.3</v>
      </c>
      <c r="K78" s="753">
        <f t="shared" si="11"/>
        <v>0.25</v>
      </c>
      <c r="L78" s="753">
        <f t="shared" si="11"/>
        <v>0.05</v>
      </c>
      <c r="M78" s="753">
        <f t="shared" si="11"/>
        <v>0.2</v>
      </c>
      <c r="N78" s="754">
        <f t="shared" si="6"/>
        <v>1</v>
      </c>
      <c r="O78" s="755"/>
      <c r="R78" s="749">
        <f t="shared" si="7"/>
        <v>0.8</v>
      </c>
      <c r="S78" s="750">
        <f t="shared" si="8"/>
        <v>0.71500000000000008</v>
      </c>
    </row>
    <row r="79" spans="2:19">
      <c r="B79" s="751">
        <f t="shared" si="9"/>
        <v>2061</v>
      </c>
      <c r="C79" s="752">
        <f t="shared" si="10"/>
        <v>0</v>
      </c>
      <c r="D79" s="753">
        <f t="shared" si="10"/>
        <v>1</v>
      </c>
      <c r="E79" s="753">
        <f t="shared" si="10"/>
        <v>0</v>
      </c>
      <c r="F79" s="753">
        <f t="shared" si="10"/>
        <v>0</v>
      </c>
      <c r="G79" s="753">
        <f t="shared" si="10"/>
        <v>0</v>
      </c>
      <c r="H79" s="754">
        <f t="shared" si="4"/>
        <v>1</v>
      </c>
      <c r="I79" s="752">
        <f t="shared" si="11"/>
        <v>0.2</v>
      </c>
      <c r="J79" s="753">
        <f t="shared" si="11"/>
        <v>0.3</v>
      </c>
      <c r="K79" s="753">
        <f t="shared" si="11"/>
        <v>0.25</v>
      </c>
      <c r="L79" s="753">
        <f t="shared" si="11"/>
        <v>0.05</v>
      </c>
      <c r="M79" s="753">
        <f t="shared" si="11"/>
        <v>0.2</v>
      </c>
      <c r="N79" s="754">
        <f t="shared" si="6"/>
        <v>1</v>
      </c>
      <c r="O79" s="755"/>
      <c r="R79" s="749">
        <f t="shared" si="7"/>
        <v>0.8</v>
      </c>
      <c r="S79" s="750">
        <f t="shared" si="8"/>
        <v>0.71500000000000008</v>
      </c>
    </row>
    <row r="80" spans="2:19">
      <c r="B80" s="751">
        <f t="shared" si="9"/>
        <v>2062</v>
      </c>
      <c r="C80" s="752">
        <f t="shared" si="10"/>
        <v>0</v>
      </c>
      <c r="D80" s="753">
        <f t="shared" si="10"/>
        <v>1</v>
      </c>
      <c r="E80" s="753">
        <f t="shared" si="10"/>
        <v>0</v>
      </c>
      <c r="F80" s="753">
        <f t="shared" si="10"/>
        <v>0</v>
      </c>
      <c r="G80" s="753">
        <f t="shared" si="10"/>
        <v>0</v>
      </c>
      <c r="H80" s="754">
        <f t="shared" si="4"/>
        <v>1</v>
      </c>
      <c r="I80" s="752">
        <f t="shared" si="11"/>
        <v>0.2</v>
      </c>
      <c r="J80" s="753">
        <f t="shared" si="11"/>
        <v>0.3</v>
      </c>
      <c r="K80" s="753">
        <f t="shared" si="11"/>
        <v>0.25</v>
      </c>
      <c r="L80" s="753">
        <f t="shared" si="11"/>
        <v>0.05</v>
      </c>
      <c r="M80" s="753">
        <f t="shared" si="11"/>
        <v>0.2</v>
      </c>
      <c r="N80" s="754">
        <f t="shared" si="6"/>
        <v>1</v>
      </c>
      <c r="O80" s="755"/>
      <c r="R80" s="749">
        <f t="shared" si="7"/>
        <v>0.8</v>
      </c>
      <c r="S80" s="750">
        <f t="shared" si="8"/>
        <v>0.71500000000000008</v>
      </c>
    </row>
    <row r="81" spans="2:19">
      <c r="B81" s="751">
        <f t="shared" si="9"/>
        <v>2063</v>
      </c>
      <c r="C81" s="752">
        <f t="shared" si="10"/>
        <v>0</v>
      </c>
      <c r="D81" s="753">
        <f t="shared" si="10"/>
        <v>1</v>
      </c>
      <c r="E81" s="753">
        <f t="shared" si="10"/>
        <v>0</v>
      </c>
      <c r="F81" s="753">
        <f t="shared" si="10"/>
        <v>0</v>
      </c>
      <c r="G81" s="753">
        <f t="shared" si="10"/>
        <v>0</v>
      </c>
      <c r="H81" s="754">
        <f t="shared" si="4"/>
        <v>1</v>
      </c>
      <c r="I81" s="752">
        <f t="shared" si="11"/>
        <v>0.2</v>
      </c>
      <c r="J81" s="753">
        <f t="shared" si="11"/>
        <v>0.3</v>
      </c>
      <c r="K81" s="753">
        <f t="shared" si="11"/>
        <v>0.25</v>
      </c>
      <c r="L81" s="753">
        <f t="shared" si="11"/>
        <v>0.05</v>
      </c>
      <c r="M81" s="753">
        <f t="shared" si="11"/>
        <v>0.2</v>
      </c>
      <c r="N81" s="754">
        <f t="shared" si="6"/>
        <v>1</v>
      </c>
      <c r="O81" s="755"/>
      <c r="R81" s="749">
        <f t="shared" si="7"/>
        <v>0.8</v>
      </c>
      <c r="S81" s="750">
        <f t="shared" si="8"/>
        <v>0.71500000000000008</v>
      </c>
    </row>
    <row r="82" spans="2:19">
      <c r="B82" s="751">
        <f t="shared" si="9"/>
        <v>2064</v>
      </c>
      <c r="C82" s="752">
        <f t="shared" si="10"/>
        <v>0</v>
      </c>
      <c r="D82" s="753">
        <f t="shared" si="10"/>
        <v>1</v>
      </c>
      <c r="E82" s="753">
        <f t="shared" si="10"/>
        <v>0</v>
      </c>
      <c r="F82" s="753">
        <f t="shared" si="10"/>
        <v>0</v>
      </c>
      <c r="G82" s="753">
        <f t="shared" si="10"/>
        <v>0</v>
      </c>
      <c r="H82" s="754">
        <f t="shared" si="4"/>
        <v>1</v>
      </c>
      <c r="I82" s="752">
        <f t="shared" si="11"/>
        <v>0.2</v>
      </c>
      <c r="J82" s="753">
        <f t="shared" si="11"/>
        <v>0.3</v>
      </c>
      <c r="K82" s="753">
        <f t="shared" si="11"/>
        <v>0.25</v>
      </c>
      <c r="L82" s="753">
        <f t="shared" si="11"/>
        <v>0.05</v>
      </c>
      <c r="M82" s="753">
        <f t="shared" si="11"/>
        <v>0.2</v>
      </c>
      <c r="N82" s="754">
        <f t="shared" si="6"/>
        <v>1</v>
      </c>
      <c r="O82" s="755"/>
      <c r="R82" s="749">
        <f t="shared" si="7"/>
        <v>0.8</v>
      </c>
      <c r="S82" s="750">
        <f t="shared" si="8"/>
        <v>0.71500000000000008</v>
      </c>
    </row>
    <row r="83" spans="2:19">
      <c r="B83" s="751">
        <f t="shared" ref="B83:B98" si="12">B82+1</f>
        <v>2065</v>
      </c>
      <c r="C83" s="752">
        <f t="shared" si="10"/>
        <v>0</v>
      </c>
      <c r="D83" s="753">
        <f t="shared" si="10"/>
        <v>1</v>
      </c>
      <c r="E83" s="753">
        <f t="shared" si="10"/>
        <v>0</v>
      </c>
      <c r="F83" s="753">
        <f t="shared" si="10"/>
        <v>0</v>
      </c>
      <c r="G83" s="753">
        <f t="shared" si="10"/>
        <v>0</v>
      </c>
      <c r="H83" s="754">
        <f t="shared" ref="H83:H98" si="13">SUM(C83:G83)</f>
        <v>1</v>
      </c>
      <c r="I83" s="752">
        <f t="shared" si="11"/>
        <v>0.2</v>
      </c>
      <c r="J83" s="753">
        <f t="shared" si="11"/>
        <v>0.3</v>
      </c>
      <c r="K83" s="753">
        <f t="shared" si="11"/>
        <v>0.25</v>
      </c>
      <c r="L83" s="753">
        <f t="shared" si="11"/>
        <v>0.05</v>
      </c>
      <c r="M83" s="753">
        <f t="shared" si="11"/>
        <v>0.2</v>
      </c>
      <c r="N83" s="754">
        <f t="shared" ref="N83:N98" si="14">SUM(I83:M83)</f>
        <v>1</v>
      </c>
      <c r="O83" s="755"/>
      <c r="R83" s="749">
        <f t="shared" ref="R83:R98" si="15">C83*C$13+D83*D$13+E83*E$13+F83*F$13+G83*G$13</f>
        <v>0.8</v>
      </c>
      <c r="S83" s="750">
        <f t="shared" ref="S83:S98" si="16">I83*I$13+J83*J$13+K83*K$13+L83*L$13+M83*M$13</f>
        <v>0.71500000000000008</v>
      </c>
    </row>
    <row r="84" spans="2:19">
      <c r="B84" s="751">
        <f t="shared" si="12"/>
        <v>2066</v>
      </c>
      <c r="C84" s="752">
        <f t="shared" si="10"/>
        <v>0</v>
      </c>
      <c r="D84" s="753">
        <f t="shared" si="10"/>
        <v>1</v>
      </c>
      <c r="E84" s="753">
        <f t="shared" si="10"/>
        <v>0</v>
      </c>
      <c r="F84" s="753">
        <f t="shared" si="10"/>
        <v>0</v>
      </c>
      <c r="G84" s="753">
        <f t="shared" si="10"/>
        <v>0</v>
      </c>
      <c r="H84" s="754">
        <f t="shared" si="13"/>
        <v>1</v>
      </c>
      <c r="I84" s="752">
        <f t="shared" si="11"/>
        <v>0.2</v>
      </c>
      <c r="J84" s="753">
        <f t="shared" si="11"/>
        <v>0.3</v>
      </c>
      <c r="K84" s="753">
        <f t="shared" si="11"/>
        <v>0.25</v>
      </c>
      <c r="L84" s="753">
        <f t="shared" si="11"/>
        <v>0.05</v>
      </c>
      <c r="M84" s="753">
        <f t="shared" si="11"/>
        <v>0.2</v>
      </c>
      <c r="N84" s="754">
        <f t="shared" si="14"/>
        <v>1</v>
      </c>
      <c r="O84" s="755"/>
      <c r="R84" s="749">
        <f t="shared" si="15"/>
        <v>0.8</v>
      </c>
      <c r="S84" s="750">
        <f t="shared" si="16"/>
        <v>0.71500000000000008</v>
      </c>
    </row>
    <row r="85" spans="2:19">
      <c r="B85" s="751">
        <f t="shared" si="12"/>
        <v>2067</v>
      </c>
      <c r="C85" s="752">
        <f t="shared" si="10"/>
        <v>0</v>
      </c>
      <c r="D85" s="753">
        <f t="shared" si="10"/>
        <v>1</v>
      </c>
      <c r="E85" s="753">
        <f t="shared" si="10"/>
        <v>0</v>
      </c>
      <c r="F85" s="753">
        <f t="shared" si="10"/>
        <v>0</v>
      </c>
      <c r="G85" s="753">
        <f t="shared" si="10"/>
        <v>0</v>
      </c>
      <c r="H85" s="754">
        <f t="shared" si="13"/>
        <v>1</v>
      </c>
      <c r="I85" s="752">
        <f t="shared" si="11"/>
        <v>0.2</v>
      </c>
      <c r="J85" s="753">
        <f t="shared" si="11"/>
        <v>0.3</v>
      </c>
      <c r="K85" s="753">
        <f t="shared" si="11"/>
        <v>0.25</v>
      </c>
      <c r="L85" s="753">
        <f t="shared" si="11"/>
        <v>0.05</v>
      </c>
      <c r="M85" s="753">
        <f t="shared" si="11"/>
        <v>0.2</v>
      </c>
      <c r="N85" s="754">
        <f t="shared" si="14"/>
        <v>1</v>
      </c>
      <c r="O85" s="755"/>
      <c r="R85" s="749">
        <f t="shared" si="15"/>
        <v>0.8</v>
      </c>
      <c r="S85" s="750">
        <f t="shared" si="16"/>
        <v>0.71500000000000008</v>
      </c>
    </row>
    <row r="86" spans="2:19">
      <c r="B86" s="751">
        <f t="shared" si="12"/>
        <v>2068</v>
      </c>
      <c r="C86" s="752">
        <f t="shared" si="10"/>
        <v>0</v>
      </c>
      <c r="D86" s="753">
        <f t="shared" si="10"/>
        <v>1</v>
      </c>
      <c r="E86" s="753">
        <f t="shared" si="10"/>
        <v>0</v>
      </c>
      <c r="F86" s="753">
        <f t="shared" si="10"/>
        <v>0</v>
      </c>
      <c r="G86" s="753">
        <f t="shared" si="10"/>
        <v>0</v>
      </c>
      <c r="H86" s="754">
        <f t="shared" si="13"/>
        <v>1</v>
      </c>
      <c r="I86" s="752">
        <f t="shared" si="11"/>
        <v>0.2</v>
      </c>
      <c r="J86" s="753">
        <f t="shared" si="11"/>
        <v>0.3</v>
      </c>
      <c r="K86" s="753">
        <f t="shared" si="11"/>
        <v>0.25</v>
      </c>
      <c r="L86" s="753">
        <f t="shared" si="11"/>
        <v>0.05</v>
      </c>
      <c r="M86" s="753">
        <f t="shared" si="11"/>
        <v>0.2</v>
      </c>
      <c r="N86" s="754">
        <f t="shared" si="14"/>
        <v>1</v>
      </c>
      <c r="O86" s="755"/>
      <c r="R86" s="749">
        <f t="shared" si="15"/>
        <v>0.8</v>
      </c>
      <c r="S86" s="750">
        <f t="shared" si="16"/>
        <v>0.71500000000000008</v>
      </c>
    </row>
    <row r="87" spans="2:19">
      <c r="B87" s="751">
        <f t="shared" si="12"/>
        <v>2069</v>
      </c>
      <c r="C87" s="752">
        <f t="shared" si="10"/>
        <v>0</v>
      </c>
      <c r="D87" s="753">
        <f t="shared" si="10"/>
        <v>1</v>
      </c>
      <c r="E87" s="753">
        <f t="shared" si="10"/>
        <v>0</v>
      </c>
      <c r="F87" s="753">
        <f t="shared" si="10"/>
        <v>0</v>
      </c>
      <c r="G87" s="753">
        <f t="shared" si="10"/>
        <v>0</v>
      </c>
      <c r="H87" s="754">
        <f t="shared" si="13"/>
        <v>1</v>
      </c>
      <c r="I87" s="752">
        <f t="shared" si="11"/>
        <v>0.2</v>
      </c>
      <c r="J87" s="753">
        <f t="shared" si="11"/>
        <v>0.3</v>
      </c>
      <c r="K87" s="753">
        <f t="shared" si="11"/>
        <v>0.25</v>
      </c>
      <c r="L87" s="753">
        <f t="shared" si="11"/>
        <v>0.05</v>
      </c>
      <c r="M87" s="753">
        <f t="shared" si="11"/>
        <v>0.2</v>
      </c>
      <c r="N87" s="754">
        <f t="shared" si="14"/>
        <v>1</v>
      </c>
      <c r="O87" s="755"/>
      <c r="R87" s="749">
        <f t="shared" si="15"/>
        <v>0.8</v>
      </c>
      <c r="S87" s="750">
        <f t="shared" si="16"/>
        <v>0.71500000000000008</v>
      </c>
    </row>
    <row r="88" spans="2:19">
      <c r="B88" s="751">
        <f t="shared" si="12"/>
        <v>2070</v>
      </c>
      <c r="C88" s="752">
        <f t="shared" si="10"/>
        <v>0</v>
      </c>
      <c r="D88" s="753">
        <f t="shared" si="10"/>
        <v>1</v>
      </c>
      <c r="E88" s="753">
        <f t="shared" si="10"/>
        <v>0</v>
      </c>
      <c r="F88" s="753">
        <f t="shared" si="10"/>
        <v>0</v>
      </c>
      <c r="G88" s="753">
        <f t="shared" si="10"/>
        <v>0</v>
      </c>
      <c r="H88" s="754">
        <f t="shared" si="13"/>
        <v>1</v>
      </c>
      <c r="I88" s="752">
        <f t="shared" si="11"/>
        <v>0.2</v>
      </c>
      <c r="J88" s="753">
        <f t="shared" si="11"/>
        <v>0.3</v>
      </c>
      <c r="K88" s="753">
        <f t="shared" si="11"/>
        <v>0.25</v>
      </c>
      <c r="L88" s="753">
        <f t="shared" si="11"/>
        <v>0.05</v>
      </c>
      <c r="M88" s="753">
        <f t="shared" si="11"/>
        <v>0.2</v>
      </c>
      <c r="N88" s="754">
        <f t="shared" si="14"/>
        <v>1</v>
      </c>
      <c r="O88" s="755"/>
      <c r="R88" s="749">
        <f t="shared" si="15"/>
        <v>0.8</v>
      </c>
      <c r="S88" s="750">
        <f t="shared" si="16"/>
        <v>0.71500000000000008</v>
      </c>
    </row>
    <row r="89" spans="2:19">
      <c r="B89" s="751">
        <f t="shared" si="12"/>
        <v>2071</v>
      </c>
      <c r="C89" s="752">
        <f t="shared" si="10"/>
        <v>0</v>
      </c>
      <c r="D89" s="753">
        <f t="shared" si="10"/>
        <v>1</v>
      </c>
      <c r="E89" s="753">
        <f t="shared" si="10"/>
        <v>0</v>
      </c>
      <c r="F89" s="753">
        <f t="shared" si="10"/>
        <v>0</v>
      </c>
      <c r="G89" s="753">
        <f t="shared" si="10"/>
        <v>0</v>
      </c>
      <c r="H89" s="754">
        <f t="shared" si="13"/>
        <v>1</v>
      </c>
      <c r="I89" s="752">
        <f t="shared" si="11"/>
        <v>0.2</v>
      </c>
      <c r="J89" s="753">
        <f t="shared" si="11"/>
        <v>0.3</v>
      </c>
      <c r="K89" s="753">
        <f t="shared" si="11"/>
        <v>0.25</v>
      </c>
      <c r="L89" s="753">
        <f t="shared" si="11"/>
        <v>0.05</v>
      </c>
      <c r="M89" s="753">
        <f t="shared" si="11"/>
        <v>0.2</v>
      </c>
      <c r="N89" s="754">
        <f t="shared" si="14"/>
        <v>1</v>
      </c>
      <c r="O89" s="755"/>
      <c r="R89" s="749">
        <f t="shared" si="15"/>
        <v>0.8</v>
      </c>
      <c r="S89" s="750">
        <f t="shared" si="16"/>
        <v>0.71500000000000008</v>
      </c>
    </row>
    <row r="90" spans="2:19">
      <c r="B90" s="751">
        <f t="shared" si="12"/>
        <v>2072</v>
      </c>
      <c r="C90" s="752">
        <f t="shared" si="10"/>
        <v>0</v>
      </c>
      <c r="D90" s="753">
        <f t="shared" si="10"/>
        <v>1</v>
      </c>
      <c r="E90" s="753">
        <f t="shared" si="10"/>
        <v>0</v>
      </c>
      <c r="F90" s="753">
        <f t="shared" si="10"/>
        <v>0</v>
      </c>
      <c r="G90" s="753">
        <f t="shared" si="10"/>
        <v>0</v>
      </c>
      <c r="H90" s="754">
        <f t="shared" si="13"/>
        <v>1</v>
      </c>
      <c r="I90" s="752">
        <f t="shared" si="11"/>
        <v>0.2</v>
      </c>
      <c r="J90" s="753">
        <f t="shared" si="11"/>
        <v>0.3</v>
      </c>
      <c r="K90" s="753">
        <f t="shared" si="11"/>
        <v>0.25</v>
      </c>
      <c r="L90" s="753">
        <f t="shared" si="11"/>
        <v>0.05</v>
      </c>
      <c r="M90" s="753">
        <f t="shared" si="11"/>
        <v>0.2</v>
      </c>
      <c r="N90" s="754">
        <f t="shared" si="14"/>
        <v>1</v>
      </c>
      <c r="O90" s="755"/>
      <c r="R90" s="749">
        <f t="shared" si="15"/>
        <v>0.8</v>
      </c>
      <c r="S90" s="750">
        <f t="shared" si="16"/>
        <v>0.71500000000000008</v>
      </c>
    </row>
    <row r="91" spans="2:19">
      <c r="B91" s="751">
        <f t="shared" si="12"/>
        <v>2073</v>
      </c>
      <c r="C91" s="752">
        <f t="shared" si="10"/>
        <v>0</v>
      </c>
      <c r="D91" s="753">
        <f t="shared" si="10"/>
        <v>1</v>
      </c>
      <c r="E91" s="753">
        <f t="shared" si="10"/>
        <v>0</v>
      </c>
      <c r="F91" s="753">
        <f t="shared" si="10"/>
        <v>0</v>
      </c>
      <c r="G91" s="753">
        <f t="shared" si="10"/>
        <v>0</v>
      </c>
      <c r="H91" s="754">
        <f t="shared" si="13"/>
        <v>1</v>
      </c>
      <c r="I91" s="752">
        <f t="shared" si="11"/>
        <v>0.2</v>
      </c>
      <c r="J91" s="753">
        <f t="shared" si="11"/>
        <v>0.3</v>
      </c>
      <c r="K91" s="753">
        <f t="shared" si="11"/>
        <v>0.25</v>
      </c>
      <c r="L91" s="753">
        <f t="shared" si="11"/>
        <v>0.05</v>
      </c>
      <c r="M91" s="753">
        <f t="shared" si="11"/>
        <v>0.2</v>
      </c>
      <c r="N91" s="754">
        <f t="shared" si="14"/>
        <v>1</v>
      </c>
      <c r="O91" s="755"/>
      <c r="R91" s="749">
        <f t="shared" si="15"/>
        <v>0.8</v>
      </c>
      <c r="S91" s="750">
        <f t="shared" si="16"/>
        <v>0.71500000000000008</v>
      </c>
    </row>
    <row r="92" spans="2:19">
      <c r="B92" s="751">
        <f t="shared" si="12"/>
        <v>2074</v>
      </c>
      <c r="C92" s="752">
        <f t="shared" si="10"/>
        <v>0</v>
      </c>
      <c r="D92" s="753">
        <f t="shared" si="10"/>
        <v>1</v>
      </c>
      <c r="E92" s="753">
        <f t="shared" si="10"/>
        <v>0</v>
      </c>
      <c r="F92" s="753">
        <f t="shared" si="10"/>
        <v>0</v>
      </c>
      <c r="G92" s="753">
        <f t="shared" si="10"/>
        <v>0</v>
      </c>
      <c r="H92" s="754">
        <f t="shared" si="13"/>
        <v>1</v>
      </c>
      <c r="I92" s="752">
        <f t="shared" si="11"/>
        <v>0.2</v>
      </c>
      <c r="J92" s="753">
        <f t="shared" si="11"/>
        <v>0.3</v>
      </c>
      <c r="K92" s="753">
        <f t="shared" si="11"/>
        <v>0.25</v>
      </c>
      <c r="L92" s="753">
        <f t="shared" si="11"/>
        <v>0.05</v>
      </c>
      <c r="M92" s="753">
        <f t="shared" si="11"/>
        <v>0.2</v>
      </c>
      <c r="N92" s="754">
        <f t="shared" si="14"/>
        <v>1</v>
      </c>
      <c r="O92" s="755"/>
      <c r="R92" s="749">
        <f t="shared" si="15"/>
        <v>0.8</v>
      </c>
      <c r="S92" s="750">
        <f t="shared" si="16"/>
        <v>0.71500000000000008</v>
      </c>
    </row>
    <row r="93" spans="2:19">
      <c r="B93" s="751">
        <f t="shared" si="12"/>
        <v>2075</v>
      </c>
      <c r="C93" s="752">
        <f t="shared" si="10"/>
        <v>0</v>
      </c>
      <c r="D93" s="753">
        <f t="shared" si="10"/>
        <v>1</v>
      </c>
      <c r="E93" s="753">
        <f t="shared" si="10"/>
        <v>0</v>
      </c>
      <c r="F93" s="753">
        <f t="shared" si="10"/>
        <v>0</v>
      </c>
      <c r="G93" s="753">
        <f t="shared" si="10"/>
        <v>0</v>
      </c>
      <c r="H93" s="754">
        <f t="shared" si="13"/>
        <v>1</v>
      </c>
      <c r="I93" s="752">
        <f t="shared" si="11"/>
        <v>0.2</v>
      </c>
      <c r="J93" s="753">
        <f t="shared" si="11"/>
        <v>0.3</v>
      </c>
      <c r="K93" s="753">
        <f t="shared" si="11"/>
        <v>0.25</v>
      </c>
      <c r="L93" s="753">
        <f t="shared" si="11"/>
        <v>0.05</v>
      </c>
      <c r="M93" s="753">
        <f t="shared" si="11"/>
        <v>0.2</v>
      </c>
      <c r="N93" s="754">
        <f t="shared" si="14"/>
        <v>1</v>
      </c>
      <c r="O93" s="755"/>
      <c r="R93" s="749">
        <f t="shared" si="15"/>
        <v>0.8</v>
      </c>
      <c r="S93" s="750">
        <f t="shared" si="16"/>
        <v>0.71500000000000008</v>
      </c>
    </row>
    <row r="94" spans="2:19">
      <c r="B94" s="751">
        <f t="shared" si="12"/>
        <v>2076</v>
      </c>
      <c r="C94" s="752">
        <f t="shared" si="10"/>
        <v>0</v>
      </c>
      <c r="D94" s="753">
        <f t="shared" si="10"/>
        <v>1</v>
      </c>
      <c r="E94" s="753">
        <f t="shared" si="10"/>
        <v>0</v>
      </c>
      <c r="F94" s="753">
        <f t="shared" si="10"/>
        <v>0</v>
      </c>
      <c r="G94" s="753">
        <f t="shared" si="10"/>
        <v>0</v>
      </c>
      <c r="H94" s="754">
        <f t="shared" si="13"/>
        <v>1</v>
      </c>
      <c r="I94" s="752">
        <f t="shared" si="11"/>
        <v>0.2</v>
      </c>
      <c r="J94" s="753">
        <f t="shared" si="11"/>
        <v>0.3</v>
      </c>
      <c r="K94" s="753">
        <f t="shared" si="11"/>
        <v>0.25</v>
      </c>
      <c r="L94" s="753">
        <f t="shared" si="11"/>
        <v>0.05</v>
      </c>
      <c r="M94" s="753">
        <f t="shared" si="11"/>
        <v>0.2</v>
      </c>
      <c r="N94" s="754">
        <f t="shared" si="14"/>
        <v>1</v>
      </c>
      <c r="O94" s="755"/>
      <c r="R94" s="749">
        <f t="shared" si="15"/>
        <v>0.8</v>
      </c>
      <c r="S94" s="750">
        <f t="shared" si="16"/>
        <v>0.71500000000000008</v>
      </c>
    </row>
    <row r="95" spans="2:19">
      <c r="B95" s="751">
        <f t="shared" si="12"/>
        <v>2077</v>
      </c>
      <c r="C95" s="752">
        <f t="shared" si="10"/>
        <v>0</v>
      </c>
      <c r="D95" s="753">
        <f t="shared" si="10"/>
        <v>1</v>
      </c>
      <c r="E95" s="753">
        <f t="shared" si="10"/>
        <v>0</v>
      </c>
      <c r="F95" s="753">
        <f t="shared" si="10"/>
        <v>0</v>
      </c>
      <c r="G95" s="753">
        <f t="shared" si="10"/>
        <v>0</v>
      </c>
      <c r="H95" s="754">
        <f t="shared" si="13"/>
        <v>1</v>
      </c>
      <c r="I95" s="752">
        <f t="shared" si="11"/>
        <v>0.2</v>
      </c>
      <c r="J95" s="753">
        <f t="shared" si="11"/>
        <v>0.3</v>
      </c>
      <c r="K95" s="753">
        <f t="shared" si="11"/>
        <v>0.25</v>
      </c>
      <c r="L95" s="753">
        <f t="shared" si="11"/>
        <v>0.05</v>
      </c>
      <c r="M95" s="753">
        <f t="shared" si="11"/>
        <v>0.2</v>
      </c>
      <c r="N95" s="754">
        <f t="shared" si="14"/>
        <v>1</v>
      </c>
      <c r="O95" s="755"/>
      <c r="R95" s="749">
        <f t="shared" si="15"/>
        <v>0.8</v>
      </c>
      <c r="S95" s="750">
        <f t="shared" si="16"/>
        <v>0.71500000000000008</v>
      </c>
    </row>
    <row r="96" spans="2:19">
      <c r="B96" s="751">
        <f t="shared" si="12"/>
        <v>2078</v>
      </c>
      <c r="C96" s="752">
        <f t="shared" si="10"/>
        <v>0</v>
      </c>
      <c r="D96" s="753">
        <f t="shared" si="10"/>
        <v>1</v>
      </c>
      <c r="E96" s="753">
        <f t="shared" si="10"/>
        <v>0</v>
      </c>
      <c r="F96" s="753">
        <f t="shared" si="10"/>
        <v>0</v>
      </c>
      <c r="G96" s="753">
        <f t="shared" si="10"/>
        <v>0</v>
      </c>
      <c r="H96" s="754">
        <f t="shared" si="13"/>
        <v>1</v>
      </c>
      <c r="I96" s="752">
        <f t="shared" si="11"/>
        <v>0.2</v>
      </c>
      <c r="J96" s="753">
        <f t="shared" si="11"/>
        <v>0.3</v>
      </c>
      <c r="K96" s="753">
        <f t="shared" si="11"/>
        <v>0.25</v>
      </c>
      <c r="L96" s="753">
        <f t="shared" si="11"/>
        <v>0.05</v>
      </c>
      <c r="M96" s="753">
        <f t="shared" si="11"/>
        <v>0.2</v>
      </c>
      <c r="N96" s="754">
        <f t="shared" si="14"/>
        <v>1</v>
      </c>
      <c r="O96" s="755"/>
      <c r="R96" s="749">
        <f t="shared" si="15"/>
        <v>0.8</v>
      </c>
      <c r="S96" s="750">
        <f t="shared" si="16"/>
        <v>0.71500000000000008</v>
      </c>
    </row>
    <row r="97" spans="2:19">
      <c r="B97" s="751">
        <f t="shared" si="12"/>
        <v>2079</v>
      </c>
      <c r="C97" s="752">
        <f t="shared" si="10"/>
        <v>0</v>
      </c>
      <c r="D97" s="753">
        <f t="shared" si="10"/>
        <v>1</v>
      </c>
      <c r="E97" s="753">
        <f t="shared" si="10"/>
        <v>0</v>
      </c>
      <c r="F97" s="753">
        <f t="shared" si="10"/>
        <v>0</v>
      </c>
      <c r="G97" s="753">
        <f t="shared" si="10"/>
        <v>0</v>
      </c>
      <c r="H97" s="754">
        <f t="shared" si="13"/>
        <v>1</v>
      </c>
      <c r="I97" s="752">
        <f t="shared" si="11"/>
        <v>0.2</v>
      </c>
      <c r="J97" s="753">
        <f t="shared" si="11"/>
        <v>0.3</v>
      </c>
      <c r="K97" s="753">
        <f t="shared" si="11"/>
        <v>0.25</v>
      </c>
      <c r="L97" s="753">
        <f t="shared" si="11"/>
        <v>0.05</v>
      </c>
      <c r="M97" s="753">
        <f t="shared" si="11"/>
        <v>0.2</v>
      </c>
      <c r="N97" s="754">
        <f t="shared" si="14"/>
        <v>1</v>
      </c>
      <c r="O97" s="755"/>
      <c r="R97" s="749">
        <f t="shared" si="15"/>
        <v>0.8</v>
      </c>
      <c r="S97" s="750">
        <f t="shared" si="16"/>
        <v>0.71500000000000008</v>
      </c>
    </row>
    <row r="98" spans="2:19" ht="13.5" thickBot="1">
      <c r="B98" s="756">
        <f t="shared" si="12"/>
        <v>2080</v>
      </c>
      <c r="C98" s="757">
        <f t="shared" si="10"/>
        <v>0</v>
      </c>
      <c r="D98" s="758">
        <f t="shared" si="10"/>
        <v>1</v>
      </c>
      <c r="E98" s="758">
        <f t="shared" si="10"/>
        <v>0</v>
      </c>
      <c r="F98" s="758">
        <f t="shared" si="10"/>
        <v>0</v>
      </c>
      <c r="G98" s="758">
        <f t="shared" si="10"/>
        <v>0</v>
      </c>
      <c r="H98" s="759">
        <f t="shared" si="13"/>
        <v>1</v>
      </c>
      <c r="I98" s="757">
        <f t="shared" si="11"/>
        <v>0.2</v>
      </c>
      <c r="J98" s="758">
        <f t="shared" si="11"/>
        <v>0.3</v>
      </c>
      <c r="K98" s="758">
        <f t="shared" si="11"/>
        <v>0.25</v>
      </c>
      <c r="L98" s="758">
        <f t="shared" si="11"/>
        <v>0.05</v>
      </c>
      <c r="M98" s="758">
        <f t="shared" si="11"/>
        <v>0.2</v>
      </c>
      <c r="N98" s="759">
        <f t="shared" si="14"/>
        <v>1</v>
      </c>
      <c r="O98" s="633"/>
      <c r="R98" s="760">
        <f t="shared" si="15"/>
        <v>0.8</v>
      </c>
      <c r="S98" s="760">
        <f t="shared" si="16"/>
        <v>0.71500000000000008</v>
      </c>
    </row>
    <row r="99" spans="2:19">
      <c r="H99" s="761"/>
    </row>
    <row r="100" spans="2:19">
      <c r="H100" s="76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8" activePane="bottomRight" state="frozen"/>
      <selection activeCell="E19" sqref="E19"/>
      <selection pane="topRight" activeCell="E19" sqref="E19"/>
      <selection pane="bottomLeft" activeCell="E19" sqref="E19"/>
      <selection pane="bottomRight" activeCell="C24" sqref="C24:C43"/>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704">
        <v>0.435</v>
      </c>
    </row>
    <row r="3" spans="2:30">
      <c r="B3" s="589"/>
      <c r="C3" s="589"/>
      <c r="S3" s="589"/>
      <c r="AC3" s="587" t="s">
        <v>256</v>
      </c>
      <c r="AD3" s="704">
        <v>0.129</v>
      </c>
    </row>
    <row r="4" spans="2:30">
      <c r="B4" s="589"/>
      <c r="C4" s="589" t="s">
        <v>38</v>
      </c>
      <c r="S4" s="589" t="s">
        <v>301</v>
      </c>
      <c r="AC4" s="587" t="s">
        <v>2</v>
      </c>
      <c r="AD4" s="704">
        <v>9.9000000000000005E-2</v>
      </c>
    </row>
    <row r="5" spans="2:30">
      <c r="B5" s="589"/>
      <c r="C5" s="589"/>
      <c r="S5" s="589" t="s">
        <v>38</v>
      </c>
      <c r="AC5" s="587" t="s">
        <v>16</v>
      </c>
      <c r="AD5" s="704">
        <v>2.7E-2</v>
      </c>
    </row>
    <row r="6" spans="2:30">
      <c r="B6" s="589"/>
      <c r="S6" s="589"/>
      <c r="AC6" s="587" t="s">
        <v>331</v>
      </c>
      <c r="AD6" s="704">
        <v>8.9999999999999993E-3</v>
      </c>
    </row>
    <row r="7" spans="2:30" ht="13.5" thickBot="1">
      <c r="B7" s="589"/>
      <c r="C7" s="590"/>
      <c r="S7" s="589"/>
      <c r="AC7" s="587" t="s">
        <v>332</v>
      </c>
      <c r="AD7" s="704">
        <v>7.1999999999999995E-2</v>
      </c>
    </row>
    <row r="8" spans="2:30" ht="13.5" thickBot="1">
      <c r="B8" s="589"/>
      <c r="D8" s="591">
        <v>6.2100000000000002E-2</v>
      </c>
      <c r="E8" s="592">
        <f>AD2</f>
        <v>0.435</v>
      </c>
      <c r="F8" s="593">
        <f>AD3</f>
        <v>0.129</v>
      </c>
      <c r="G8" s="594">
        <v>0</v>
      </c>
      <c r="H8" s="593">
        <v>0</v>
      </c>
      <c r="I8" s="593">
        <f>AD4</f>
        <v>9.9000000000000005E-2</v>
      </c>
      <c r="J8" s="593">
        <f>AD5</f>
        <v>2.7E-2</v>
      </c>
      <c r="K8" s="593">
        <f>AD6</f>
        <v>8.9999999999999993E-3</v>
      </c>
      <c r="L8" s="593">
        <f>AD7</f>
        <v>7.1999999999999995E-2</v>
      </c>
      <c r="M8" s="593">
        <f>AD8</f>
        <v>3.3000000000000002E-2</v>
      </c>
      <c r="N8" s="593">
        <f>AD9</f>
        <v>0.04</v>
      </c>
      <c r="O8" s="593">
        <f>AD10</f>
        <v>0.156</v>
      </c>
      <c r="P8" s="595">
        <f>SUM(E8:O8)</f>
        <v>1</v>
      </c>
      <c r="S8" s="589"/>
      <c r="T8" s="589"/>
      <c r="AC8" s="587" t="s">
        <v>231</v>
      </c>
      <c r="AD8" s="704">
        <v>3.3000000000000002E-2</v>
      </c>
    </row>
    <row r="9" spans="2:30" ht="13.5" thickBot="1">
      <c r="B9" s="596"/>
      <c r="C9" s="597"/>
      <c r="D9" s="598"/>
      <c r="E9" s="821" t="s">
        <v>41</v>
      </c>
      <c r="F9" s="822"/>
      <c r="G9" s="822"/>
      <c r="H9" s="822"/>
      <c r="I9" s="822"/>
      <c r="J9" s="822"/>
      <c r="K9" s="822"/>
      <c r="L9" s="822"/>
      <c r="M9" s="822"/>
      <c r="N9" s="822"/>
      <c r="O9" s="822"/>
      <c r="P9" s="599"/>
      <c r="AC9" s="587" t="s">
        <v>232</v>
      </c>
      <c r="AD9" s="704">
        <v>0.04</v>
      </c>
    </row>
    <row r="10" spans="2:30" ht="21.75" customHeight="1" thickBot="1">
      <c r="B10" s="819" t="s">
        <v>1</v>
      </c>
      <c r="C10" s="819" t="s">
        <v>33</v>
      </c>
      <c r="D10" s="819" t="s">
        <v>40</v>
      </c>
      <c r="E10" s="819" t="s">
        <v>228</v>
      </c>
      <c r="F10" s="819" t="s">
        <v>271</v>
      </c>
      <c r="G10" s="811" t="s">
        <v>267</v>
      </c>
      <c r="H10" s="819" t="s">
        <v>270</v>
      </c>
      <c r="I10" s="811" t="s">
        <v>2</v>
      </c>
      <c r="J10" s="819" t="s">
        <v>16</v>
      </c>
      <c r="K10" s="811" t="s">
        <v>229</v>
      </c>
      <c r="L10" s="808" t="s">
        <v>273</v>
      </c>
      <c r="M10" s="809"/>
      <c r="N10" s="809"/>
      <c r="O10" s="810"/>
      <c r="P10" s="819" t="s">
        <v>27</v>
      </c>
      <c r="AC10" s="587" t="s">
        <v>233</v>
      </c>
      <c r="AD10" s="704">
        <v>0.156</v>
      </c>
    </row>
    <row r="11" spans="2:30" s="601" customFormat="1" ht="42" customHeight="1" thickBot="1">
      <c r="B11" s="820"/>
      <c r="C11" s="820"/>
      <c r="D11" s="820"/>
      <c r="E11" s="820"/>
      <c r="F11" s="820"/>
      <c r="G11" s="813"/>
      <c r="H11" s="820"/>
      <c r="I11" s="813"/>
      <c r="J11" s="820"/>
      <c r="K11" s="813"/>
      <c r="L11" s="600" t="s">
        <v>230</v>
      </c>
      <c r="M11" s="600" t="s">
        <v>231</v>
      </c>
      <c r="N11" s="600" t="s">
        <v>232</v>
      </c>
      <c r="O11" s="600" t="s">
        <v>233</v>
      </c>
      <c r="P11" s="820"/>
      <c r="S11" s="365" t="s">
        <v>1</v>
      </c>
      <c r="T11" s="369" t="s">
        <v>302</v>
      </c>
      <c r="U11" s="365" t="s">
        <v>303</v>
      </c>
      <c r="V11" s="369" t="s">
        <v>304</v>
      </c>
      <c r="W11" s="365" t="s">
        <v>40</v>
      </c>
      <c r="X11" s="369" t="s">
        <v>305</v>
      </c>
    </row>
    <row r="12" spans="2:30" s="608" customFormat="1" ht="26.25" thickBot="1">
      <c r="B12" s="602"/>
      <c r="C12" s="603" t="s">
        <v>15</v>
      </c>
      <c r="D12" s="603" t="s">
        <v>24</v>
      </c>
      <c r="E12" s="604" t="s">
        <v>24</v>
      </c>
      <c r="F12" s="605" t="s">
        <v>24</v>
      </c>
      <c r="G12" s="605" t="s">
        <v>24</v>
      </c>
      <c r="H12" s="605" t="s">
        <v>24</v>
      </c>
      <c r="I12" s="605" t="s">
        <v>24</v>
      </c>
      <c r="J12" s="605" t="s">
        <v>24</v>
      </c>
      <c r="K12" s="605" t="s">
        <v>24</v>
      </c>
      <c r="L12" s="605" t="s">
        <v>24</v>
      </c>
      <c r="M12" s="605" t="s">
        <v>24</v>
      </c>
      <c r="N12" s="605" t="s">
        <v>24</v>
      </c>
      <c r="O12" s="606" t="s">
        <v>24</v>
      </c>
      <c r="P12" s="607" t="s">
        <v>39</v>
      </c>
      <c r="S12" s="609"/>
      <c r="T12" s="610" t="s">
        <v>306</v>
      </c>
      <c r="U12" s="609" t="s">
        <v>307</v>
      </c>
      <c r="V12" s="610" t="s">
        <v>15</v>
      </c>
      <c r="W12" s="611" t="s">
        <v>24</v>
      </c>
      <c r="X12" s="610" t="s">
        <v>15</v>
      </c>
    </row>
    <row r="13" spans="2:30">
      <c r="B13" s="612">
        <f>year</f>
        <v>2000</v>
      </c>
      <c r="C13" s="613"/>
      <c r="D13" s="614">
        <v>1</v>
      </c>
      <c r="E13" s="615">
        <f t="shared" ref="E13:O28" si="0">E$8</f>
        <v>0.435</v>
      </c>
      <c r="F13" s="615">
        <f t="shared" si="0"/>
        <v>0.129</v>
      </c>
      <c r="G13" s="615">
        <f t="shared" si="0"/>
        <v>0</v>
      </c>
      <c r="H13" s="615">
        <f t="shared" si="0"/>
        <v>0</v>
      </c>
      <c r="I13" s="615">
        <f t="shared" si="0"/>
        <v>9.9000000000000005E-2</v>
      </c>
      <c r="J13" s="615">
        <f t="shared" si="0"/>
        <v>2.7E-2</v>
      </c>
      <c r="K13" s="615">
        <f t="shared" si="0"/>
        <v>8.9999999999999993E-3</v>
      </c>
      <c r="L13" s="615">
        <f t="shared" si="0"/>
        <v>7.1999999999999995E-2</v>
      </c>
      <c r="M13" s="615">
        <f t="shared" si="0"/>
        <v>3.3000000000000002E-2</v>
      </c>
      <c r="N13" s="615">
        <f t="shared" si="0"/>
        <v>0.04</v>
      </c>
      <c r="O13" s="615">
        <f t="shared" si="0"/>
        <v>0.156</v>
      </c>
      <c r="P13" s="616">
        <f t="shared" ref="P13:P44" si="1">SUM(E13:O13)</f>
        <v>1</v>
      </c>
      <c r="S13" s="612">
        <f>year</f>
        <v>2000</v>
      </c>
      <c r="T13" s="617">
        <v>0</v>
      </c>
      <c r="U13" s="617">
        <v>5</v>
      </c>
      <c r="V13" s="618">
        <f>T13*U13</f>
        <v>0</v>
      </c>
      <c r="W13" s="619">
        <v>1</v>
      </c>
      <c r="X13" s="620">
        <f t="shared" ref="X13:X44" si="2">V13*W13</f>
        <v>0</v>
      </c>
    </row>
    <row r="14" spans="2:30">
      <c r="B14" s="621">
        <f t="shared" ref="B14:B45" si="3">B13+1</f>
        <v>2001</v>
      </c>
      <c r="C14" s="613"/>
      <c r="D14" s="614">
        <v>1</v>
      </c>
      <c r="E14" s="615">
        <f t="shared" si="0"/>
        <v>0.435</v>
      </c>
      <c r="F14" s="615">
        <f t="shared" si="0"/>
        <v>0.129</v>
      </c>
      <c r="G14" s="615">
        <f t="shared" si="0"/>
        <v>0</v>
      </c>
      <c r="H14" s="615">
        <f t="shared" si="0"/>
        <v>0</v>
      </c>
      <c r="I14" s="615">
        <f t="shared" si="0"/>
        <v>9.9000000000000005E-2</v>
      </c>
      <c r="J14" s="615">
        <f t="shared" si="0"/>
        <v>2.7E-2</v>
      </c>
      <c r="K14" s="615">
        <f t="shared" si="0"/>
        <v>8.9999999999999993E-3</v>
      </c>
      <c r="L14" s="615">
        <f t="shared" si="0"/>
        <v>7.1999999999999995E-2</v>
      </c>
      <c r="M14" s="615">
        <f t="shared" si="0"/>
        <v>3.3000000000000002E-2</v>
      </c>
      <c r="N14" s="615">
        <f t="shared" si="0"/>
        <v>0.04</v>
      </c>
      <c r="O14" s="615">
        <f t="shared" si="0"/>
        <v>0.156</v>
      </c>
      <c r="P14" s="622">
        <f t="shared" si="1"/>
        <v>1</v>
      </c>
      <c r="S14" s="621">
        <f t="shared" ref="S14:S77" si="4">S13+1</f>
        <v>2001</v>
      </c>
      <c r="T14" s="623">
        <v>0</v>
      </c>
      <c r="U14" s="623">
        <v>5</v>
      </c>
      <c r="V14" s="624">
        <f>T14*U14</f>
        <v>0</v>
      </c>
      <c r="W14" s="625">
        <v>1</v>
      </c>
      <c r="X14" s="626">
        <f t="shared" si="2"/>
        <v>0</v>
      </c>
    </row>
    <row r="15" spans="2:30">
      <c r="B15" s="621">
        <f t="shared" si="3"/>
        <v>2002</v>
      </c>
      <c r="C15" s="613"/>
      <c r="D15" s="614">
        <v>1</v>
      </c>
      <c r="E15" s="615">
        <f t="shared" si="0"/>
        <v>0.435</v>
      </c>
      <c r="F15" s="615">
        <f t="shared" si="0"/>
        <v>0.129</v>
      </c>
      <c r="G15" s="615">
        <f t="shared" si="0"/>
        <v>0</v>
      </c>
      <c r="H15" s="615">
        <f t="shared" si="0"/>
        <v>0</v>
      </c>
      <c r="I15" s="615">
        <f t="shared" si="0"/>
        <v>9.9000000000000005E-2</v>
      </c>
      <c r="J15" s="615">
        <f t="shared" si="0"/>
        <v>2.7E-2</v>
      </c>
      <c r="K15" s="615">
        <f t="shared" si="0"/>
        <v>8.9999999999999993E-3</v>
      </c>
      <c r="L15" s="615">
        <f t="shared" si="0"/>
        <v>7.1999999999999995E-2</v>
      </c>
      <c r="M15" s="615">
        <f t="shared" si="0"/>
        <v>3.3000000000000002E-2</v>
      </c>
      <c r="N15" s="615">
        <f t="shared" si="0"/>
        <v>0.04</v>
      </c>
      <c r="O15" s="615">
        <f t="shared" si="0"/>
        <v>0.156</v>
      </c>
      <c r="P15" s="622">
        <f t="shared" si="1"/>
        <v>1</v>
      </c>
      <c r="S15" s="621">
        <f t="shared" si="4"/>
        <v>2002</v>
      </c>
      <c r="T15" s="623">
        <v>0</v>
      </c>
      <c r="U15" s="623">
        <v>5</v>
      </c>
      <c r="V15" s="624">
        <f t="shared" ref="V15:V78" si="5">T15*U15</f>
        <v>0</v>
      </c>
      <c r="W15" s="625">
        <v>1</v>
      </c>
      <c r="X15" s="626">
        <f t="shared" si="2"/>
        <v>0</v>
      </c>
    </row>
    <row r="16" spans="2:30">
      <c r="B16" s="621">
        <f t="shared" si="3"/>
        <v>2003</v>
      </c>
      <c r="C16" s="613"/>
      <c r="D16" s="614">
        <v>1</v>
      </c>
      <c r="E16" s="615">
        <f t="shared" si="0"/>
        <v>0.435</v>
      </c>
      <c r="F16" s="615">
        <f t="shared" si="0"/>
        <v>0.129</v>
      </c>
      <c r="G16" s="615">
        <f t="shared" si="0"/>
        <v>0</v>
      </c>
      <c r="H16" s="615">
        <f t="shared" si="0"/>
        <v>0</v>
      </c>
      <c r="I16" s="615">
        <f t="shared" si="0"/>
        <v>9.9000000000000005E-2</v>
      </c>
      <c r="J16" s="615">
        <f t="shared" si="0"/>
        <v>2.7E-2</v>
      </c>
      <c r="K16" s="615">
        <f t="shared" si="0"/>
        <v>8.9999999999999993E-3</v>
      </c>
      <c r="L16" s="615">
        <f t="shared" si="0"/>
        <v>7.1999999999999995E-2</v>
      </c>
      <c r="M16" s="615">
        <f t="shared" si="0"/>
        <v>3.3000000000000002E-2</v>
      </c>
      <c r="N16" s="615">
        <f t="shared" si="0"/>
        <v>0.04</v>
      </c>
      <c r="O16" s="615">
        <f t="shared" si="0"/>
        <v>0.156</v>
      </c>
      <c r="P16" s="622">
        <f t="shared" si="1"/>
        <v>1</v>
      </c>
      <c r="S16" s="621">
        <f t="shared" si="4"/>
        <v>2003</v>
      </c>
      <c r="T16" s="623">
        <v>0</v>
      </c>
      <c r="U16" s="623">
        <v>5</v>
      </c>
      <c r="V16" s="624">
        <f t="shared" si="5"/>
        <v>0</v>
      </c>
      <c r="W16" s="625">
        <v>1</v>
      </c>
      <c r="X16" s="626">
        <f t="shared" si="2"/>
        <v>0</v>
      </c>
    </row>
    <row r="17" spans="2:24">
      <c r="B17" s="621">
        <f t="shared" si="3"/>
        <v>2004</v>
      </c>
      <c r="C17" s="613"/>
      <c r="D17" s="614">
        <v>1</v>
      </c>
      <c r="E17" s="615">
        <f t="shared" si="0"/>
        <v>0.435</v>
      </c>
      <c r="F17" s="615">
        <f t="shared" si="0"/>
        <v>0.129</v>
      </c>
      <c r="G17" s="615">
        <f t="shared" si="0"/>
        <v>0</v>
      </c>
      <c r="H17" s="615">
        <f t="shared" si="0"/>
        <v>0</v>
      </c>
      <c r="I17" s="615">
        <f t="shared" si="0"/>
        <v>9.9000000000000005E-2</v>
      </c>
      <c r="J17" s="615">
        <f t="shared" si="0"/>
        <v>2.7E-2</v>
      </c>
      <c r="K17" s="615">
        <f t="shared" si="0"/>
        <v>8.9999999999999993E-3</v>
      </c>
      <c r="L17" s="615">
        <f t="shared" si="0"/>
        <v>7.1999999999999995E-2</v>
      </c>
      <c r="M17" s="615">
        <f t="shared" si="0"/>
        <v>3.3000000000000002E-2</v>
      </c>
      <c r="N17" s="615">
        <f t="shared" si="0"/>
        <v>0.04</v>
      </c>
      <c r="O17" s="615">
        <f t="shared" si="0"/>
        <v>0.156</v>
      </c>
      <c r="P17" s="622">
        <f t="shared" si="1"/>
        <v>1</v>
      </c>
      <c r="S17" s="621">
        <f t="shared" si="4"/>
        <v>2004</v>
      </c>
      <c r="T17" s="623">
        <v>0</v>
      </c>
      <c r="U17" s="623">
        <v>5</v>
      </c>
      <c r="V17" s="624">
        <f t="shared" si="5"/>
        <v>0</v>
      </c>
      <c r="W17" s="625">
        <v>1</v>
      </c>
      <c r="X17" s="626">
        <f t="shared" si="2"/>
        <v>0</v>
      </c>
    </row>
    <row r="18" spans="2:24">
      <c r="B18" s="621">
        <f t="shared" si="3"/>
        <v>2005</v>
      </c>
      <c r="C18" s="613"/>
      <c r="D18" s="614">
        <v>1</v>
      </c>
      <c r="E18" s="615">
        <f t="shared" si="0"/>
        <v>0.435</v>
      </c>
      <c r="F18" s="615">
        <f t="shared" si="0"/>
        <v>0.129</v>
      </c>
      <c r="G18" s="615">
        <f t="shared" si="0"/>
        <v>0</v>
      </c>
      <c r="H18" s="615">
        <f t="shared" si="0"/>
        <v>0</v>
      </c>
      <c r="I18" s="615">
        <f t="shared" si="0"/>
        <v>9.9000000000000005E-2</v>
      </c>
      <c r="J18" s="615">
        <f t="shared" si="0"/>
        <v>2.7E-2</v>
      </c>
      <c r="K18" s="615">
        <f t="shared" si="0"/>
        <v>8.9999999999999993E-3</v>
      </c>
      <c r="L18" s="615">
        <f t="shared" si="0"/>
        <v>7.1999999999999995E-2</v>
      </c>
      <c r="M18" s="615">
        <f t="shared" si="0"/>
        <v>3.3000000000000002E-2</v>
      </c>
      <c r="N18" s="615">
        <f t="shared" si="0"/>
        <v>0.04</v>
      </c>
      <c r="O18" s="615">
        <f t="shared" si="0"/>
        <v>0.156</v>
      </c>
      <c r="P18" s="622">
        <f t="shared" si="1"/>
        <v>1</v>
      </c>
      <c r="S18" s="621">
        <f t="shared" si="4"/>
        <v>2005</v>
      </c>
      <c r="T18" s="623">
        <v>0</v>
      </c>
      <c r="U18" s="623">
        <v>5</v>
      </c>
      <c r="V18" s="624">
        <f t="shared" si="5"/>
        <v>0</v>
      </c>
      <c r="W18" s="625">
        <v>1</v>
      </c>
      <c r="X18" s="626">
        <f t="shared" si="2"/>
        <v>0</v>
      </c>
    </row>
    <row r="19" spans="2:24">
      <c r="B19" s="621">
        <f t="shared" si="3"/>
        <v>2006</v>
      </c>
      <c r="C19" s="613"/>
      <c r="D19" s="614">
        <v>1</v>
      </c>
      <c r="E19" s="615">
        <f t="shared" si="0"/>
        <v>0.435</v>
      </c>
      <c r="F19" s="615">
        <f t="shared" si="0"/>
        <v>0.129</v>
      </c>
      <c r="G19" s="615">
        <f t="shared" si="0"/>
        <v>0</v>
      </c>
      <c r="H19" s="615">
        <f t="shared" si="0"/>
        <v>0</v>
      </c>
      <c r="I19" s="615">
        <f t="shared" si="0"/>
        <v>9.9000000000000005E-2</v>
      </c>
      <c r="J19" s="615">
        <f t="shared" si="0"/>
        <v>2.7E-2</v>
      </c>
      <c r="K19" s="615">
        <f t="shared" si="0"/>
        <v>8.9999999999999993E-3</v>
      </c>
      <c r="L19" s="615">
        <f t="shared" si="0"/>
        <v>7.1999999999999995E-2</v>
      </c>
      <c r="M19" s="615">
        <f t="shared" si="0"/>
        <v>3.3000000000000002E-2</v>
      </c>
      <c r="N19" s="615">
        <f t="shared" si="0"/>
        <v>0.04</v>
      </c>
      <c r="O19" s="615">
        <f t="shared" si="0"/>
        <v>0.156</v>
      </c>
      <c r="P19" s="622">
        <f t="shared" si="1"/>
        <v>1</v>
      </c>
      <c r="S19" s="621">
        <f t="shared" si="4"/>
        <v>2006</v>
      </c>
      <c r="T19" s="623">
        <v>0</v>
      </c>
      <c r="U19" s="623">
        <v>5</v>
      </c>
      <c r="V19" s="624">
        <f t="shared" si="5"/>
        <v>0</v>
      </c>
      <c r="W19" s="625">
        <v>1</v>
      </c>
      <c r="X19" s="626">
        <f t="shared" si="2"/>
        <v>0</v>
      </c>
    </row>
    <row r="20" spans="2:24">
      <c r="B20" s="621">
        <f t="shared" si="3"/>
        <v>2007</v>
      </c>
      <c r="C20" s="613"/>
      <c r="D20" s="614">
        <v>1</v>
      </c>
      <c r="E20" s="615">
        <f t="shared" si="0"/>
        <v>0.435</v>
      </c>
      <c r="F20" s="615">
        <f t="shared" si="0"/>
        <v>0.129</v>
      </c>
      <c r="G20" s="615">
        <f t="shared" si="0"/>
        <v>0</v>
      </c>
      <c r="H20" s="615">
        <f t="shared" si="0"/>
        <v>0</v>
      </c>
      <c r="I20" s="615">
        <f t="shared" si="0"/>
        <v>9.9000000000000005E-2</v>
      </c>
      <c r="J20" s="615">
        <f t="shared" si="0"/>
        <v>2.7E-2</v>
      </c>
      <c r="K20" s="615">
        <f t="shared" si="0"/>
        <v>8.9999999999999993E-3</v>
      </c>
      <c r="L20" s="615">
        <f t="shared" si="0"/>
        <v>7.1999999999999995E-2</v>
      </c>
      <c r="M20" s="615">
        <f t="shared" si="0"/>
        <v>3.3000000000000002E-2</v>
      </c>
      <c r="N20" s="615">
        <f t="shared" si="0"/>
        <v>0.04</v>
      </c>
      <c r="O20" s="615">
        <f t="shared" si="0"/>
        <v>0.156</v>
      </c>
      <c r="P20" s="622">
        <f t="shared" si="1"/>
        <v>1</v>
      </c>
      <c r="S20" s="621">
        <f t="shared" si="4"/>
        <v>2007</v>
      </c>
      <c r="T20" s="623">
        <v>0</v>
      </c>
      <c r="U20" s="623">
        <v>5</v>
      </c>
      <c r="V20" s="624">
        <f t="shared" si="5"/>
        <v>0</v>
      </c>
      <c r="W20" s="625">
        <v>1</v>
      </c>
      <c r="X20" s="626">
        <f t="shared" si="2"/>
        <v>0</v>
      </c>
    </row>
    <row r="21" spans="2:24">
      <c r="B21" s="621">
        <f t="shared" si="3"/>
        <v>2008</v>
      </c>
      <c r="C21" s="613"/>
      <c r="D21" s="614">
        <v>1</v>
      </c>
      <c r="E21" s="615">
        <f t="shared" si="0"/>
        <v>0.435</v>
      </c>
      <c r="F21" s="615">
        <f t="shared" si="0"/>
        <v>0.129</v>
      </c>
      <c r="G21" s="615">
        <f t="shared" si="0"/>
        <v>0</v>
      </c>
      <c r="H21" s="615">
        <f t="shared" si="0"/>
        <v>0</v>
      </c>
      <c r="I21" s="615">
        <f t="shared" si="0"/>
        <v>9.9000000000000005E-2</v>
      </c>
      <c r="J21" s="615">
        <f t="shared" si="0"/>
        <v>2.7E-2</v>
      </c>
      <c r="K21" s="615">
        <f t="shared" si="0"/>
        <v>8.9999999999999993E-3</v>
      </c>
      <c r="L21" s="615">
        <f t="shared" si="0"/>
        <v>7.1999999999999995E-2</v>
      </c>
      <c r="M21" s="615">
        <f t="shared" si="0"/>
        <v>3.3000000000000002E-2</v>
      </c>
      <c r="N21" s="615">
        <f t="shared" si="0"/>
        <v>0.04</v>
      </c>
      <c r="O21" s="615">
        <f t="shared" si="0"/>
        <v>0.156</v>
      </c>
      <c r="P21" s="622">
        <f t="shared" si="1"/>
        <v>1</v>
      </c>
      <c r="S21" s="621">
        <f t="shared" si="4"/>
        <v>2008</v>
      </c>
      <c r="T21" s="623">
        <v>0</v>
      </c>
      <c r="U21" s="623">
        <v>5</v>
      </c>
      <c r="V21" s="624">
        <f t="shared" si="5"/>
        <v>0</v>
      </c>
      <c r="W21" s="625">
        <v>1</v>
      </c>
      <c r="X21" s="626">
        <f t="shared" si="2"/>
        <v>0</v>
      </c>
    </row>
    <row r="22" spans="2:24">
      <c r="B22" s="621">
        <f t="shared" si="3"/>
        <v>2009</v>
      </c>
      <c r="C22" s="613"/>
      <c r="D22" s="614">
        <v>1</v>
      </c>
      <c r="E22" s="615">
        <f t="shared" si="0"/>
        <v>0.435</v>
      </c>
      <c r="F22" s="615">
        <f t="shared" si="0"/>
        <v>0.129</v>
      </c>
      <c r="G22" s="615">
        <f t="shared" si="0"/>
        <v>0</v>
      </c>
      <c r="H22" s="615">
        <f t="shared" si="0"/>
        <v>0</v>
      </c>
      <c r="I22" s="615">
        <f t="shared" si="0"/>
        <v>9.9000000000000005E-2</v>
      </c>
      <c r="J22" s="615">
        <f t="shared" si="0"/>
        <v>2.7E-2</v>
      </c>
      <c r="K22" s="615">
        <f t="shared" si="0"/>
        <v>8.9999999999999993E-3</v>
      </c>
      <c r="L22" s="615">
        <f t="shared" si="0"/>
        <v>7.1999999999999995E-2</v>
      </c>
      <c r="M22" s="615">
        <f t="shared" si="0"/>
        <v>3.3000000000000002E-2</v>
      </c>
      <c r="N22" s="615">
        <f t="shared" si="0"/>
        <v>0.04</v>
      </c>
      <c r="O22" s="615">
        <f t="shared" si="0"/>
        <v>0.156</v>
      </c>
      <c r="P22" s="622">
        <f t="shared" si="1"/>
        <v>1</v>
      </c>
      <c r="S22" s="621">
        <f t="shared" si="4"/>
        <v>2009</v>
      </c>
      <c r="T22" s="623">
        <v>0</v>
      </c>
      <c r="U22" s="623">
        <v>5</v>
      </c>
      <c r="V22" s="624">
        <f t="shared" si="5"/>
        <v>0</v>
      </c>
      <c r="W22" s="625">
        <v>1</v>
      </c>
      <c r="X22" s="626">
        <f t="shared" si="2"/>
        <v>0</v>
      </c>
    </row>
    <row r="23" spans="2:24">
      <c r="B23" s="621">
        <f t="shared" si="3"/>
        <v>2010</v>
      </c>
      <c r="C23" s="613"/>
      <c r="D23" s="614">
        <v>1</v>
      </c>
      <c r="E23" s="615">
        <f t="shared" ref="E23:O38" si="6">E$8</f>
        <v>0.435</v>
      </c>
      <c r="F23" s="615">
        <f t="shared" si="6"/>
        <v>0.129</v>
      </c>
      <c r="G23" s="615">
        <f t="shared" si="0"/>
        <v>0</v>
      </c>
      <c r="H23" s="615">
        <f t="shared" si="6"/>
        <v>0</v>
      </c>
      <c r="I23" s="615">
        <f t="shared" si="0"/>
        <v>9.9000000000000005E-2</v>
      </c>
      <c r="J23" s="615">
        <f t="shared" si="6"/>
        <v>2.7E-2</v>
      </c>
      <c r="K23" s="615">
        <f t="shared" si="6"/>
        <v>8.9999999999999993E-3</v>
      </c>
      <c r="L23" s="615">
        <f t="shared" si="6"/>
        <v>7.1999999999999995E-2</v>
      </c>
      <c r="M23" s="615">
        <f t="shared" si="6"/>
        <v>3.3000000000000002E-2</v>
      </c>
      <c r="N23" s="615">
        <f t="shared" si="6"/>
        <v>0.04</v>
      </c>
      <c r="O23" s="615">
        <f t="shared" si="6"/>
        <v>0.156</v>
      </c>
      <c r="P23" s="622">
        <f t="shared" si="1"/>
        <v>1</v>
      </c>
      <c r="S23" s="621">
        <f t="shared" si="4"/>
        <v>2010</v>
      </c>
      <c r="T23" s="623">
        <v>0</v>
      </c>
      <c r="U23" s="623">
        <v>5</v>
      </c>
      <c r="V23" s="624">
        <f t="shared" si="5"/>
        <v>0</v>
      </c>
      <c r="W23" s="625">
        <v>1</v>
      </c>
      <c r="X23" s="626">
        <f t="shared" si="2"/>
        <v>0</v>
      </c>
    </row>
    <row r="24" spans="2:24">
      <c r="B24" s="621">
        <f t="shared" si="3"/>
        <v>2011</v>
      </c>
      <c r="C24" s="613">
        <f>'[2]Fraksi pengelolaan sampah BaU'!C29</f>
        <v>186.52396470599999</v>
      </c>
      <c r="D24" s="614">
        <v>1</v>
      </c>
      <c r="E24" s="615">
        <f t="shared" si="6"/>
        <v>0.435</v>
      </c>
      <c r="F24" s="615">
        <f t="shared" si="6"/>
        <v>0.129</v>
      </c>
      <c r="G24" s="615">
        <f t="shared" si="0"/>
        <v>0</v>
      </c>
      <c r="H24" s="615">
        <f t="shared" si="6"/>
        <v>0</v>
      </c>
      <c r="I24" s="615">
        <f t="shared" si="0"/>
        <v>9.9000000000000005E-2</v>
      </c>
      <c r="J24" s="615">
        <f t="shared" si="6"/>
        <v>2.7E-2</v>
      </c>
      <c r="K24" s="615">
        <f t="shared" si="6"/>
        <v>8.9999999999999993E-3</v>
      </c>
      <c r="L24" s="615">
        <f t="shared" si="6"/>
        <v>7.1999999999999995E-2</v>
      </c>
      <c r="M24" s="615">
        <f t="shared" si="6"/>
        <v>3.3000000000000002E-2</v>
      </c>
      <c r="N24" s="615">
        <f t="shared" si="6"/>
        <v>0.04</v>
      </c>
      <c r="O24" s="615">
        <f t="shared" si="6"/>
        <v>0.156</v>
      </c>
      <c r="P24" s="622">
        <f t="shared" si="1"/>
        <v>1</v>
      </c>
      <c r="S24" s="621">
        <f t="shared" si="4"/>
        <v>2011</v>
      </c>
      <c r="T24" s="623">
        <v>0</v>
      </c>
      <c r="U24" s="623">
        <v>5</v>
      </c>
      <c r="V24" s="624">
        <f t="shared" si="5"/>
        <v>0</v>
      </c>
      <c r="W24" s="625">
        <v>1</v>
      </c>
      <c r="X24" s="626">
        <f t="shared" si="2"/>
        <v>0</v>
      </c>
    </row>
    <row r="25" spans="2:24">
      <c r="B25" s="621">
        <f t="shared" si="3"/>
        <v>2012</v>
      </c>
      <c r="C25" s="613">
        <f>'[2]Fraksi pengelolaan sampah BaU'!C30</f>
        <v>190.52405227200001</v>
      </c>
      <c r="D25" s="614">
        <v>1</v>
      </c>
      <c r="E25" s="615">
        <f t="shared" si="6"/>
        <v>0.435</v>
      </c>
      <c r="F25" s="615">
        <f t="shared" si="6"/>
        <v>0.129</v>
      </c>
      <c r="G25" s="615">
        <f t="shared" si="0"/>
        <v>0</v>
      </c>
      <c r="H25" s="615">
        <f t="shared" si="6"/>
        <v>0</v>
      </c>
      <c r="I25" s="615">
        <f t="shared" si="0"/>
        <v>9.9000000000000005E-2</v>
      </c>
      <c r="J25" s="615">
        <f t="shared" si="6"/>
        <v>2.7E-2</v>
      </c>
      <c r="K25" s="615">
        <f t="shared" si="6"/>
        <v>8.9999999999999993E-3</v>
      </c>
      <c r="L25" s="615">
        <f t="shared" si="6"/>
        <v>7.1999999999999995E-2</v>
      </c>
      <c r="M25" s="615">
        <f t="shared" si="6"/>
        <v>3.3000000000000002E-2</v>
      </c>
      <c r="N25" s="615">
        <f t="shared" si="6"/>
        <v>0.04</v>
      </c>
      <c r="O25" s="615">
        <f t="shared" si="6"/>
        <v>0.156</v>
      </c>
      <c r="P25" s="622">
        <f t="shared" si="1"/>
        <v>1</v>
      </c>
      <c r="S25" s="621">
        <f t="shared" si="4"/>
        <v>2012</v>
      </c>
      <c r="T25" s="623">
        <v>0</v>
      </c>
      <c r="U25" s="623">
        <v>5</v>
      </c>
      <c r="V25" s="624">
        <f t="shared" si="5"/>
        <v>0</v>
      </c>
      <c r="W25" s="625">
        <v>1</v>
      </c>
      <c r="X25" s="626">
        <f t="shared" si="2"/>
        <v>0</v>
      </c>
    </row>
    <row r="26" spans="2:24">
      <c r="B26" s="621">
        <f t="shared" si="3"/>
        <v>2013</v>
      </c>
      <c r="C26" s="613">
        <f>'[2]Fraksi pengelolaan sampah BaU'!C31</f>
        <v>195.04200267599998</v>
      </c>
      <c r="D26" s="614">
        <v>1</v>
      </c>
      <c r="E26" s="615">
        <f t="shared" si="6"/>
        <v>0.435</v>
      </c>
      <c r="F26" s="615">
        <f t="shared" si="6"/>
        <v>0.129</v>
      </c>
      <c r="G26" s="615">
        <f t="shared" si="0"/>
        <v>0</v>
      </c>
      <c r="H26" s="615">
        <f t="shared" si="6"/>
        <v>0</v>
      </c>
      <c r="I26" s="615">
        <f t="shared" si="0"/>
        <v>9.9000000000000005E-2</v>
      </c>
      <c r="J26" s="615">
        <f t="shared" si="6"/>
        <v>2.7E-2</v>
      </c>
      <c r="K26" s="615">
        <f t="shared" si="6"/>
        <v>8.9999999999999993E-3</v>
      </c>
      <c r="L26" s="615">
        <f t="shared" si="6"/>
        <v>7.1999999999999995E-2</v>
      </c>
      <c r="M26" s="615">
        <f t="shared" si="6"/>
        <v>3.3000000000000002E-2</v>
      </c>
      <c r="N26" s="615">
        <f t="shared" si="6"/>
        <v>0.04</v>
      </c>
      <c r="O26" s="615">
        <f t="shared" si="6"/>
        <v>0.156</v>
      </c>
      <c r="P26" s="622">
        <f t="shared" si="1"/>
        <v>1</v>
      </c>
      <c r="S26" s="621">
        <f t="shared" si="4"/>
        <v>2013</v>
      </c>
      <c r="T26" s="623">
        <v>0</v>
      </c>
      <c r="U26" s="623">
        <v>5</v>
      </c>
      <c r="V26" s="624">
        <f t="shared" si="5"/>
        <v>0</v>
      </c>
      <c r="W26" s="625">
        <v>1</v>
      </c>
      <c r="X26" s="626">
        <f t="shared" si="2"/>
        <v>0</v>
      </c>
    </row>
    <row r="27" spans="2:24">
      <c r="B27" s="621">
        <f t="shared" si="3"/>
        <v>2014</v>
      </c>
      <c r="C27" s="613">
        <f>'[2]Fraksi pengelolaan sampah BaU'!C32</f>
        <v>199.52433405600001</v>
      </c>
      <c r="D27" s="614">
        <v>1</v>
      </c>
      <c r="E27" s="615">
        <f t="shared" si="6"/>
        <v>0.435</v>
      </c>
      <c r="F27" s="615">
        <f t="shared" si="6"/>
        <v>0.129</v>
      </c>
      <c r="G27" s="615">
        <f t="shared" si="0"/>
        <v>0</v>
      </c>
      <c r="H27" s="615">
        <f t="shared" si="6"/>
        <v>0</v>
      </c>
      <c r="I27" s="615">
        <f t="shared" si="0"/>
        <v>9.9000000000000005E-2</v>
      </c>
      <c r="J27" s="615">
        <f t="shared" si="6"/>
        <v>2.7E-2</v>
      </c>
      <c r="K27" s="615">
        <f t="shared" si="6"/>
        <v>8.9999999999999993E-3</v>
      </c>
      <c r="L27" s="615">
        <f t="shared" si="6"/>
        <v>7.1999999999999995E-2</v>
      </c>
      <c r="M27" s="615">
        <f t="shared" si="6"/>
        <v>3.3000000000000002E-2</v>
      </c>
      <c r="N27" s="615">
        <f t="shared" si="6"/>
        <v>0.04</v>
      </c>
      <c r="O27" s="615">
        <f t="shared" si="6"/>
        <v>0.156</v>
      </c>
      <c r="P27" s="622">
        <f t="shared" si="1"/>
        <v>1</v>
      </c>
      <c r="S27" s="621">
        <f t="shared" si="4"/>
        <v>2014</v>
      </c>
      <c r="T27" s="623">
        <v>0</v>
      </c>
      <c r="U27" s="623">
        <v>5</v>
      </c>
      <c r="V27" s="624">
        <f t="shared" si="5"/>
        <v>0</v>
      </c>
      <c r="W27" s="625">
        <v>1</v>
      </c>
      <c r="X27" s="626">
        <f t="shared" si="2"/>
        <v>0</v>
      </c>
    </row>
    <row r="28" spans="2:24">
      <c r="B28" s="621">
        <f t="shared" si="3"/>
        <v>2015</v>
      </c>
      <c r="C28" s="613">
        <f>'[2]Fraksi pengelolaan sampah BaU'!C33</f>
        <v>203.98198542</v>
      </c>
      <c r="D28" s="614">
        <v>1</v>
      </c>
      <c r="E28" s="615">
        <f t="shared" si="6"/>
        <v>0.435</v>
      </c>
      <c r="F28" s="615">
        <f t="shared" si="6"/>
        <v>0.129</v>
      </c>
      <c r="G28" s="615">
        <f t="shared" si="0"/>
        <v>0</v>
      </c>
      <c r="H28" s="615">
        <f t="shared" si="6"/>
        <v>0</v>
      </c>
      <c r="I28" s="615">
        <f t="shared" si="0"/>
        <v>9.9000000000000005E-2</v>
      </c>
      <c r="J28" s="615">
        <f t="shared" si="6"/>
        <v>2.7E-2</v>
      </c>
      <c r="K28" s="615">
        <f t="shared" si="6"/>
        <v>8.9999999999999993E-3</v>
      </c>
      <c r="L28" s="615">
        <f t="shared" si="6"/>
        <v>7.1999999999999995E-2</v>
      </c>
      <c r="M28" s="615">
        <f t="shared" si="6"/>
        <v>3.3000000000000002E-2</v>
      </c>
      <c r="N28" s="615">
        <f t="shared" si="6"/>
        <v>0.04</v>
      </c>
      <c r="O28" s="615">
        <f t="shared" si="6"/>
        <v>0.156</v>
      </c>
      <c r="P28" s="622">
        <f t="shared" si="1"/>
        <v>1</v>
      </c>
      <c r="S28" s="621">
        <f t="shared" si="4"/>
        <v>2015</v>
      </c>
      <c r="T28" s="623">
        <v>0</v>
      </c>
      <c r="U28" s="623">
        <v>5</v>
      </c>
      <c r="V28" s="624">
        <f t="shared" si="5"/>
        <v>0</v>
      </c>
      <c r="W28" s="625">
        <v>1</v>
      </c>
      <c r="X28" s="626">
        <f t="shared" si="2"/>
        <v>0</v>
      </c>
    </row>
    <row r="29" spans="2:24">
      <c r="B29" s="621">
        <f t="shared" si="3"/>
        <v>2016</v>
      </c>
      <c r="C29" s="613">
        <f>'[2]Fraksi pengelolaan sampah BaU'!C34</f>
        <v>208.40470425000001</v>
      </c>
      <c r="D29" s="614">
        <v>1</v>
      </c>
      <c r="E29" s="615">
        <f t="shared" si="6"/>
        <v>0.435</v>
      </c>
      <c r="F29" s="615">
        <f t="shared" si="6"/>
        <v>0.129</v>
      </c>
      <c r="G29" s="615">
        <f t="shared" si="6"/>
        <v>0</v>
      </c>
      <c r="H29" s="615">
        <f t="shared" si="6"/>
        <v>0</v>
      </c>
      <c r="I29" s="615">
        <f t="shared" si="6"/>
        <v>9.9000000000000005E-2</v>
      </c>
      <c r="J29" s="615">
        <f t="shared" si="6"/>
        <v>2.7E-2</v>
      </c>
      <c r="K29" s="615">
        <f t="shared" si="6"/>
        <v>8.9999999999999993E-3</v>
      </c>
      <c r="L29" s="615">
        <f t="shared" si="6"/>
        <v>7.1999999999999995E-2</v>
      </c>
      <c r="M29" s="615">
        <f t="shared" si="6"/>
        <v>3.3000000000000002E-2</v>
      </c>
      <c r="N29" s="615">
        <f t="shared" si="6"/>
        <v>0.04</v>
      </c>
      <c r="O29" s="615">
        <f t="shared" si="6"/>
        <v>0.156</v>
      </c>
      <c r="P29" s="622">
        <f t="shared" si="1"/>
        <v>1</v>
      </c>
      <c r="S29" s="621">
        <f t="shared" si="4"/>
        <v>2016</v>
      </c>
      <c r="T29" s="623">
        <v>0</v>
      </c>
      <c r="U29" s="623">
        <v>5</v>
      </c>
      <c r="V29" s="624">
        <f t="shared" si="5"/>
        <v>0</v>
      </c>
      <c r="W29" s="625">
        <v>1</v>
      </c>
      <c r="X29" s="626">
        <f t="shared" si="2"/>
        <v>0</v>
      </c>
    </row>
    <row r="30" spans="2:24">
      <c r="B30" s="621">
        <f t="shared" si="3"/>
        <v>2017</v>
      </c>
      <c r="C30" s="613">
        <f>'[2]Fraksi pengelolaan sampah BaU'!C35</f>
        <v>209.07967516781864</v>
      </c>
      <c r="D30" s="614">
        <v>1</v>
      </c>
      <c r="E30" s="615">
        <f t="shared" si="6"/>
        <v>0.435</v>
      </c>
      <c r="F30" s="615">
        <f t="shared" si="6"/>
        <v>0.129</v>
      </c>
      <c r="G30" s="615">
        <f t="shared" si="6"/>
        <v>0</v>
      </c>
      <c r="H30" s="615">
        <f t="shared" si="6"/>
        <v>0</v>
      </c>
      <c r="I30" s="615">
        <f t="shared" si="6"/>
        <v>9.9000000000000005E-2</v>
      </c>
      <c r="J30" s="615">
        <f t="shared" si="6"/>
        <v>2.7E-2</v>
      </c>
      <c r="K30" s="615">
        <f t="shared" si="6"/>
        <v>8.9999999999999993E-3</v>
      </c>
      <c r="L30" s="615">
        <f t="shared" si="6"/>
        <v>7.1999999999999995E-2</v>
      </c>
      <c r="M30" s="615">
        <f t="shared" si="6"/>
        <v>3.3000000000000002E-2</v>
      </c>
      <c r="N30" s="615">
        <f t="shared" si="6"/>
        <v>0.04</v>
      </c>
      <c r="O30" s="615">
        <f t="shared" si="6"/>
        <v>0.156</v>
      </c>
      <c r="P30" s="622">
        <f t="shared" si="1"/>
        <v>1</v>
      </c>
      <c r="S30" s="621">
        <f t="shared" si="4"/>
        <v>2017</v>
      </c>
      <c r="T30" s="623">
        <v>0</v>
      </c>
      <c r="U30" s="623">
        <v>5</v>
      </c>
      <c r="V30" s="624">
        <f t="shared" si="5"/>
        <v>0</v>
      </c>
      <c r="W30" s="625">
        <v>1</v>
      </c>
      <c r="X30" s="626">
        <f t="shared" si="2"/>
        <v>0</v>
      </c>
    </row>
    <row r="31" spans="2:24">
      <c r="B31" s="621">
        <f t="shared" si="3"/>
        <v>2018</v>
      </c>
      <c r="C31" s="613">
        <f>'[2]Fraksi pengelolaan sampah BaU'!C36</f>
        <v>209.31619000873758</v>
      </c>
      <c r="D31" s="614">
        <v>1</v>
      </c>
      <c r="E31" s="615">
        <f t="shared" si="6"/>
        <v>0.435</v>
      </c>
      <c r="F31" s="615">
        <f t="shared" si="6"/>
        <v>0.129</v>
      </c>
      <c r="G31" s="615">
        <f t="shared" si="6"/>
        <v>0</v>
      </c>
      <c r="H31" s="615">
        <f t="shared" si="6"/>
        <v>0</v>
      </c>
      <c r="I31" s="615">
        <f t="shared" si="6"/>
        <v>9.9000000000000005E-2</v>
      </c>
      <c r="J31" s="615">
        <f t="shared" si="6"/>
        <v>2.7E-2</v>
      </c>
      <c r="K31" s="615">
        <f t="shared" si="6"/>
        <v>8.9999999999999993E-3</v>
      </c>
      <c r="L31" s="615">
        <f t="shared" si="6"/>
        <v>7.1999999999999995E-2</v>
      </c>
      <c r="M31" s="615">
        <f t="shared" si="6"/>
        <v>3.3000000000000002E-2</v>
      </c>
      <c r="N31" s="615">
        <f t="shared" si="6"/>
        <v>0.04</v>
      </c>
      <c r="O31" s="615">
        <f t="shared" si="6"/>
        <v>0.156</v>
      </c>
      <c r="P31" s="622">
        <f t="shared" si="1"/>
        <v>1</v>
      </c>
      <c r="S31" s="621">
        <f t="shared" si="4"/>
        <v>2018</v>
      </c>
      <c r="T31" s="623">
        <v>0</v>
      </c>
      <c r="U31" s="623">
        <v>5</v>
      </c>
      <c r="V31" s="624">
        <f t="shared" si="5"/>
        <v>0</v>
      </c>
      <c r="W31" s="625">
        <v>1</v>
      </c>
      <c r="X31" s="626">
        <f t="shared" si="2"/>
        <v>0</v>
      </c>
    </row>
    <row r="32" spans="2:24">
      <c r="B32" s="621">
        <f t="shared" si="3"/>
        <v>2019</v>
      </c>
      <c r="C32" s="613">
        <f>'[2]Fraksi pengelolaan sampah BaU'!C37</f>
        <v>209.42301565202672</v>
      </c>
      <c r="D32" s="614">
        <v>1</v>
      </c>
      <c r="E32" s="615">
        <f t="shared" si="6"/>
        <v>0.435</v>
      </c>
      <c r="F32" s="615">
        <f t="shared" si="6"/>
        <v>0.129</v>
      </c>
      <c r="G32" s="615">
        <f t="shared" si="6"/>
        <v>0</v>
      </c>
      <c r="H32" s="615">
        <f t="shared" si="6"/>
        <v>0</v>
      </c>
      <c r="I32" s="615">
        <f t="shared" si="6"/>
        <v>9.9000000000000005E-2</v>
      </c>
      <c r="J32" s="615">
        <f t="shared" si="6"/>
        <v>2.7E-2</v>
      </c>
      <c r="K32" s="615">
        <f t="shared" si="6"/>
        <v>8.9999999999999993E-3</v>
      </c>
      <c r="L32" s="615">
        <f t="shared" si="6"/>
        <v>7.1999999999999995E-2</v>
      </c>
      <c r="M32" s="615">
        <f t="shared" si="6"/>
        <v>3.3000000000000002E-2</v>
      </c>
      <c r="N32" s="615">
        <f t="shared" si="6"/>
        <v>0.04</v>
      </c>
      <c r="O32" s="615">
        <f t="shared" si="6"/>
        <v>0.156</v>
      </c>
      <c r="P32" s="622">
        <f t="shared" si="1"/>
        <v>1</v>
      </c>
      <c r="S32" s="621">
        <f t="shared" si="4"/>
        <v>2019</v>
      </c>
      <c r="T32" s="623">
        <v>0</v>
      </c>
      <c r="U32" s="623">
        <v>5</v>
      </c>
      <c r="V32" s="624">
        <f t="shared" si="5"/>
        <v>0</v>
      </c>
      <c r="W32" s="625">
        <v>1</v>
      </c>
      <c r="X32" s="626">
        <f t="shared" si="2"/>
        <v>0</v>
      </c>
    </row>
    <row r="33" spans="2:24">
      <c r="B33" s="621">
        <f t="shared" si="3"/>
        <v>2020</v>
      </c>
      <c r="C33" s="613">
        <f>'[2]Fraksi pengelolaan sampah BaU'!C38</f>
        <v>209.40619133202674</v>
      </c>
      <c r="D33" s="614">
        <v>1</v>
      </c>
      <c r="E33" s="615">
        <f t="shared" ref="E33:O48" si="7">E$8</f>
        <v>0.435</v>
      </c>
      <c r="F33" s="615">
        <f t="shared" si="7"/>
        <v>0.129</v>
      </c>
      <c r="G33" s="615">
        <f t="shared" si="6"/>
        <v>0</v>
      </c>
      <c r="H33" s="615">
        <f t="shared" si="7"/>
        <v>0</v>
      </c>
      <c r="I33" s="615">
        <f t="shared" si="6"/>
        <v>9.9000000000000005E-2</v>
      </c>
      <c r="J33" s="615">
        <f t="shared" si="7"/>
        <v>2.7E-2</v>
      </c>
      <c r="K33" s="615">
        <f t="shared" si="7"/>
        <v>8.9999999999999993E-3</v>
      </c>
      <c r="L33" s="615">
        <f t="shared" si="7"/>
        <v>7.1999999999999995E-2</v>
      </c>
      <c r="M33" s="615">
        <f t="shared" si="7"/>
        <v>3.3000000000000002E-2</v>
      </c>
      <c r="N33" s="615">
        <f t="shared" si="7"/>
        <v>0.04</v>
      </c>
      <c r="O33" s="615">
        <f t="shared" si="7"/>
        <v>0.156</v>
      </c>
      <c r="P33" s="622">
        <f t="shared" si="1"/>
        <v>1</v>
      </c>
      <c r="S33" s="621">
        <f t="shared" si="4"/>
        <v>2020</v>
      </c>
      <c r="T33" s="623">
        <v>0</v>
      </c>
      <c r="U33" s="623">
        <v>5</v>
      </c>
      <c r="V33" s="624">
        <f t="shared" si="5"/>
        <v>0</v>
      </c>
      <c r="W33" s="625">
        <v>1</v>
      </c>
      <c r="X33" s="626">
        <f t="shared" si="2"/>
        <v>0</v>
      </c>
    </row>
    <row r="34" spans="2:24">
      <c r="B34" s="621">
        <f t="shared" si="3"/>
        <v>2021</v>
      </c>
      <c r="C34" s="613">
        <f>'[2]Fraksi pengelolaan sampah BaU'!C39</f>
        <v>209.27154227667279</v>
      </c>
      <c r="D34" s="614">
        <v>1</v>
      </c>
      <c r="E34" s="615">
        <f t="shared" si="7"/>
        <v>0.435</v>
      </c>
      <c r="F34" s="615">
        <f t="shared" si="7"/>
        <v>0.129</v>
      </c>
      <c r="G34" s="615">
        <f t="shared" si="6"/>
        <v>0</v>
      </c>
      <c r="H34" s="615">
        <f t="shared" si="7"/>
        <v>0</v>
      </c>
      <c r="I34" s="615">
        <f t="shared" si="6"/>
        <v>9.9000000000000005E-2</v>
      </c>
      <c r="J34" s="615">
        <f t="shared" si="7"/>
        <v>2.7E-2</v>
      </c>
      <c r="K34" s="615">
        <f t="shared" si="7"/>
        <v>8.9999999999999993E-3</v>
      </c>
      <c r="L34" s="615">
        <f t="shared" si="7"/>
        <v>7.1999999999999995E-2</v>
      </c>
      <c r="M34" s="615">
        <f t="shared" si="7"/>
        <v>3.3000000000000002E-2</v>
      </c>
      <c r="N34" s="615">
        <f t="shared" si="7"/>
        <v>0.04</v>
      </c>
      <c r="O34" s="615">
        <f t="shared" si="7"/>
        <v>0.156</v>
      </c>
      <c r="P34" s="622">
        <f t="shared" si="1"/>
        <v>1</v>
      </c>
      <c r="S34" s="621">
        <f t="shared" si="4"/>
        <v>2021</v>
      </c>
      <c r="T34" s="623">
        <v>0</v>
      </c>
      <c r="U34" s="623">
        <v>5</v>
      </c>
      <c r="V34" s="624">
        <f t="shared" si="5"/>
        <v>0</v>
      </c>
      <c r="W34" s="625">
        <v>1</v>
      </c>
      <c r="X34" s="626">
        <f t="shared" si="2"/>
        <v>0</v>
      </c>
    </row>
    <row r="35" spans="2:24">
      <c r="B35" s="621">
        <f t="shared" si="3"/>
        <v>2022</v>
      </c>
      <c r="C35" s="613">
        <f>'[2]Fraksi pengelolaan sampah BaU'!C40</f>
        <v>209.02468647333563</v>
      </c>
      <c r="D35" s="614">
        <v>1</v>
      </c>
      <c r="E35" s="615">
        <f t="shared" si="7"/>
        <v>0.435</v>
      </c>
      <c r="F35" s="615">
        <f t="shared" si="7"/>
        <v>0.129</v>
      </c>
      <c r="G35" s="615">
        <f t="shared" si="6"/>
        <v>0</v>
      </c>
      <c r="H35" s="615">
        <f t="shared" si="7"/>
        <v>0</v>
      </c>
      <c r="I35" s="615">
        <f t="shared" si="6"/>
        <v>9.9000000000000005E-2</v>
      </c>
      <c r="J35" s="615">
        <f t="shared" si="7"/>
        <v>2.7E-2</v>
      </c>
      <c r="K35" s="615">
        <f t="shared" si="7"/>
        <v>8.9999999999999993E-3</v>
      </c>
      <c r="L35" s="615">
        <f t="shared" si="7"/>
        <v>7.1999999999999995E-2</v>
      </c>
      <c r="M35" s="615">
        <f t="shared" si="7"/>
        <v>3.3000000000000002E-2</v>
      </c>
      <c r="N35" s="615">
        <f t="shared" si="7"/>
        <v>0.04</v>
      </c>
      <c r="O35" s="615">
        <f t="shared" si="7"/>
        <v>0.156</v>
      </c>
      <c r="P35" s="622">
        <f t="shared" si="1"/>
        <v>1</v>
      </c>
      <c r="S35" s="621">
        <f t="shared" si="4"/>
        <v>2022</v>
      </c>
      <c r="T35" s="623">
        <v>0</v>
      </c>
      <c r="U35" s="623">
        <v>5</v>
      </c>
      <c r="V35" s="624">
        <f t="shared" si="5"/>
        <v>0</v>
      </c>
      <c r="W35" s="625">
        <v>1</v>
      </c>
      <c r="X35" s="626">
        <f t="shared" si="2"/>
        <v>0</v>
      </c>
    </row>
    <row r="36" spans="2:24">
      <c r="B36" s="621">
        <f t="shared" si="3"/>
        <v>2023</v>
      </c>
      <c r="C36" s="613">
        <f>'[2]Fraksi pengelolaan sampah BaU'!C41</f>
        <v>208.6710412338301</v>
      </c>
      <c r="D36" s="614">
        <v>1</v>
      </c>
      <c r="E36" s="615">
        <f t="shared" si="7"/>
        <v>0.435</v>
      </c>
      <c r="F36" s="615">
        <f t="shared" si="7"/>
        <v>0.129</v>
      </c>
      <c r="G36" s="615">
        <f t="shared" si="6"/>
        <v>0</v>
      </c>
      <c r="H36" s="615">
        <f t="shared" si="7"/>
        <v>0</v>
      </c>
      <c r="I36" s="615">
        <f t="shared" si="6"/>
        <v>9.9000000000000005E-2</v>
      </c>
      <c r="J36" s="615">
        <f t="shared" si="7"/>
        <v>2.7E-2</v>
      </c>
      <c r="K36" s="615">
        <f t="shared" si="7"/>
        <v>8.9999999999999993E-3</v>
      </c>
      <c r="L36" s="615">
        <f t="shared" si="7"/>
        <v>7.1999999999999995E-2</v>
      </c>
      <c r="M36" s="615">
        <f t="shared" si="7"/>
        <v>3.3000000000000002E-2</v>
      </c>
      <c r="N36" s="615">
        <f t="shared" si="7"/>
        <v>0.04</v>
      </c>
      <c r="O36" s="615">
        <f t="shared" si="7"/>
        <v>0.156</v>
      </c>
      <c r="P36" s="622">
        <f t="shared" si="1"/>
        <v>1</v>
      </c>
      <c r="S36" s="621">
        <f t="shared" si="4"/>
        <v>2023</v>
      </c>
      <c r="T36" s="623">
        <v>0</v>
      </c>
      <c r="U36" s="623">
        <v>5</v>
      </c>
      <c r="V36" s="624">
        <f t="shared" si="5"/>
        <v>0</v>
      </c>
      <c r="W36" s="625">
        <v>1</v>
      </c>
      <c r="X36" s="626">
        <f t="shared" si="2"/>
        <v>0</v>
      </c>
    </row>
    <row r="37" spans="2:24">
      <c r="B37" s="621">
        <f t="shared" si="3"/>
        <v>2024</v>
      </c>
      <c r="C37" s="613">
        <f>'[2]Fraksi pengelolaan sampah BaU'!C42</f>
        <v>208.21582956431908</v>
      </c>
      <c r="D37" s="614">
        <v>1</v>
      </c>
      <c r="E37" s="615">
        <f t="shared" si="7"/>
        <v>0.435</v>
      </c>
      <c r="F37" s="615">
        <f t="shared" si="7"/>
        <v>0.129</v>
      </c>
      <c r="G37" s="615">
        <f t="shared" si="6"/>
        <v>0</v>
      </c>
      <c r="H37" s="615">
        <f t="shared" si="7"/>
        <v>0</v>
      </c>
      <c r="I37" s="615">
        <f t="shared" si="6"/>
        <v>9.9000000000000005E-2</v>
      </c>
      <c r="J37" s="615">
        <f t="shared" si="7"/>
        <v>2.7E-2</v>
      </c>
      <c r="K37" s="615">
        <f t="shared" si="7"/>
        <v>8.9999999999999993E-3</v>
      </c>
      <c r="L37" s="615">
        <f t="shared" si="7"/>
        <v>7.1999999999999995E-2</v>
      </c>
      <c r="M37" s="615">
        <f t="shared" si="7"/>
        <v>3.3000000000000002E-2</v>
      </c>
      <c r="N37" s="615">
        <f t="shared" si="7"/>
        <v>0.04</v>
      </c>
      <c r="O37" s="615">
        <f t="shared" si="7"/>
        <v>0.156</v>
      </c>
      <c r="P37" s="622">
        <f t="shared" si="1"/>
        <v>1</v>
      </c>
      <c r="S37" s="621">
        <f t="shared" si="4"/>
        <v>2024</v>
      </c>
      <c r="T37" s="623">
        <v>0</v>
      </c>
      <c r="U37" s="623">
        <v>5</v>
      </c>
      <c r="V37" s="624">
        <f t="shared" si="5"/>
        <v>0</v>
      </c>
      <c r="W37" s="625">
        <v>1</v>
      </c>
      <c r="X37" s="626">
        <f t="shared" si="2"/>
        <v>0</v>
      </c>
    </row>
    <row r="38" spans="2:24">
      <c r="B38" s="621">
        <f t="shared" si="3"/>
        <v>2025</v>
      </c>
      <c r="C38" s="613">
        <f>'[2]Fraksi pengelolaan sampah BaU'!C43</f>
        <v>207.66408634568026</v>
      </c>
      <c r="D38" s="614">
        <v>1</v>
      </c>
      <c r="E38" s="615">
        <f t="shared" si="7"/>
        <v>0.435</v>
      </c>
      <c r="F38" s="615">
        <f t="shared" si="7"/>
        <v>0.129</v>
      </c>
      <c r="G38" s="615">
        <f t="shared" si="6"/>
        <v>0</v>
      </c>
      <c r="H38" s="615">
        <f t="shared" si="7"/>
        <v>0</v>
      </c>
      <c r="I38" s="615">
        <f t="shared" si="6"/>
        <v>9.9000000000000005E-2</v>
      </c>
      <c r="J38" s="615">
        <f t="shared" si="7"/>
        <v>2.7E-2</v>
      </c>
      <c r="K38" s="615">
        <f t="shared" si="7"/>
        <v>8.9999999999999993E-3</v>
      </c>
      <c r="L38" s="615">
        <f t="shared" si="7"/>
        <v>7.1999999999999995E-2</v>
      </c>
      <c r="M38" s="615">
        <f t="shared" si="7"/>
        <v>3.3000000000000002E-2</v>
      </c>
      <c r="N38" s="615">
        <f t="shared" si="7"/>
        <v>0.04</v>
      </c>
      <c r="O38" s="615">
        <f t="shared" si="7"/>
        <v>0.156</v>
      </c>
      <c r="P38" s="622">
        <f t="shared" si="1"/>
        <v>1</v>
      </c>
      <c r="S38" s="621">
        <f t="shared" si="4"/>
        <v>2025</v>
      </c>
      <c r="T38" s="623">
        <v>0</v>
      </c>
      <c r="U38" s="623">
        <v>5</v>
      </c>
      <c r="V38" s="624">
        <f t="shared" si="5"/>
        <v>0</v>
      </c>
      <c r="W38" s="625">
        <v>1</v>
      </c>
      <c r="X38" s="626">
        <f t="shared" si="2"/>
        <v>0</v>
      </c>
    </row>
    <row r="39" spans="2:24">
      <c r="B39" s="621">
        <f t="shared" si="3"/>
        <v>2026</v>
      </c>
      <c r="C39" s="613">
        <f>'[2]Fraksi pengelolaan sampah BaU'!C44</f>
        <v>207.02066432975022</v>
      </c>
      <c r="D39" s="614">
        <v>1</v>
      </c>
      <c r="E39" s="615">
        <f t="shared" si="7"/>
        <v>0.435</v>
      </c>
      <c r="F39" s="615">
        <f t="shared" si="7"/>
        <v>0.129</v>
      </c>
      <c r="G39" s="615">
        <f t="shared" si="7"/>
        <v>0</v>
      </c>
      <c r="H39" s="615">
        <f t="shared" si="7"/>
        <v>0</v>
      </c>
      <c r="I39" s="615">
        <f t="shared" si="7"/>
        <v>9.9000000000000005E-2</v>
      </c>
      <c r="J39" s="615">
        <f t="shared" si="7"/>
        <v>2.7E-2</v>
      </c>
      <c r="K39" s="615">
        <f t="shared" si="7"/>
        <v>8.9999999999999993E-3</v>
      </c>
      <c r="L39" s="615">
        <f t="shared" si="7"/>
        <v>7.1999999999999995E-2</v>
      </c>
      <c r="M39" s="615">
        <f t="shared" si="7"/>
        <v>3.3000000000000002E-2</v>
      </c>
      <c r="N39" s="615">
        <f t="shared" si="7"/>
        <v>0.04</v>
      </c>
      <c r="O39" s="615">
        <f t="shared" si="7"/>
        <v>0.156</v>
      </c>
      <c r="P39" s="622">
        <f t="shared" si="1"/>
        <v>1</v>
      </c>
      <c r="S39" s="621">
        <f t="shared" si="4"/>
        <v>2026</v>
      </c>
      <c r="T39" s="623">
        <v>0</v>
      </c>
      <c r="U39" s="623">
        <v>5</v>
      </c>
      <c r="V39" s="624">
        <f t="shared" si="5"/>
        <v>0</v>
      </c>
      <c r="W39" s="625">
        <v>1</v>
      </c>
      <c r="X39" s="626">
        <f t="shared" si="2"/>
        <v>0</v>
      </c>
    </row>
    <row r="40" spans="2:24">
      <c r="B40" s="621">
        <f t="shared" si="3"/>
        <v>2027</v>
      </c>
      <c r="C40" s="613">
        <f>'[2]Fraksi pengelolaan sampah BaU'!C45</f>
        <v>206.29023995670886</v>
      </c>
      <c r="D40" s="614">
        <v>1</v>
      </c>
      <c r="E40" s="615">
        <f t="shared" si="7"/>
        <v>0.435</v>
      </c>
      <c r="F40" s="615">
        <f t="shared" si="7"/>
        <v>0.129</v>
      </c>
      <c r="G40" s="615">
        <f t="shared" si="7"/>
        <v>0</v>
      </c>
      <c r="H40" s="615">
        <f t="shared" si="7"/>
        <v>0</v>
      </c>
      <c r="I40" s="615">
        <f t="shared" si="7"/>
        <v>9.9000000000000005E-2</v>
      </c>
      <c r="J40" s="615">
        <f t="shared" si="7"/>
        <v>2.7E-2</v>
      </c>
      <c r="K40" s="615">
        <f t="shared" si="7"/>
        <v>8.9999999999999993E-3</v>
      </c>
      <c r="L40" s="615">
        <f t="shared" si="7"/>
        <v>7.1999999999999995E-2</v>
      </c>
      <c r="M40" s="615">
        <f t="shared" si="7"/>
        <v>3.3000000000000002E-2</v>
      </c>
      <c r="N40" s="615">
        <f t="shared" si="7"/>
        <v>0.04</v>
      </c>
      <c r="O40" s="615">
        <f t="shared" si="7"/>
        <v>0.156</v>
      </c>
      <c r="P40" s="622">
        <f t="shared" si="1"/>
        <v>1</v>
      </c>
      <c r="S40" s="621">
        <f t="shared" si="4"/>
        <v>2027</v>
      </c>
      <c r="T40" s="623">
        <v>0</v>
      </c>
      <c r="U40" s="623">
        <v>5</v>
      </c>
      <c r="V40" s="624">
        <f t="shared" si="5"/>
        <v>0</v>
      </c>
      <c r="W40" s="625">
        <v>1</v>
      </c>
      <c r="X40" s="626">
        <f t="shared" si="2"/>
        <v>0</v>
      </c>
    </row>
    <row r="41" spans="2:24">
      <c r="B41" s="621">
        <f t="shared" si="3"/>
        <v>2028</v>
      </c>
      <c r="C41" s="613">
        <f>'[2]Fraksi pengelolaan sampah BaU'!C46</f>
        <v>205.4773189987213</v>
      </c>
      <c r="D41" s="614">
        <v>1</v>
      </c>
      <c r="E41" s="615">
        <f t="shared" si="7"/>
        <v>0.435</v>
      </c>
      <c r="F41" s="615">
        <f t="shared" si="7"/>
        <v>0.129</v>
      </c>
      <c r="G41" s="615">
        <f t="shared" si="7"/>
        <v>0</v>
      </c>
      <c r="H41" s="615">
        <f t="shared" si="7"/>
        <v>0</v>
      </c>
      <c r="I41" s="615">
        <f t="shared" si="7"/>
        <v>9.9000000000000005E-2</v>
      </c>
      <c r="J41" s="615">
        <f t="shared" si="7"/>
        <v>2.7E-2</v>
      </c>
      <c r="K41" s="615">
        <f t="shared" si="7"/>
        <v>8.9999999999999993E-3</v>
      </c>
      <c r="L41" s="615">
        <f t="shared" si="7"/>
        <v>7.1999999999999995E-2</v>
      </c>
      <c r="M41" s="615">
        <f t="shared" si="7"/>
        <v>3.3000000000000002E-2</v>
      </c>
      <c r="N41" s="615">
        <f t="shared" si="7"/>
        <v>0.04</v>
      </c>
      <c r="O41" s="615">
        <f t="shared" si="7"/>
        <v>0.156</v>
      </c>
      <c r="P41" s="622">
        <f t="shared" si="1"/>
        <v>1</v>
      </c>
      <c r="S41" s="621">
        <f t="shared" si="4"/>
        <v>2028</v>
      </c>
      <c r="T41" s="623">
        <v>0</v>
      </c>
      <c r="U41" s="623">
        <v>5</v>
      </c>
      <c r="V41" s="624">
        <f t="shared" si="5"/>
        <v>0</v>
      </c>
      <c r="W41" s="625">
        <v>1</v>
      </c>
      <c r="X41" s="626">
        <f t="shared" si="2"/>
        <v>0</v>
      </c>
    </row>
    <row r="42" spans="2:24">
      <c r="B42" s="621">
        <f t="shared" si="3"/>
        <v>2029</v>
      </c>
      <c r="C42" s="613">
        <f>'[2]Fraksi pengelolaan sampah BaU'!C47</f>
        <v>204.5862420348129</v>
      </c>
      <c r="D42" s="614">
        <v>1</v>
      </c>
      <c r="E42" s="615">
        <f t="shared" si="7"/>
        <v>0.435</v>
      </c>
      <c r="F42" s="615">
        <f t="shared" si="7"/>
        <v>0.129</v>
      </c>
      <c r="G42" s="615">
        <f t="shared" si="7"/>
        <v>0</v>
      </c>
      <c r="H42" s="615">
        <f t="shared" si="7"/>
        <v>0</v>
      </c>
      <c r="I42" s="615">
        <f t="shared" si="7"/>
        <v>9.9000000000000005E-2</v>
      </c>
      <c r="J42" s="615">
        <f t="shared" si="7"/>
        <v>2.7E-2</v>
      </c>
      <c r="K42" s="615">
        <f t="shared" si="7"/>
        <v>8.9999999999999993E-3</v>
      </c>
      <c r="L42" s="615">
        <f t="shared" si="7"/>
        <v>7.1999999999999995E-2</v>
      </c>
      <c r="M42" s="615">
        <f t="shared" si="7"/>
        <v>3.3000000000000002E-2</v>
      </c>
      <c r="N42" s="615">
        <f t="shared" si="7"/>
        <v>0.04</v>
      </c>
      <c r="O42" s="615">
        <f t="shared" si="7"/>
        <v>0.156</v>
      </c>
      <c r="P42" s="622">
        <f t="shared" si="1"/>
        <v>1</v>
      </c>
      <c r="S42" s="621">
        <f t="shared" si="4"/>
        <v>2029</v>
      </c>
      <c r="T42" s="623">
        <v>0</v>
      </c>
      <c r="U42" s="623">
        <v>5</v>
      </c>
      <c r="V42" s="624">
        <f t="shared" si="5"/>
        <v>0</v>
      </c>
      <c r="W42" s="625">
        <v>1</v>
      </c>
      <c r="X42" s="626">
        <f t="shared" si="2"/>
        <v>0</v>
      </c>
    </row>
    <row r="43" spans="2:24">
      <c r="B43" s="621">
        <f t="shared" si="3"/>
        <v>2030</v>
      </c>
      <c r="C43" s="613">
        <f>'[2]Fraksi pengelolaan sampah BaU'!C48</f>
        <v>203.62991919999999</v>
      </c>
      <c r="D43" s="614">
        <v>1</v>
      </c>
      <c r="E43" s="615">
        <f t="shared" ref="E43:O58" si="8">E$8</f>
        <v>0.435</v>
      </c>
      <c r="F43" s="615">
        <f t="shared" si="8"/>
        <v>0.129</v>
      </c>
      <c r="G43" s="615">
        <f t="shared" si="7"/>
        <v>0</v>
      </c>
      <c r="H43" s="615">
        <f t="shared" si="8"/>
        <v>0</v>
      </c>
      <c r="I43" s="615">
        <f t="shared" si="7"/>
        <v>9.9000000000000005E-2</v>
      </c>
      <c r="J43" s="615">
        <f t="shared" si="8"/>
        <v>2.7E-2</v>
      </c>
      <c r="K43" s="615">
        <f t="shared" si="8"/>
        <v>8.9999999999999993E-3</v>
      </c>
      <c r="L43" s="615">
        <f t="shared" si="8"/>
        <v>7.1999999999999995E-2</v>
      </c>
      <c r="M43" s="615">
        <f t="shared" si="8"/>
        <v>3.3000000000000002E-2</v>
      </c>
      <c r="N43" s="615">
        <f t="shared" si="8"/>
        <v>0.04</v>
      </c>
      <c r="O43" s="615">
        <f t="shared" si="8"/>
        <v>0.156</v>
      </c>
      <c r="P43" s="622">
        <f t="shared" si="1"/>
        <v>1</v>
      </c>
      <c r="S43" s="621">
        <f t="shared" si="4"/>
        <v>2030</v>
      </c>
      <c r="T43" s="623">
        <v>0</v>
      </c>
      <c r="U43" s="623">
        <v>5</v>
      </c>
      <c r="V43" s="624">
        <f t="shared" si="5"/>
        <v>0</v>
      </c>
      <c r="W43" s="625">
        <v>1</v>
      </c>
      <c r="X43" s="626">
        <f t="shared" si="2"/>
        <v>0</v>
      </c>
    </row>
    <row r="44" spans="2:24">
      <c r="B44" s="621">
        <f t="shared" si="3"/>
        <v>2031</v>
      </c>
      <c r="C44" s="627"/>
      <c r="D44" s="614">
        <v>1</v>
      </c>
      <c r="E44" s="615">
        <f t="shared" si="8"/>
        <v>0.435</v>
      </c>
      <c r="F44" s="615">
        <f t="shared" si="8"/>
        <v>0.129</v>
      </c>
      <c r="G44" s="615">
        <f t="shared" si="7"/>
        <v>0</v>
      </c>
      <c r="H44" s="615">
        <f t="shared" si="8"/>
        <v>0</v>
      </c>
      <c r="I44" s="615">
        <f t="shared" si="7"/>
        <v>9.9000000000000005E-2</v>
      </c>
      <c r="J44" s="615">
        <f t="shared" si="8"/>
        <v>2.7E-2</v>
      </c>
      <c r="K44" s="615">
        <f t="shared" si="8"/>
        <v>8.9999999999999993E-3</v>
      </c>
      <c r="L44" s="615">
        <f t="shared" si="8"/>
        <v>7.1999999999999995E-2</v>
      </c>
      <c r="M44" s="615">
        <f t="shared" si="8"/>
        <v>3.3000000000000002E-2</v>
      </c>
      <c r="N44" s="615">
        <f t="shared" si="8"/>
        <v>0.04</v>
      </c>
      <c r="O44" s="615">
        <f t="shared" si="8"/>
        <v>0.156</v>
      </c>
      <c r="P44" s="622">
        <f t="shared" si="1"/>
        <v>1</v>
      </c>
      <c r="S44" s="621">
        <f t="shared" si="4"/>
        <v>2031</v>
      </c>
      <c r="T44" s="623">
        <v>0</v>
      </c>
      <c r="U44" s="623">
        <v>5</v>
      </c>
      <c r="V44" s="624">
        <f t="shared" si="5"/>
        <v>0</v>
      </c>
      <c r="W44" s="625">
        <v>1</v>
      </c>
      <c r="X44" s="626">
        <f t="shared" si="2"/>
        <v>0</v>
      </c>
    </row>
    <row r="45" spans="2:24">
      <c r="B45" s="621">
        <f t="shared" si="3"/>
        <v>2032</v>
      </c>
      <c r="C45" s="627"/>
      <c r="D45" s="614">
        <v>1</v>
      </c>
      <c r="E45" s="615">
        <f t="shared" si="8"/>
        <v>0.435</v>
      </c>
      <c r="F45" s="615">
        <f t="shared" si="8"/>
        <v>0.129</v>
      </c>
      <c r="G45" s="615">
        <f t="shared" si="7"/>
        <v>0</v>
      </c>
      <c r="H45" s="615">
        <f t="shared" si="8"/>
        <v>0</v>
      </c>
      <c r="I45" s="615">
        <f t="shared" si="7"/>
        <v>9.9000000000000005E-2</v>
      </c>
      <c r="J45" s="615">
        <f t="shared" si="8"/>
        <v>2.7E-2</v>
      </c>
      <c r="K45" s="615">
        <f t="shared" si="8"/>
        <v>8.9999999999999993E-3</v>
      </c>
      <c r="L45" s="615">
        <f t="shared" si="8"/>
        <v>7.1999999999999995E-2</v>
      </c>
      <c r="M45" s="615">
        <f t="shared" si="8"/>
        <v>3.3000000000000002E-2</v>
      </c>
      <c r="N45" s="615">
        <f t="shared" si="8"/>
        <v>0.04</v>
      </c>
      <c r="O45" s="615">
        <f t="shared" si="8"/>
        <v>0.156</v>
      </c>
      <c r="P45" s="622">
        <f t="shared" ref="P45:P76" si="9">SUM(E45:O45)</f>
        <v>1</v>
      </c>
      <c r="S45" s="621">
        <f t="shared" si="4"/>
        <v>2032</v>
      </c>
      <c r="T45" s="623">
        <v>0</v>
      </c>
      <c r="U45" s="623">
        <v>5</v>
      </c>
      <c r="V45" s="624">
        <f t="shared" si="5"/>
        <v>0</v>
      </c>
      <c r="W45" s="625">
        <v>1</v>
      </c>
      <c r="X45" s="626">
        <f t="shared" ref="X45:X76" si="10">V45*W45</f>
        <v>0</v>
      </c>
    </row>
    <row r="46" spans="2:24">
      <c r="B46" s="621">
        <f t="shared" ref="B46:B77" si="11">B45+1</f>
        <v>2033</v>
      </c>
      <c r="C46" s="627"/>
      <c r="D46" s="614">
        <v>1</v>
      </c>
      <c r="E46" s="615">
        <f t="shared" si="8"/>
        <v>0.435</v>
      </c>
      <c r="F46" s="615">
        <f t="shared" si="8"/>
        <v>0.129</v>
      </c>
      <c r="G46" s="615">
        <f t="shared" si="7"/>
        <v>0</v>
      </c>
      <c r="H46" s="615">
        <f t="shared" si="8"/>
        <v>0</v>
      </c>
      <c r="I46" s="615">
        <f t="shared" si="7"/>
        <v>9.9000000000000005E-2</v>
      </c>
      <c r="J46" s="615">
        <f t="shared" si="8"/>
        <v>2.7E-2</v>
      </c>
      <c r="K46" s="615">
        <f t="shared" si="8"/>
        <v>8.9999999999999993E-3</v>
      </c>
      <c r="L46" s="615">
        <f t="shared" si="8"/>
        <v>7.1999999999999995E-2</v>
      </c>
      <c r="M46" s="615">
        <f t="shared" si="8"/>
        <v>3.3000000000000002E-2</v>
      </c>
      <c r="N46" s="615">
        <f t="shared" si="8"/>
        <v>0.04</v>
      </c>
      <c r="O46" s="615">
        <f t="shared" si="8"/>
        <v>0.156</v>
      </c>
      <c r="P46" s="622">
        <f t="shared" si="9"/>
        <v>1</v>
      </c>
      <c r="S46" s="621">
        <f t="shared" si="4"/>
        <v>2033</v>
      </c>
      <c r="T46" s="623">
        <v>0</v>
      </c>
      <c r="U46" s="623">
        <v>5</v>
      </c>
      <c r="V46" s="624">
        <f t="shared" si="5"/>
        <v>0</v>
      </c>
      <c r="W46" s="625">
        <v>1</v>
      </c>
      <c r="X46" s="626">
        <f t="shared" si="10"/>
        <v>0</v>
      </c>
    </row>
    <row r="47" spans="2:24">
      <c r="B47" s="621">
        <f t="shared" si="11"/>
        <v>2034</v>
      </c>
      <c r="C47" s="627"/>
      <c r="D47" s="614">
        <v>1</v>
      </c>
      <c r="E47" s="615">
        <f t="shared" si="8"/>
        <v>0.435</v>
      </c>
      <c r="F47" s="615">
        <f t="shared" si="8"/>
        <v>0.129</v>
      </c>
      <c r="G47" s="615">
        <f t="shared" si="7"/>
        <v>0</v>
      </c>
      <c r="H47" s="615">
        <f t="shared" si="8"/>
        <v>0</v>
      </c>
      <c r="I47" s="615">
        <f t="shared" si="7"/>
        <v>9.9000000000000005E-2</v>
      </c>
      <c r="J47" s="615">
        <f t="shared" si="8"/>
        <v>2.7E-2</v>
      </c>
      <c r="K47" s="615">
        <f t="shared" si="8"/>
        <v>8.9999999999999993E-3</v>
      </c>
      <c r="L47" s="615">
        <f t="shared" si="8"/>
        <v>7.1999999999999995E-2</v>
      </c>
      <c r="M47" s="615">
        <f t="shared" si="8"/>
        <v>3.3000000000000002E-2</v>
      </c>
      <c r="N47" s="615">
        <f t="shared" si="8"/>
        <v>0.04</v>
      </c>
      <c r="O47" s="615">
        <f t="shared" si="8"/>
        <v>0.156</v>
      </c>
      <c r="P47" s="622">
        <f t="shared" si="9"/>
        <v>1</v>
      </c>
      <c r="S47" s="621">
        <f t="shared" si="4"/>
        <v>2034</v>
      </c>
      <c r="T47" s="623">
        <v>0</v>
      </c>
      <c r="U47" s="623">
        <v>5</v>
      </c>
      <c r="V47" s="624">
        <f t="shared" si="5"/>
        <v>0</v>
      </c>
      <c r="W47" s="625">
        <v>1</v>
      </c>
      <c r="X47" s="626">
        <f t="shared" si="10"/>
        <v>0</v>
      </c>
    </row>
    <row r="48" spans="2:24">
      <c r="B48" s="621">
        <f t="shared" si="11"/>
        <v>2035</v>
      </c>
      <c r="C48" s="627"/>
      <c r="D48" s="614">
        <v>1</v>
      </c>
      <c r="E48" s="615">
        <f t="shared" si="8"/>
        <v>0.435</v>
      </c>
      <c r="F48" s="615">
        <f t="shared" si="8"/>
        <v>0.129</v>
      </c>
      <c r="G48" s="615">
        <f t="shared" si="7"/>
        <v>0</v>
      </c>
      <c r="H48" s="615">
        <f t="shared" si="8"/>
        <v>0</v>
      </c>
      <c r="I48" s="615">
        <f t="shared" si="7"/>
        <v>9.9000000000000005E-2</v>
      </c>
      <c r="J48" s="615">
        <f t="shared" si="8"/>
        <v>2.7E-2</v>
      </c>
      <c r="K48" s="615">
        <f t="shared" si="8"/>
        <v>8.9999999999999993E-3</v>
      </c>
      <c r="L48" s="615">
        <f t="shared" si="8"/>
        <v>7.1999999999999995E-2</v>
      </c>
      <c r="M48" s="615">
        <f t="shared" si="8"/>
        <v>3.3000000000000002E-2</v>
      </c>
      <c r="N48" s="615">
        <f t="shared" si="8"/>
        <v>0.04</v>
      </c>
      <c r="O48" s="615">
        <f t="shared" si="8"/>
        <v>0.156</v>
      </c>
      <c r="P48" s="622">
        <f t="shared" si="9"/>
        <v>1</v>
      </c>
      <c r="S48" s="621">
        <f t="shared" si="4"/>
        <v>2035</v>
      </c>
      <c r="T48" s="623">
        <v>0</v>
      </c>
      <c r="U48" s="623">
        <v>5</v>
      </c>
      <c r="V48" s="624">
        <f t="shared" si="5"/>
        <v>0</v>
      </c>
      <c r="W48" s="625">
        <v>1</v>
      </c>
      <c r="X48" s="626">
        <f t="shared" si="10"/>
        <v>0</v>
      </c>
    </row>
    <row r="49" spans="2:24">
      <c r="B49" s="621">
        <f t="shared" si="11"/>
        <v>2036</v>
      </c>
      <c r="C49" s="627"/>
      <c r="D49" s="614">
        <v>1</v>
      </c>
      <c r="E49" s="615">
        <f t="shared" si="8"/>
        <v>0.435</v>
      </c>
      <c r="F49" s="615">
        <f t="shared" si="8"/>
        <v>0.129</v>
      </c>
      <c r="G49" s="615">
        <f t="shared" si="8"/>
        <v>0</v>
      </c>
      <c r="H49" s="615">
        <f t="shared" si="8"/>
        <v>0</v>
      </c>
      <c r="I49" s="615">
        <f t="shared" si="8"/>
        <v>9.9000000000000005E-2</v>
      </c>
      <c r="J49" s="615">
        <f t="shared" si="8"/>
        <v>2.7E-2</v>
      </c>
      <c r="K49" s="615">
        <f t="shared" si="8"/>
        <v>8.9999999999999993E-3</v>
      </c>
      <c r="L49" s="615">
        <f t="shared" si="8"/>
        <v>7.1999999999999995E-2</v>
      </c>
      <c r="M49" s="615">
        <f t="shared" si="8"/>
        <v>3.3000000000000002E-2</v>
      </c>
      <c r="N49" s="615">
        <f t="shared" si="8"/>
        <v>0.04</v>
      </c>
      <c r="O49" s="615">
        <f t="shared" si="8"/>
        <v>0.156</v>
      </c>
      <c r="P49" s="622">
        <f t="shared" si="9"/>
        <v>1</v>
      </c>
      <c r="S49" s="621">
        <f t="shared" si="4"/>
        <v>2036</v>
      </c>
      <c r="T49" s="623">
        <v>0</v>
      </c>
      <c r="U49" s="623">
        <v>5</v>
      </c>
      <c r="V49" s="624">
        <f t="shared" si="5"/>
        <v>0</v>
      </c>
      <c r="W49" s="625">
        <v>1</v>
      </c>
      <c r="X49" s="626">
        <f t="shared" si="10"/>
        <v>0</v>
      </c>
    </row>
    <row r="50" spans="2:24">
      <c r="B50" s="621">
        <f t="shared" si="11"/>
        <v>2037</v>
      </c>
      <c r="C50" s="627"/>
      <c r="D50" s="614">
        <v>1</v>
      </c>
      <c r="E50" s="615">
        <f t="shared" si="8"/>
        <v>0.435</v>
      </c>
      <c r="F50" s="615">
        <f t="shared" si="8"/>
        <v>0.129</v>
      </c>
      <c r="G50" s="615">
        <f t="shared" si="8"/>
        <v>0</v>
      </c>
      <c r="H50" s="615">
        <f t="shared" si="8"/>
        <v>0</v>
      </c>
      <c r="I50" s="615">
        <f t="shared" si="8"/>
        <v>9.9000000000000005E-2</v>
      </c>
      <c r="J50" s="615">
        <f t="shared" si="8"/>
        <v>2.7E-2</v>
      </c>
      <c r="K50" s="615">
        <f t="shared" si="8"/>
        <v>8.9999999999999993E-3</v>
      </c>
      <c r="L50" s="615">
        <f t="shared" si="8"/>
        <v>7.1999999999999995E-2</v>
      </c>
      <c r="M50" s="615">
        <f t="shared" si="8"/>
        <v>3.3000000000000002E-2</v>
      </c>
      <c r="N50" s="615">
        <f t="shared" si="8"/>
        <v>0.04</v>
      </c>
      <c r="O50" s="615">
        <f t="shared" si="8"/>
        <v>0.156</v>
      </c>
      <c r="P50" s="622">
        <f t="shared" si="9"/>
        <v>1</v>
      </c>
      <c r="S50" s="621">
        <f t="shared" si="4"/>
        <v>2037</v>
      </c>
      <c r="T50" s="623">
        <v>0</v>
      </c>
      <c r="U50" s="623">
        <v>5</v>
      </c>
      <c r="V50" s="624">
        <f t="shared" si="5"/>
        <v>0</v>
      </c>
      <c r="W50" s="625">
        <v>1</v>
      </c>
      <c r="X50" s="626">
        <f t="shared" si="10"/>
        <v>0</v>
      </c>
    </row>
    <row r="51" spans="2:24">
      <c r="B51" s="621">
        <f t="shared" si="11"/>
        <v>2038</v>
      </c>
      <c r="C51" s="627"/>
      <c r="D51" s="614">
        <v>1</v>
      </c>
      <c r="E51" s="615">
        <f t="shared" si="8"/>
        <v>0.435</v>
      </c>
      <c r="F51" s="615">
        <f t="shared" si="8"/>
        <v>0.129</v>
      </c>
      <c r="G51" s="615">
        <f t="shared" si="8"/>
        <v>0</v>
      </c>
      <c r="H51" s="615">
        <f t="shared" si="8"/>
        <v>0</v>
      </c>
      <c r="I51" s="615">
        <f t="shared" si="8"/>
        <v>9.9000000000000005E-2</v>
      </c>
      <c r="J51" s="615">
        <f t="shared" si="8"/>
        <v>2.7E-2</v>
      </c>
      <c r="K51" s="615">
        <f t="shared" si="8"/>
        <v>8.9999999999999993E-3</v>
      </c>
      <c r="L51" s="615">
        <f t="shared" si="8"/>
        <v>7.1999999999999995E-2</v>
      </c>
      <c r="M51" s="615">
        <f t="shared" si="8"/>
        <v>3.3000000000000002E-2</v>
      </c>
      <c r="N51" s="615">
        <f t="shared" si="8"/>
        <v>0.04</v>
      </c>
      <c r="O51" s="615">
        <f t="shared" si="8"/>
        <v>0.156</v>
      </c>
      <c r="P51" s="622">
        <f t="shared" si="9"/>
        <v>1</v>
      </c>
      <c r="S51" s="621">
        <f t="shared" si="4"/>
        <v>2038</v>
      </c>
      <c r="T51" s="623">
        <v>0</v>
      </c>
      <c r="U51" s="623">
        <v>5</v>
      </c>
      <c r="V51" s="624">
        <f t="shared" si="5"/>
        <v>0</v>
      </c>
      <c r="W51" s="625">
        <v>1</v>
      </c>
      <c r="X51" s="626">
        <f t="shared" si="10"/>
        <v>0</v>
      </c>
    </row>
    <row r="52" spans="2:24">
      <c r="B52" s="621">
        <f t="shared" si="11"/>
        <v>2039</v>
      </c>
      <c r="C52" s="627"/>
      <c r="D52" s="614">
        <v>1</v>
      </c>
      <c r="E52" s="615">
        <f t="shared" si="8"/>
        <v>0.435</v>
      </c>
      <c r="F52" s="615">
        <f t="shared" si="8"/>
        <v>0.129</v>
      </c>
      <c r="G52" s="615">
        <f t="shared" si="8"/>
        <v>0</v>
      </c>
      <c r="H52" s="615">
        <f t="shared" si="8"/>
        <v>0</v>
      </c>
      <c r="I52" s="615">
        <f t="shared" si="8"/>
        <v>9.9000000000000005E-2</v>
      </c>
      <c r="J52" s="615">
        <f t="shared" si="8"/>
        <v>2.7E-2</v>
      </c>
      <c r="K52" s="615">
        <f t="shared" si="8"/>
        <v>8.9999999999999993E-3</v>
      </c>
      <c r="L52" s="615">
        <f t="shared" si="8"/>
        <v>7.1999999999999995E-2</v>
      </c>
      <c r="M52" s="615">
        <f t="shared" si="8"/>
        <v>3.3000000000000002E-2</v>
      </c>
      <c r="N52" s="615">
        <f t="shared" si="8"/>
        <v>0.04</v>
      </c>
      <c r="O52" s="615">
        <f t="shared" si="8"/>
        <v>0.156</v>
      </c>
      <c r="P52" s="622">
        <f t="shared" si="9"/>
        <v>1</v>
      </c>
      <c r="S52" s="621">
        <f t="shared" si="4"/>
        <v>2039</v>
      </c>
      <c r="T52" s="623">
        <v>0</v>
      </c>
      <c r="U52" s="623">
        <v>5</v>
      </c>
      <c r="V52" s="624">
        <f t="shared" si="5"/>
        <v>0</v>
      </c>
      <c r="W52" s="625">
        <v>1</v>
      </c>
      <c r="X52" s="626">
        <f t="shared" si="10"/>
        <v>0</v>
      </c>
    </row>
    <row r="53" spans="2:24">
      <c r="B53" s="621">
        <f t="shared" si="11"/>
        <v>2040</v>
      </c>
      <c r="C53" s="627"/>
      <c r="D53" s="614">
        <v>1</v>
      </c>
      <c r="E53" s="615">
        <f t="shared" ref="E53:O68" si="12">E$8</f>
        <v>0.435</v>
      </c>
      <c r="F53" s="615">
        <f t="shared" si="12"/>
        <v>0.129</v>
      </c>
      <c r="G53" s="615">
        <f t="shared" si="8"/>
        <v>0</v>
      </c>
      <c r="H53" s="615">
        <f t="shared" si="12"/>
        <v>0</v>
      </c>
      <c r="I53" s="615">
        <f t="shared" si="8"/>
        <v>9.9000000000000005E-2</v>
      </c>
      <c r="J53" s="615">
        <f t="shared" si="12"/>
        <v>2.7E-2</v>
      </c>
      <c r="K53" s="615">
        <f t="shared" si="12"/>
        <v>8.9999999999999993E-3</v>
      </c>
      <c r="L53" s="615">
        <f t="shared" si="12"/>
        <v>7.1999999999999995E-2</v>
      </c>
      <c r="M53" s="615">
        <f t="shared" si="12"/>
        <v>3.3000000000000002E-2</v>
      </c>
      <c r="N53" s="615">
        <f t="shared" si="12"/>
        <v>0.04</v>
      </c>
      <c r="O53" s="615">
        <f t="shared" si="12"/>
        <v>0.156</v>
      </c>
      <c r="P53" s="622">
        <f t="shared" si="9"/>
        <v>1</v>
      </c>
      <c r="S53" s="621">
        <f t="shared" si="4"/>
        <v>2040</v>
      </c>
      <c r="T53" s="623">
        <v>0</v>
      </c>
      <c r="U53" s="623">
        <v>5</v>
      </c>
      <c r="V53" s="624">
        <f t="shared" si="5"/>
        <v>0</v>
      </c>
      <c r="W53" s="625">
        <v>1</v>
      </c>
      <c r="X53" s="626">
        <f t="shared" si="10"/>
        <v>0</v>
      </c>
    </row>
    <row r="54" spans="2:24">
      <c r="B54" s="621">
        <f t="shared" si="11"/>
        <v>2041</v>
      </c>
      <c r="C54" s="627"/>
      <c r="D54" s="614">
        <v>1</v>
      </c>
      <c r="E54" s="615">
        <f t="shared" si="12"/>
        <v>0.435</v>
      </c>
      <c r="F54" s="615">
        <f t="shared" si="12"/>
        <v>0.129</v>
      </c>
      <c r="G54" s="615">
        <f t="shared" si="8"/>
        <v>0</v>
      </c>
      <c r="H54" s="615">
        <f t="shared" si="12"/>
        <v>0</v>
      </c>
      <c r="I54" s="615">
        <f t="shared" si="8"/>
        <v>9.9000000000000005E-2</v>
      </c>
      <c r="J54" s="615">
        <f t="shared" si="12"/>
        <v>2.7E-2</v>
      </c>
      <c r="K54" s="615">
        <f t="shared" si="12"/>
        <v>8.9999999999999993E-3</v>
      </c>
      <c r="L54" s="615">
        <f t="shared" si="12"/>
        <v>7.1999999999999995E-2</v>
      </c>
      <c r="M54" s="615">
        <f t="shared" si="12"/>
        <v>3.3000000000000002E-2</v>
      </c>
      <c r="N54" s="615">
        <f t="shared" si="12"/>
        <v>0.04</v>
      </c>
      <c r="O54" s="615">
        <f t="shared" si="12"/>
        <v>0.156</v>
      </c>
      <c r="P54" s="622">
        <f t="shared" si="9"/>
        <v>1</v>
      </c>
      <c r="S54" s="621">
        <f t="shared" si="4"/>
        <v>2041</v>
      </c>
      <c r="T54" s="623">
        <v>0</v>
      </c>
      <c r="U54" s="623">
        <v>5</v>
      </c>
      <c r="V54" s="624">
        <f t="shared" si="5"/>
        <v>0</v>
      </c>
      <c r="W54" s="625">
        <v>1</v>
      </c>
      <c r="X54" s="626">
        <f t="shared" si="10"/>
        <v>0</v>
      </c>
    </row>
    <row r="55" spans="2:24">
      <c r="B55" s="621">
        <f t="shared" si="11"/>
        <v>2042</v>
      </c>
      <c r="C55" s="627"/>
      <c r="D55" s="614">
        <v>1</v>
      </c>
      <c r="E55" s="615">
        <f t="shared" si="12"/>
        <v>0.435</v>
      </c>
      <c r="F55" s="615">
        <f t="shared" si="12"/>
        <v>0.129</v>
      </c>
      <c r="G55" s="615">
        <f t="shared" si="8"/>
        <v>0</v>
      </c>
      <c r="H55" s="615">
        <f t="shared" si="12"/>
        <v>0</v>
      </c>
      <c r="I55" s="615">
        <f t="shared" si="8"/>
        <v>9.9000000000000005E-2</v>
      </c>
      <c r="J55" s="615">
        <f t="shared" si="12"/>
        <v>2.7E-2</v>
      </c>
      <c r="K55" s="615">
        <f t="shared" si="12"/>
        <v>8.9999999999999993E-3</v>
      </c>
      <c r="L55" s="615">
        <f t="shared" si="12"/>
        <v>7.1999999999999995E-2</v>
      </c>
      <c r="M55" s="615">
        <f t="shared" si="12"/>
        <v>3.3000000000000002E-2</v>
      </c>
      <c r="N55" s="615">
        <f t="shared" si="12"/>
        <v>0.04</v>
      </c>
      <c r="O55" s="615">
        <f t="shared" si="12"/>
        <v>0.156</v>
      </c>
      <c r="P55" s="622">
        <f t="shared" si="9"/>
        <v>1</v>
      </c>
      <c r="S55" s="621">
        <f t="shared" si="4"/>
        <v>2042</v>
      </c>
      <c r="T55" s="623">
        <v>0</v>
      </c>
      <c r="U55" s="623">
        <v>5</v>
      </c>
      <c r="V55" s="624">
        <f t="shared" si="5"/>
        <v>0</v>
      </c>
      <c r="W55" s="625">
        <v>1</v>
      </c>
      <c r="X55" s="626">
        <f t="shared" si="10"/>
        <v>0</v>
      </c>
    </row>
    <row r="56" spans="2:24">
      <c r="B56" s="621">
        <f t="shared" si="11"/>
        <v>2043</v>
      </c>
      <c r="C56" s="627"/>
      <c r="D56" s="614">
        <v>1</v>
      </c>
      <c r="E56" s="615">
        <f t="shared" si="12"/>
        <v>0.435</v>
      </c>
      <c r="F56" s="615">
        <f t="shared" si="12"/>
        <v>0.129</v>
      </c>
      <c r="G56" s="615">
        <f t="shared" si="8"/>
        <v>0</v>
      </c>
      <c r="H56" s="615">
        <f t="shared" si="12"/>
        <v>0</v>
      </c>
      <c r="I56" s="615">
        <f t="shared" si="8"/>
        <v>9.9000000000000005E-2</v>
      </c>
      <c r="J56" s="615">
        <f t="shared" si="12"/>
        <v>2.7E-2</v>
      </c>
      <c r="K56" s="615">
        <f t="shared" si="12"/>
        <v>8.9999999999999993E-3</v>
      </c>
      <c r="L56" s="615">
        <f t="shared" si="12"/>
        <v>7.1999999999999995E-2</v>
      </c>
      <c r="M56" s="615">
        <f t="shared" si="12"/>
        <v>3.3000000000000002E-2</v>
      </c>
      <c r="N56" s="615">
        <f t="shared" si="12"/>
        <v>0.04</v>
      </c>
      <c r="O56" s="615">
        <f t="shared" si="12"/>
        <v>0.156</v>
      </c>
      <c r="P56" s="622">
        <f t="shared" si="9"/>
        <v>1</v>
      </c>
      <c r="S56" s="621">
        <f t="shared" si="4"/>
        <v>2043</v>
      </c>
      <c r="T56" s="623">
        <v>0</v>
      </c>
      <c r="U56" s="623">
        <v>5</v>
      </c>
      <c r="V56" s="624">
        <f t="shared" si="5"/>
        <v>0</v>
      </c>
      <c r="W56" s="625">
        <v>1</v>
      </c>
      <c r="X56" s="626">
        <f t="shared" si="10"/>
        <v>0</v>
      </c>
    </row>
    <row r="57" spans="2:24">
      <c r="B57" s="621">
        <f t="shared" si="11"/>
        <v>2044</v>
      </c>
      <c r="C57" s="627"/>
      <c r="D57" s="614">
        <v>1</v>
      </c>
      <c r="E57" s="615">
        <f t="shared" si="12"/>
        <v>0.435</v>
      </c>
      <c r="F57" s="615">
        <f t="shared" si="12"/>
        <v>0.129</v>
      </c>
      <c r="G57" s="615">
        <f t="shared" si="8"/>
        <v>0</v>
      </c>
      <c r="H57" s="615">
        <f t="shared" si="12"/>
        <v>0</v>
      </c>
      <c r="I57" s="615">
        <f t="shared" si="8"/>
        <v>9.9000000000000005E-2</v>
      </c>
      <c r="J57" s="615">
        <f t="shared" si="12"/>
        <v>2.7E-2</v>
      </c>
      <c r="K57" s="615">
        <f t="shared" si="12"/>
        <v>8.9999999999999993E-3</v>
      </c>
      <c r="L57" s="615">
        <f t="shared" si="12"/>
        <v>7.1999999999999995E-2</v>
      </c>
      <c r="M57" s="615">
        <f t="shared" si="12"/>
        <v>3.3000000000000002E-2</v>
      </c>
      <c r="N57" s="615">
        <f t="shared" si="12"/>
        <v>0.04</v>
      </c>
      <c r="O57" s="615">
        <f t="shared" si="12"/>
        <v>0.156</v>
      </c>
      <c r="P57" s="622">
        <f t="shared" si="9"/>
        <v>1</v>
      </c>
      <c r="S57" s="621">
        <f t="shared" si="4"/>
        <v>2044</v>
      </c>
      <c r="T57" s="623">
        <v>0</v>
      </c>
      <c r="U57" s="623">
        <v>5</v>
      </c>
      <c r="V57" s="624">
        <f t="shared" si="5"/>
        <v>0</v>
      </c>
      <c r="W57" s="625">
        <v>1</v>
      </c>
      <c r="X57" s="626">
        <f t="shared" si="10"/>
        <v>0</v>
      </c>
    </row>
    <row r="58" spans="2:24">
      <c r="B58" s="621">
        <f t="shared" si="11"/>
        <v>2045</v>
      </c>
      <c r="C58" s="627"/>
      <c r="D58" s="614">
        <v>1</v>
      </c>
      <c r="E58" s="615">
        <f t="shared" si="12"/>
        <v>0.435</v>
      </c>
      <c r="F58" s="615">
        <f t="shared" si="12"/>
        <v>0.129</v>
      </c>
      <c r="G58" s="615">
        <f t="shared" si="8"/>
        <v>0</v>
      </c>
      <c r="H58" s="615">
        <f t="shared" si="12"/>
        <v>0</v>
      </c>
      <c r="I58" s="615">
        <f t="shared" si="8"/>
        <v>9.9000000000000005E-2</v>
      </c>
      <c r="J58" s="615">
        <f t="shared" si="12"/>
        <v>2.7E-2</v>
      </c>
      <c r="K58" s="615">
        <f t="shared" si="12"/>
        <v>8.9999999999999993E-3</v>
      </c>
      <c r="L58" s="615">
        <f t="shared" si="12"/>
        <v>7.1999999999999995E-2</v>
      </c>
      <c r="M58" s="615">
        <f t="shared" si="12"/>
        <v>3.3000000000000002E-2</v>
      </c>
      <c r="N58" s="615">
        <f t="shared" si="12"/>
        <v>0.04</v>
      </c>
      <c r="O58" s="615">
        <f t="shared" si="12"/>
        <v>0.156</v>
      </c>
      <c r="P58" s="622">
        <f t="shared" si="9"/>
        <v>1</v>
      </c>
      <c r="S58" s="621">
        <f t="shared" si="4"/>
        <v>2045</v>
      </c>
      <c r="T58" s="623">
        <v>0</v>
      </c>
      <c r="U58" s="623">
        <v>5</v>
      </c>
      <c r="V58" s="624">
        <f t="shared" si="5"/>
        <v>0</v>
      </c>
      <c r="W58" s="625">
        <v>1</v>
      </c>
      <c r="X58" s="626">
        <f t="shared" si="10"/>
        <v>0</v>
      </c>
    </row>
    <row r="59" spans="2:24">
      <c r="B59" s="621">
        <f t="shared" si="11"/>
        <v>2046</v>
      </c>
      <c r="C59" s="627"/>
      <c r="D59" s="614">
        <v>1</v>
      </c>
      <c r="E59" s="615">
        <f t="shared" si="12"/>
        <v>0.435</v>
      </c>
      <c r="F59" s="615">
        <f t="shared" si="12"/>
        <v>0.129</v>
      </c>
      <c r="G59" s="615">
        <f t="shared" si="12"/>
        <v>0</v>
      </c>
      <c r="H59" s="615">
        <f t="shared" si="12"/>
        <v>0</v>
      </c>
      <c r="I59" s="615">
        <f t="shared" si="12"/>
        <v>9.9000000000000005E-2</v>
      </c>
      <c r="J59" s="615">
        <f t="shared" si="12"/>
        <v>2.7E-2</v>
      </c>
      <c r="K59" s="615">
        <f t="shared" si="12"/>
        <v>8.9999999999999993E-3</v>
      </c>
      <c r="L59" s="615">
        <f t="shared" si="12"/>
        <v>7.1999999999999995E-2</v>
      </c>
      <c r="M59" s="615">
        <f t="shared" si="12"/>
        <v>3.3000000000000002E-2</v>
      </c>
      <c r="N59" s="615">
        <f t="shared" si="12"/>
        <v>0.04</v>
      </c>
      <c r="O59" s="615">
        <f t="shared" si="12"/>
        <v>0.156</v>
      </c>
      <c r="P59" s="622">
        <f t="shared" si="9"/>
        <v>1</v>
      </c>
      <c r="S59" s="621">
        <f t="shared" si="4"/>
        <v>2046</v>
      </c>
      <c r="T59" s="623">
        <v>0</v>
      </c>
      <c r="U59" s="623">
        <v>5</v>
      </c>
      <c r="V59" s="624">
        <f t="shared" si="5"/>
        <v>0</v>
      </c>
      <c r="W59" s="625">
        <v>1</v>
      </c>
      <c r="X59" s="626">
        <f t="shared" si="10"/>
        <v>0</v>
      </c>
    </row>
    <row r="60" spans="2:24">
      <c r="B60" s="621">
        <f t="shared" si="11"/>
        <v>2047</v>
      </c>
      <c r="C60" s="627"/>
      <c r="D60" s="614">
        <v>1</v>
      </c>
      <c r="E60" s="615">
        <f t="shared" si="12"/>
        <v>0.435</v>
      </c>
      <c r="F60" s="615">
        <f t="shared" si="12"/>
        <v>0.129</v>
      </c>
      <c r="G60" s="615">
        <f t="shared" si="12"/>
        <v>0</v>
      </c>
      <c r="H60" s="615">
        <f t="shared" si="12"/>
        <v>0</v>
      </c>
      <c r="I60" s="615">
        <f t="shared" si="12"/>
        <v>9.9000000000000005E-2</v>
      </c>
      <c r="J60" s="615">
        <f t="shared" si="12"/>
        <v>2.7E-2</v>
      </c>
      <c r="K60" s="615">
        <f t="shared" si="12"/>
        <v>8.9999999999999993E-3</v>
      </c>
      <c r="L60" s="615">
        <f t="shared" si="12"/>
        <v>7.1999999999999995E-2</v>
      </c>
      <c r="M60" s="615">
        <f t="shared" si="12"/>
        <v>3.3000000000000002E-2</v>
      </c>
      <c r="N60" s="615">
        <f t="shared" si="12"/>
        <v>0.04</v>
      </c>
      <c r="O60" s="615">
        <f t="shared" si="12"/>
        <v>0.156</v>
      </c>
      <c r="P60" s="622">
        <f t="shared" si="9"/>
        <v>1</v>
      </c>
      <c r="S60" s="621">
        <f t="shared" si="4"/>
        <v>2047</v>
      </c>
      <c r="T60" s="623">
        <v>0</v>
      </c>
      <c r="U60" s="623">
        <v>5</v>
      </c>
      <c r="V60" s="624">
        <f t="shared" si="5"/>
        <v>0</v>
      </c>
      <c r="W60" s="625">
        <v>1</v>
      </c>
      <c r="X60" s="626">
        <f t="shared" si="10"/>
        <v>0</v>
      </c>
    </row>
    <row r="61" spans="2:24">
      <c r="B61" s="621">
        <f t="shared" si="11"/>
        <v>2048</v>
      </c>
      <c r="C61" s="627"/>
      <c r="D61" s="614">
        <v>1</v>
      </c>
      <c r="E61" s="615">
        <f t="shared" si="12"/>
        <v>0.435</v>
      </c>
      <c r="F61" s="615">
        <f t="shared" si="12"/>
        <v>0.129</v>
      </c>
      <c r="G61" s="615">
        <f t="shared" si="12"/>
        <v>0</v>
      </c>
      <c r="H61" s="615">
        <f t="shared" si="12"/>
        <v>0</v>
      </c>
      <c r="I61" s="615">
        <f t="shared" si="12"/>
        <v>9.9000000000000005E-2</v>
      </c>
      <c r="J61" s="615">
        <f t="shared" si="12"/>
        <v>2.7E-2</v>
      </c>
      <c r="K61" s="615">
        <f t="shared" si="12"/>
        <v>8.9999999999999993E-3</v>
      </c>
      <c r="L61" s="615">
        <f t="shared" si="12"/>
        <v>7.1999999999999995E-2</v>
      </c>
      <c r="M61" s="615">
        <f t="shared" si="12"/>
        <v>3.3000000000000002E-2</v>
      </c>
      <c r="N61" s="615">
        <f t="shared" si="12"/>
        <v>0.04</v>
      </c>
      <c r="O61" s="615">
        <f t="shared" si="12"/>
        <v>0.156</v>
      </c>
      <c r="P61" s="622">
        <f t="shared" si="9"/>
        <v>1</v>
      </c>
      <c r="S61" s="621">
        <f t="shared" si="4"/>
        <v>2048</v>
      </c>
      <c r="T61" s="623">
        <v>0</v>
      </c>
      <c r="U61" s="623">
        <v>5</v>
      </c>
      <c r="V61" s="624">
        <f t="shared" si="5"/>
        <v>0</v>
      </c>
      <c r="W61" s="625">
        <v>1</v>
      </c>
      <c r="X61" s="626">
        <f t="shared" si="10"/>
        <v>0</v>
      </c>
    </row>
    <row r="62" spans="2:24">
      <c r="B62" s="621">
        <f t="shared" si="11"/>
        <v>2049</v>
      </c>
      <c r="C62" s="627"/>
      <c r="D62" s="614">
        <v>1</v>
      </c>
      <c r="E62" s="615">
        <f t="shared" si="12"/>
        <v>0.435</v>
      </c>
      <c r="F62" s="615">
        <f t="shared" si="12"/>
        <v>0.129</v>
      </c>
      <c r="G62" s="615">
        <f t="shared" si="12"/>
        <v>0</v>
      </c>
      <c r="H62" s="615">
        <f t="shared" si="12"/>
        <v>0</v>
      </c>
      <c r="I62" s="615">
        <f t="shared" si="12"/>
        <v>9.9000000000000005E-2</v>
      </c>
      <c r="J62" s="615">
        <f t="shared" si="12"/>
        <v>2.7E-2</v>
      </c>
      <c r="K62" s="615">
        <f t="shared" si="12"/>
        <v>8.9999999999999993E-3</v>
      </c>
      <c r="L62" s="615">
        <f t="shared" si="12"/>
        <v>7.1999999999999995E-2</v>
      </c>
      <c r="M62" s="615">
        <f t="shared" si="12"/>
        <v>3.3000000000000002E-2</v>
      </c>
      <c r="N62" s="615">
        <f t="shared" si="12"/>
        <v>0.04</v>
      </c>
      <c r="O62" s="615">
        <f t="shared" si="12"/>
        <v>0.156</v>
      </c>
      <c r="P62" s="622">
        <f t="shared" si="9"/>
        <v>1</v>
      </c>
      <c r="S62" s="621">
        <f t="shared" si="4"/>
        <v>2049</v>
      </c>
      <c r="T62" s="623">
        <v>0</v>
      </c>
      <c r="U62" s="623">
        <v>5</v>
      </c>
      <c r="V62" s="624">
        <f t="shared" si="5"/>
        <v>0</v>
      </c>
      <c r="W62" s="625">
        <v>1</v>
      </c>
      <c r="X62" s="626">
        <f t="shared" si="10"/>
        <v>0</v>
      </c>
    </row>
    <row r="63" spans="2:24">
      <c r="B63" s="621">
        <f t="shared" si="11"/>
        <v>2050</v>
      </c>
      <c r="C63" s="627"/>
      <c r="D63" s="614">
        <v>1</v>
      </c>
      <c r="E63" s="615">
        <f t="shared" ref="E63:O78" si="13">E$8</f>
        <v>0.435</v>
      </c>
      <c r="F63" s="615">
        <f t="shared" si="13"/>
        <v>0.129</v>
      </c>
      <c r="G63" s="615">
        <f t="shared" si="12"/>
        <v>0</v>
      </c>
      <c r="H63" s="615">
        <f t="shared" si="13"/>
        <v>0</v>
      </c>
      <c r="I63" s="615">
        <f t="shared" si="12"/>
        <v>9.9000000000000005E-2</v>
      </c>
      <c r="J63" s="615">
        <f t="shared" si="13"/>
        <v>2.7E-2</v>
      </c>
      <c r="K63" s="615">
        <f t="shared" si="13"/>
        <v>8.9999999999999993E-3</v>
      </c>
      <c r="L63" s="615">
        <f t="shared" si="13"/>
        <v>7.1999999999999995E-2</v>
      </c>
      <c r="M63" s="615">
        <f t="shared" si="13"/>
        <v>3.3000000000000002E-2</v>
      </c>
      <c r="N63" s="615">
        <f t="shared" si="13"/>
        <v>0.04</v>
      </c>
      <c r="O63" s="615">
        <f t="shared" si="13"/>
        <v>0.156</v>
      </c>
      <c r="P63" s="622">
        <f t="shared" si="9"/>
        <v>1</v>
      </c>
      <c r="S63" s="621">
        <f t="shared" si="4"/>
        <v>2050</v>
      </c>
      <c r="T63" s="623">
        <v>0</v>
      </c>
      <c r="U63" s="623">
        <v>5</v>
      </c>
      <c r="V63" s="624">
        <f t="shared" si="5"/>
        <v>0</v>
      </c>
      <c r="W63" s="625">
        <v>1</v>
      </c>
      <c r="X63" s="626">
        <f t="shared" si="10"/>
        <v>0</v>
      </c>
    </row>
    <row r="64" spans="2:24">
      <c r="B64" s="621">
        <f t="shared" si="11"/>
        <v>2051</v>
      </c>
      <c r="C64" s="627"/>
      <c r="D64" s="614">
        <v>1</v>
      </c>
      <c r="E64" s="615">
        <f t="shared" si="13"/>
        <v>0.435</v>
      </c>
      <c r="F64" s="615">
        <f t="shared" si="13"/>
        <v>0.129</v>
      </c>
      <c r="G64" s="615">
        <f t="shared" si="12"/>
        <v>0</v>
      </c>
      <c r="H64" s="615">
        <f t="shared" si="13"/>
        <v>0</v>
      </c>
      <c r="I64" s="615">
        <f t="shared" si="12"/>
        <v>9.9000000000000005E-2</v>
      </c>
      <c r="J64" s="615">
        <f t="shared" si="13"/>
        <v>2.7E-2</v>
      </c>
      <c r="K64" s="615">
        <f t="shared" si="13"/>
        <v>8.9999999999999993E-3</v>
      </c>
      <c r="L64" s="615">
        <f t="shared" si="13"/>
        <v>7.1999999999999995E-2</v>
      </c>
      <c r="M64" s="615">
        <f t="shared" si="13"/>
        <v>3.3000000000000002E-2</v>
      </c>
      <c r="N64" s="615">
        <f t="shared" si="13"/>
        <v>0.04</v>
      </c>
      <c r="O64" s="615">
        <f t="shared" si="13"/>
        <v>0.156</v>
      </c>
      <c r="P64" s="622">
        <f t="shared" si="9"/>
        <v>1</v>
      </c>
      <c r="S64" s="621">
        <f t="shared" si="4"/>
        <v>2051</v>
      </c>
      <c r="T64" s="623">
        <v>0</v>
      </c>
      <c r="U64" s="623">
        <v>5</v>
      </c>
      <c r="V64" s="624">
        <f t="shared" si="5"/>
        <v>0</v>
      </c>
      <c r="W64" s="625">
        <v>1</v>
      </c>
      <c r="X64" s="626">
        <f t="shared" si="10"/>
        <v>0</v>
      </c>
    </row>
    <row r="65" spans="2:24">
      <c r="B65" s="621">
        <f t="shared" si="11"/>
        <v>2052</v>
      </c>
      <c r="C65" s="627"/>
      <c r="D65" s="614">
        <v>1</v>
      </c>
      <c r="E65" s="615">
        <f t="shared" si="13"/>
        <v>0.435</v>
      </c>
      <c r="F65" s="615">
        <f t="shared" si="13"/>
        <v>0.129</v>
      </c>
      <c r="G65" s="615">
        <f t="shared" si="12"/>
        <v>0</v>
      </c>
      <c r="H65" s="615">
        <f t="shared" si="13"/>
        <v>0</v>
      </c>
      <c r="I65" s="615">
        <f t="shared" si="12"/>
        <v>9.9000000000000005E-2</v>
      </c>
      <c r="J65" s="615">
        <f t="shared" si="13"/>
        <v>2.7E-2</v>
      </c>
      <c r="K65" s="615">
        <f t="shared" si="13"/>
        <v>8.9999999999999993E-3</v>
      </c>
      <c r="L65" s="615">
        <f t="shared" si="13"/>
        <v>7.1999999999999995E-2</v>
      </c>
      <c r="M65" s="615">
        <f t="shared" si="13"/>
        <v>3.3000000000000002E-2</v>
      </c>
      <c r="N65" s="615">
        <f t="shared" si="13"/>
        <v>0.04</v>
      </c>
      <c r="O65" s="615">
        <f t="shared" si="13"/>
        <v>0.156</v>
      </c>
      <c r="P65" s="622">
        <f t="shared" si="9"/>
        <v>1</v>
      </c>
      <c r="S65" s="621">
        <f t="shared" si="4"/>
        <v>2052</v>
      </c>
      <c r="T65" s="623">
        <v>0</v>
      </c>
      <c r="U65" s="623">
        <v>5</v>
      </c>
      <c r="V65" s="624">
        <f t="shared" si="5"/>
        <v>0</v>
      </c>
      <c r="W65" s="625">
        <v>1</v>
      </c>
      <c r="X65" s="626">
        <f t="shared" si="10"/>
        <v>0</v>
      </c>
    </row>
    <row r="66" spans="2:24">
      <c r="B66" s="621">
        <f t="shared" si="11"/>
        <v>2053</v>
      </c>
      <c r="C66" s="627"/>
      <c r="D66" s="614">
        <v>1</v>
      </c>
      <c r="E66" s="615">
        <f t="shared" si="13"/>
        <v>0.435</v>
      </c>
      <c r="F66" s="615">
        <f t="shared" si="13"/>
        <v>0.129</v>
      </c>
      <c r="G66" s="615">
        <f t="shared" si="12"/>
        <v>0</v>
      </c>
      <c r="H66" s="615">
        <f t="shared" si="13"/>
        <v>0</v>
      </c>
      <c r="I66" s="615">
        <f t="shared" si="12"/>
        <v>9.9000000000000005E-2</v>
      </c>
      <c r="J66" s="615">
        <f t="shared" si="13"/>
        <v>2.7E-2</v>
      </c>
      <c r="K66" s="615">
        <f t="shared" si="13"/>
        <v>8.9999999999999993E-3</v>
      </c>
      <c r="L66" s="615">
        <f t="shared" si="13"/>
        <v>7.1999999999999995E-2</v>
      </c>
      <c r="M66" s="615">
        <f t="shared" si="13"/>
        <v>3.3000000000000002E-2</v>
      </c>
      <c r="N66" s="615">
        <f t="shared" si="13"/>
        <v>0.04</v>
      </c>
      <c r="O66" s="615">
        <f t="shared" si="13"/>
        <v>0.156</v>
      </c>
      <c r="P66" s="622">
        <f t="shared" si="9"/>
        <v>1</v>
      </c>
      <c r="S66" s="621">
        <f t="shared" si="4"/>
        <v>2053</v>
      </c>
      <c r="T66" s="623">
        <v>0</v>
      </c>
      <c r="U66" s="623">
        <v>5</v>
      </c>
      <c r="V66" s="624">
        <f t="shared" si="5"/>
        <v>0</v>
      </c>
      <c r="W66" s="625">
        <v>1</v>
      </c>
      <c r="X66" s="626">
        <f t="shared" si="10"/>
        <v>0</v>
      </c>
    </row>
    <row r="67" spans="2:24">
      <c r="B67" s="621">
        <f t="shared" si="11"/>
        <v>2054</v>
      </c>
      <c r="C67" s="627"/>
      <c r="D67" s="614">
        <v>1</v>
      </c>
      <c r="E67" s="615">
        <f t="shared" si="13"/>
        <v>0.435</v>
      </c>
      <c r="F67" s="615">
        <f t="shared" si="13"/>
        <v>0.129</v>
      </c>
      <c r="G67" s="615">
        <f t="shared" si="12"/>
        <v>0</v>
      </c>
      <c r="H67" s="615">
        <f t="shared" si="13"/>
        <v>0</v>
      </c>
      <c r="I67" s="615">
        <f t="shared" si="12"/>
        <v>9.9000000000000005E-2</v>
      </c>
      <c r="J67" s="615">
        <f t="shared" si="13"/>
        <v>2.7E-2</v>
      </c>
      <c r="K67" s="615">
        <f t="shared" si="13"/>
        <v>8.9999999999999993E-3</v>
      </c>
      <c r="L67" s="615">
        <f t="shared" si="13"/>
        <v>7.1999999999999995E-2</v>
      </c>
      <c r="M67" s="615">
        <f t="shared" si="13"/>
        <v>3.3000000000000002E-2</v>
      </c>
      <c r="N67" s="615">
        <f t="shared" si="13"/>
        <v>0.04</v>
      </c>
      <c r="O67" s="615">
        <f t="shared" si="13"/>
        <v>0.156</v>
      </c>
      <c r="P67" s="622">
        <f t="shared" si="9"/>
        <v>1</v>
      </c>
      <c r="S67" s="621">
        <f t="shared" si="4"/>
        <v>2054</v>
      </c>
      <c r="T67" s="623">
        <v>0</v>
      </c>
      <c r="U67" s="623">
        <v>5</v>
      </c>
      <c r="V67" s="624">
        <f t="shared" si="5"/>
        <v>0</v>
      </c>
      <c r="W67" s="625">
        <v>1</v>
      </c>
      <c r="X67" s="626">
        <f t="shared" si="10"/>
        <v>0</v>
      </c>
    </row>
    <row r="68" spans="2:24">
      <c r="B68" s="621">
        <f t="shared" si="11"/>
        <v>2055</v>
      </c>
      <c r="C68" s="627"/>
      <c r="D68" s="614">
        <v>1</v>
      </c>
      <c r="E68" s="615">
        <f t="shared" si="13"/>
        <v>0.435</v>
      </c>
      <c r="F68" s="615">
        <f t="shared" si="13"/>
        <v>0.129</v>
      </c>
      <c r="G68" s="615">
        <f t="shared" si="12"/>
        <v>0</v>
      </c>
      <c r="H68" s="615">
        <f t="shared" si="13"/>
        <v>0</v>
      </c>
      <c r="I68" s="615">
        <f t="shared" si="12"/>
        <v>9.9000000000000005E-2</v>
      </c>
      <c r="J68" s="615">
        <f t="shared" si="13"/>
        <v>2.7E-2</v>
      </c>
      <c r="K68" s="615">
        <f t="shared" si="13"/>
        <v>8.9999999999999993E-3</v>
      </c>
      <c r="L68" s="615">
        <f t="shared" si="13"/>
        <v>7.1999999999999995E-2</v>
      </c>
      <c r="M68" s="615">
        <f t="shared" si="13"/>
        <v>3.3000000000000002E-2</v>
      </c>
      <c r="N68" s="615">
        <f t="shared" si="13"/>
        <v>0.04</v>
      </c>
      <c r="O68" s="615">
        <f t="shared" si="13"/>
        <v>0.156</v>
      </c>
      <c r="P68" s="622">
        <f t="shared" si="9"/>
        <v>1</v>
      </c>
      <c r="S68" s="621">
        <f t="shared" si="4"/>
        <v>2055</v>
      </c>
      <c r="T68" s="623">
        <v>0</v>
      </c>
      <c r="U68" s="623">
        <v>5</v>
      </c>
      <c r="V68" s="624">
        <f t="shared" si="5"/>
        <v>0</v>
      </c>
      <c r="W68" s="625">
        <v>1</v>
      </c>
      <c r="X68" s="626">
        <f t="shared" si="10"/>
        <v>0</v>
      </c>
    </row>
    <row r="69" spans="2:24">
      <c r="B69" s="621">
        <f t="shared" si="11"/>
        <v>2056</v>
      </c>
      <c r="C69" s="627"/>
      <c r="D69" s="614">
        <v>1</v>
      </c>
      <c r="E69" s="615">
        <f t="shared" si="13"/>
        <v>0.435</v>
      </c>
      <c r="F69" s="615">
        <f t="shared" si="13"/>
        <v>0.129</v>
      </c>
      <c r="G69" s="615">
        <f t="shared" si="13"/>
        <v>0</v>
      </c>
      <c r="H69" s="615">
        <f t="shared" si="13"/>
        <v>0</v>
      </c>
      <c r="I69" s="615">
        <f t="shared" si="13"/>
        <v>9.9000000000000005E-2</v>
      </c>
      <c r="J69" s="615">
        <f t="shared" si="13"/>
        <v>2.7E-2</v>
      </c>
      <c r="K69" s="615">
        <f t="shared" si="13"/>
        <v>8.9999999999999993E-3</v>
      </c>
      <c r="L69" s="615">
        <f t="shared" si="13"/>
        <v>7.1999999999999995E-2</v>
      </c>
      <c r="M69" s="615">
        <f t="shared" si="13"/>
        <v>3.3000000000000002E-2</v>
      </c>
      <c r="N69" s="615">
        <f t="shared" si="13"/>
        <v>0.04</v>
      </c>
      <c r="O69" s="615">
        <f t="shared" si="13"/>
        <v>0.156</v>
      </c>
      <c r="P69" s="622">
        <f t="shared" si="9"/>
        <v>1</v>
      </c>
      <c r="S69" s="621">
        <f t="shared" si="4"/>
        <v>2056</v>
      </c>
      <c r="T69" s="623">
        <v>0</v>
      </c>
      <c r="U69" s="623">
        <v>5</v>
      </c>
      <c r="V69" s="624">
        <f t="shared" si="5"/>
        <v>0</v>
      </c>
      <c r="W69" s="625">
        <v>1</v>
      </c>
      <c r="X69" s="626">
        <f t="shared" si="10"/>
        <v>0</v>
      </c>
    </row>
    <row r="70" spans="2:24">
      <c r="B70" s="621">
        <f t="shared" si="11"/>
        <v>2057</v>
      </c>
      <c r="C70" s="627"/>
      <c r="D70" s="614">
        <v>1</v>
      </c>
      <c r="E70" s="615">
        <f t="shared" si="13"/>
        <v>0.435</v>
      </c>
      <c r="F70" s="615">
        <f t="shared" si="13"/>
        <v>0.129</v>
      </c>
      <c r="G70" s="615">
        <f t="shared" si="13"/>
        <v>0</v>
      </c>
      <c r="H70" s="615">
        <f t="shared" si="13"/>
        <v>0</v>
      </c>
      <c r="I70" s="615">
        <f t="shared" si="13"/>
        <v>9.9000000000000005E-2</v>
      </c>
      <c r="J70" s="615">
        <f t="shared" si="13"/>
        <v>2.7E-2</v>
      </c>
      <c r="K70" s="615">
        <f t="shared" si="13"/>
        <v>8.9999999999999993E-3</v>
      </c>
      <c r="L70" s="615">
        <f t="shared" si="13"/>
        <v>7.1999999999999995E-2</v>
      </c>
      <c r="M70" s="615">
        <f t="shared" si="13"/>
        <v>3.3000000000000002E-2</v>
      </c>
      <c r="N70" s="615">
        <f t="shared" si="13"/>
        <v>0.04</v>
      </c>
      <c r="O70" s="615">
        <f t="shared" si="13"/>
        <v>0.156</v>
      </c>
      <c r="P70" s="622">
        <f t="shared" si="9"/>
        <v>1</v>
      </c>
      <c r="S70" s="621">
        <f t="shared" si="4"/>
        <v>2057</v>
      </c>
      <c r="T70" s="623">
        <v>0</v>
      </c>
      <c r="U70" s="623">
        <v>5</v>
      </c>
      <c r="V70" s="624">
        <f t="shared" si="5"/>
        <v>0</v>
      </c>
      <c r="W70" s="625">
        <v>1</v>
      </c>
      <c r="X70" s="626">
        <f t="shared" si="10"/>
        <v>0</v>
      </c>
    </row>
    <row r="71" spans="2:24">
      <c r="B71" s="621">
        <f t="shared" si="11"/>
        <v>2058</v>
      </c>
      <c r="C71" s="627"/>
      <c r="D71" s="614">
        <v>1</v>
      </c>
      <c r="E71" s="615">
        <f t="shared" si="13"/>
        <v>0.435</v>
      </c>
      <c r="F71" s="615">
        <f t="shared" si="13"/>
        <v>0.129</v>
      </c>
      <c r="G71" s="615">
        <f t="shared" si="13"/>
        <v>0</v>
      </c>
      <c r="H71" s="615">
        <f t="shared" si="13"/>
        <v>0</v>
      </c>
      <c r="I71" s="615">
        <f t="shared" si="13"/>
        <v>9.9000000000000005E-2</v>
      </c>
      <c r="J71" s="615">
        <f t="shared" si="13"/>
        <v>2.7E-2</v>
      </c>
      <c r="K71" s="615">
        <f t="shared" si="13"/>
        <v>8.9999999999999993E-3</v>
      </c>
      <c r="L71" s="615">
        <f t="shared" si="13"/>
        <v>7.1999999999999995E-2</v>
      </c>
      <c r="M71" s="615">
        <f t="shared" si="13"/>
        <v>3.3000000000000002E-2</v>
      </c>
      <c r="N71" s="615">
        <f t="shared" si="13"/>
        <v>0.04</v>
      </c>
      <c r="O71" s="615">
        <f t="shared" si="13"/>
        <v>0.156</v>
      </c>
      <c r="P71" s="622">
        <f t="shared" si="9"/>
        <v>1</v>
      </c>
      <c r="S71" s="621">
        <f t="shared" si="4"/>
        <v>2058</v>
      </c>
      <c r="T71" s="623">
        <v>0</v>
      </c>
      <c r="U71" s="623">
        <v>5</v>
      </c>
      <c r="V71" s="624">
        <f t="shared" si="5"/>
        <v>0</v>
      </c>
      <c r="W71" s="625">
        <v>1</v>
      </c>
      <c r="X71" s="626">
        <f t="shared" si="10"/>
        <v>0</v>
      </c>
    </row>
    <row r="72" spans="2:24">
      <c r="B72" s="621">
        <f t="shared" si="11"/>
        <v>2059</v>
      </c>
      <c r="C72" s="627"/>
      <c r="D72" s="614">
        <v>1</v>
      </c>
      <c r="E72" s="615">
        <f t="shared" si="13"/>
        <v>0.435</v>
      </c>
      <c r="F72" s="615">
        <f t="shared" si="13"/>
        <v>0.129</v>
      </c>
      <c r="G72" s="615">
        <f t="shared" si="13"/>
        <v>0</v>
      </c>
      <c r="H72" s="615">
        <f t="shared" si="13"/>
        <v>0</v>
      </c>
      <c r="I72" s="615">
        <f t="shared" si="13"/>
        <v>9.9000000000000005E-2</v>
      </c>
      <c r="J72" s="615">
        <f t="shared" si="13"/>
        <v>2.7E-2</v>
      </c>
      <c r="K72" s="615">
        <f t="shared" si="13"/>
        <v>8.9999999999999993E-3</v>
      </c>
      <c r="L72" s="615">
        <f t="shared" si="13"/>
        <v>7.1999999999999995E-2</v>
      </c>
      <c r="M72" s="615">
        <f t="shared" si="13"/>
        <v>3.3000000000000002E-2</v>
      </c>
      <c r="N72" s="615">
        <f t="shared" si="13"/>
        <v>0.04</v>
      </c>
      <c r="O72" s="615">
        <f t="shared" si="13"/>
        <v>0.156</v>
      </c>
      <c r="P72" s="622">
        <f t="shared" si="9"/>
        <v>1</v>
      </c>
      <c r="S72" s="621">
        <f t="shared" si="4"/>
        <v>2059</v>
      </c>
      <c r="T72" s="623">
        <v>0</v>
      </c>
      <c r="U72" s="623">
        <v>5</v>
      </c>
      <c r="V72" s="624">
        <f t="shared" si="5"/>
        <v>0</v>
      </c>
      <c r="W72" s="625">
        <v>1</v>
      </c>
      <c r="X72" s="626">
        <f t="shared" si="10"/>
        <v>0</v>
      </c>
    </row>
    <row r="73" spans="2:24">
      <c r="B73" s="621">
        <f t="shared" si="11"/>
        <v>2060</v>
      </c>
      <c r="C73" s="627"/>
      <c r="D73" s="614">
        <v>1</v>
      </c>
      <c r="E73" s="615">
        <f t="shared" ref="E73:O88" si="14">E$8</f>
        <v>0.435</v>
      </c>
      <c r="F73" s="615">
        <f t="shared" si="14"/>
        <v>0.129</v>
      </c>
      <c r="G73" s="615">
        <f t="shared" si="13"/>
        <v>0</v>
      </c>
      <c r="H73" s="615">
        <f t="shared" si="14"/>
        <v>0</v>
      </c>
      <c r="I73" s="615">
        <f t="shared" si="13"/>
        <v>9.9000000000000005E-2</v>
      </c>
      <c r="J73" s="615">
        <f t="shared" si="14"/>
        <v>2.7E-2</v>
      </c>
      <c r="K73" s="615">
        <f t="shared" si="14"/>
        <v>8.9999999999999993E-3</v>
      </c>
      <c r="L73" s="615">
        <f t="shared" si="14"/>
        <v>7.1999999999999995E-2</v>
      </c>
      <c r="M73" s="615">
        <f t="shared" si="14"/>
        <v>3.3000000000000002E-2</v>
      </c>
      <c r="N73" s="615">
        <f t="shared" si="14"/>
        <v>0.04</v>
      </c>
      <c r="O73" s="615">
        <f t="shared" si="14"/>
        <v>0.156</v>
      </c>
      <c r="P73" s="622">
        <f t="shared" si="9"/>
        <v>1</v>
      </c>
      <c r="S73" s="621">
        <f t="shared" si="4"/>
        <v>2060</v>
      </c>
      <c r="T73" s="623">
        <v>0</v>
      </c>
      <c r="U73" s="623">
        <v>5</v>
      </c>
      <c r="V73" s="624">
        <f t="shared" si="5"/>
        <v>0</v>
      </c>
      <c r="W73" s="625">
        <v>1</v>
      </c>
      <c r="X73" s="626">
        <f t="shared" si="10"/>
        <v>0</v>
      </c>
    </row>
    <row r="74" spans="2:24">
      <c r="B74" s="621">
        <f t="shared" si="11"/>
        <v>2061</v>
      </c>
      <c r="C74" s="627"/>
      <c r="D74" s="614">
        <v>1</v>
      </c>
      <c r="E74" s="615">
        <f t="shared" si="14"/>
        <v>0.435</v>
      </c>
      <c r="F74" s="615">
        <f t="shared" si="14"/>
        <v>0.129</v>
      </c>
      <c r="G74" s="615">
        <f t="shared" si="13"/>
        <v>0</v>
      </c>
      <c r="H74" s="615">
        <f t="shared" si="14"/>
        <v>0</v>
      </c>
      <c r="I74" s="615">
        <f t="shared" si="13"/>
        <v>9.9000000000000005E-2</v>
      </c>
      <c r="J74" s="615">
        <f t="shared" si="14"/>
        <v>2.7E-2</v>
      </c>
      <c r="K74" s="615">
        <f t="shared" si="14"/>
        <v>8.9999999999999993E-3</v>
      </c>
      <c r="L74" s="615">
        <f t="shared" si="14"/>
        <v>7.1999999999999995E-2</v>
      </c>
      <c r="M74" s="615">
        <f t="shared" si="14"/>
        <v>3.3000000000000002E-2</v>
      </c>
      <c r="N74" s="615">
        <f t="shared" si="14"/>
        <v>0.04</v>
      </c>
      <c r="O74" s="615">
        <f t="shared" si="14"/>
        <v>0.156</v>
      </c>
      <c r="P74" s="622">
        <f t="shared" si="9"/>
        <v>1</v>
      </c>
      <c r="S74" s="621">
        <f t="shared" si="4"/>
        <v>2061</v>
      </c>
      <c r="T74" s="623">
        <v>0</v>
      </c>
      <c r="U74" s="623">
        <v>5</v>
      </c>
      <c r="V74" s="624">
        <f t="shared" si="5"/>
        <v>0</v>
      </c>
      <c r="W74" s="625">
        <v>1</v>
      </c>
      <c r="X74" s="626">
        <f t="shared" si="10"/>
        <v>0</v>
      </c>
    </row>
    <row r="75" spans="2:24">
      <c r="B75" s="621">
        <f t="shared" si="11"/>
        <v>2062</v>
      </c>
      <c r="C75" s="627"/>
      <c r="D75" s="614">
        <v>1</v>
      </c>
      <c r="E75" s="615">
        <f t="shared" si="14"/>
        <v>0.435</v>
      </c>
      <c r="F75" s="615">
        <f t="shared" si="14"/>
        <v>0.129</v>
      </c>
      <c r="G75" s="615">
        <f t="shared" si="13"/>
        <v>0</v>
      </c>
      <c r="H75" s="615">
        <f t="shared" si="14"/>
        <v>0</v>
      </c>
      <c r="I75" s="615">
        <f t="shared" si="13"/>
        <v>9.9000000000000005E-2</v>
      </c>
      <c r="J75" s="615">
        <f t="shared" si="14"/>
        <v>2.7E-2</v>
      </c>
      <c r="K75" s="615">
        <f t="shared" si="14"/>
        <v>8.9999999999999993E-3</v>
      </c>
      <c r="L75" s="615">
        <f t="shared" si="14"/>
        <v>7.1999999999999995E-2</v>
      </c>
      <c r="M75" s="615">
        <f t="shared" si="14"/>
        <v>3.3000000000000002E-2</v>
      </c>
      <c r="N75" s="615">
        <f t="shared" si="14"/>
        <v>0.04</v>
      </c>
      <c r="O75" s="615">
        <f t="shared" si="14"/>
        <v>0.156</v>
      </c>
      <c r="P75" s="622">
        <f t="shared" si="9"/>
        <v>1</v>
      </c>
      <c r="S75" s="621">
        <f t="shared" si="4"/>
        <v>2062</v>
      </c>
      <c r="T75" s="623">
        <v>0</v>
      </c>
      <c r="U75" s="623">
        <v>5</v>
      </c>
      <c r="V75" s="624">
        <f t="shared" si="5"/>
        <v>0</v>
      </c>
      <c r="W75" s="625">
        <v>1</v>
      </c>
      <c r="X75" s="626">
        <f t="shared" si="10"/>
        <v>0</v>
      </c>
    </row>
    <row r="76" spans="2:24">
      <c r="B76" s="621">
        <f t="shared" si="11"/>
        <v>2063</v>
      </c>
      <c r="C76" s="627"/>
      <c r="D76" s="614">
        <v>1</v>
      </c>
      <c r="E76" s="615">
        <f t="shared" si="14"/>
        <v>0.435</v>
      </c>
      <c r="F76" s="615">
        <f t="shared" si="14"/>
        <v>0.129</v>
      </c>
      <c r="G76" s="615">
        <f t="shared" si="13"/>
        <v>0</v>
      </c>
      <c r="H76" s="615">
        <f t="shared" si="14"/>
        <v>0</v>
      </c>
      <c r="I76" s="615">
        <f t="shared" si="13"/>
        <v>9.9000000000000005E-2</v>
      </c>
      <c r="J76" s="615">
        <f t="shared" si="14"/>
        <v>2.7E-2</v>
      </c>
      <c r="K76" s="615">
        <f t="shared" si="14"/>
        <v>8.9999999999999993E-3</v>
      </c>
      <c r="L76" s="615">
        <f t="shared" si="14"/>
        <v>7.1999999999999995E-2</v>
      </c>
      <c r="M76" s="615">
        <f t="shared" si="14"/>
        <v>3.3000000000000002E-2</v>
      </c>
      <c r="N76" s="615">
        <f t="shared" si="14"/>
        <v>0.04</v>
      </c>
      <c r="O76" s="615">
        <f t="shared" si="14"/>
        <v>0.156</v>
      </c>
      <c r="P76" s="622">
        <f t="shared" si="9"/>
        <v>1</v>
      </c>
      <c r="S76" s="621">
        <f t="shared" si="4"/>
        <v>2063</v>
      </c>
      <c r="T76" s="623">
        <v>0</v>
      </c>
      <c r="U76" s="623">
        <v>5</v>
      </c>
      <c r="V76" s="624">
        <f t="shared" si="5"/>
        <v>0</v>
      </c>
      <c r="W76" s="625">
        <v>1</v>
      </c>
      <c r="X76" s="626">
        <f t="shared" si="10"/>
        <v>0</v>
      </c>
    </row>
    <row r="77" spans="2:24">
      <c r="B77" s="621">
        <f t="shared" si="11"/>
        <v>2064</v>
      </c>
      <c r="C77" s="627"/>
      <c r="D77" s="614">
        <v>1</v>
      </c>
      <c r="E77" s="615">
        <f t="shared" si="14"/>
        <v>0.435</v>
      </c>
      <c r="F77" s="615">
        <f t="shared" si="14"/>
        <v>0.129</v>
      </c>
      <c r="G77" s="615">
        <f t="shared" si="13"/>
        <v>0</v>
      </c>
      <c r="H77" s="615">
        <f t="shared" si="14"/>
        <v>0</v>
      </c>
      <c r="I77" s="615">
        <f t="shared" si="13"/>
        <v>9.9000000000000005E-2</v>
      </c>
      <c r="J77" s="615">
        <f t="shared" si="14"/>
        <v>2.7E-2</v>
      </c>
      <c r="K77" s="615">
        <f t="shared" si="14"/>
        <v>8.9999999999999993E-3</v>
      </c>
      <c r="L77" s="615">
        <f t="shared" si="14"/>
        <v>7.1999999999999995E-2</v>
      </c>
      <c r="M77" s="615">
        <f t="shared" si="14"/>
        <v>3.3000000000000002E-2</v>
      </c>
      <c r="N77" s="615">
        <f t="shared" si="14"/>
        <v>0.04</v>
      </c>
      <c r="O77" s="615">
        <f t="shared" si="14"/>
        <v>0.156</v>
      </c>
      <c r="P77" s="622">
        <f t="shared" ref="P77:P93" si="15">SUM(E77:O77)</f>
        <v>1</v>
      </c>
      <c r="S77" s="621">
        <f t="shared" si="4"/>
        <v>2064</v>
      </c>
      <c r="T77" s="623">
        <v>0</v>
      </c>
      <c r="U77" s="623">
        <v>5</v>
      </c>
      <c r="V77" s="624">
        <f t="shared" si="5"/>
        <v>0</v>
      </c>
      <c r="W77" s="625">
        <v>1</v>
      </c>
      <c r="X77" s="626">
        <f t="shared" ref="X77:X93" si="16">V77*W77</f>
        <v>0</v>
      </c>
    </row>
    <row r="78" spans="2:24">
      <c r="B78" s="621">
        <f t="shared" ref="B78:B93" si="17">B77+1</f>
        <v>2065</v>
      </c>
      <c r="C78" s="627"/>
      <c r="D78" s="614">
        <v>1</v>
      </c>
      <c r="E78" s="615">
        <f t="shared" si="14"/>
        <v>0.435</v>
      </c>
      <c r="F78" s="615">
        <f t="shared" si="14"/>
        <v>0.129</v>
      </c>
      <c r="G78" s="615">
        <f t="shared" si="13"/>
        <v>0</v>
      </c>
      <c r="H78" s="615">
        <f t="shared" si="14"/>
        <v>0</v>
      </c>
      <c r="I78" s="615">
        <f t="shared" si="13"/>
        <v>9.9000000000000005E-2</v>
      </c>
      <c r="J78" s="615">
        <f t="shared" si="14"/>
        <v>2.7E-2</v>
      </c>
      <c r="K78" s="615">
        <f t="shared" si="14"/>
        <v>8.9999999999999993E-3</v>
      </c>
      <c r="L78" s="615">
        <f t="shared" si="14"/>
        <v>7.1999999999999995E-2</v>
      </c>
      <c r="M78" s="615">
        <f t="shared" si="14"/>
        <v>3.3000000000000002E-2</v>
      </c>
      <c r="N78" s="615">
        <f t="shared" si="14"/>
        <v>0.04</v>
      </c>
      <c r="O78" s="615">
        <f t="shared" si="14"/>
        <v>0.156</v>
      </c>
      <c r="P78" s="622">
        <f t="shared" si="15"/>
        <v>1</v>
      </c>
      <c r="S78" s="621">
        <f t="shared" ref="S78:S93" si="18">S77+1</f>
        <v>2065</v>
      </c>
      <c r="T78" s="623">
        <v>0</v>
      </c>
      <c r="U78" s="623">
        <v>5</v>
      </c>
      <c r="V78" s="624">
        <f t="shared" si="5"/>
        <v>0</v>
      </c>
      <c r="W78" s="625">
        <v>1</v>
      </c>
      <c r="X78" s="626">
        <f t="shared" si="16"/>
        <v>0</v>
      </c>
    </row>
    <row r="79" spans="2:24">
      <c r="B79" s="621">
        <f t="shared" si="17"/>
        <v>2066</v>
      </c>
      <c r="C79" s="627"/>
      <c r="D79" s="614">
        <v>1</v>
      </c>
      <c r="E79" s="615">
        <f t="shared" si="14"/>
        <v>0.435</v>
      </c>
      <c r="F79" s="615">
        <f t="shared" si="14"/>
        <v>0.129</v>
      </c>
      <c r="G79" s="615">
        <f t="shared" si="14"/>
        <v>0</v>
      </c>
      <c r="H79" s="615">
        <f t="shared" si="14"/>
        <v>0</v>
      </c>
      <c r="I79" s="615">
        <f t="shared" si="14"/>
        <v>9.9000000000000005E-2</v>
      </c>
      <c r="J79" s="615">
        <f t="shared" si="14"/>
        <v>2.7E-2</v>
      </c>
      <c r="K79" s="615">
        <f t="shared" si="14"/>
        <v>8.9999999999999993E-3</v>
      </c>
      <c r="L79" s="615">
        <f t="shared" si="14"/>
        <v>7.1999999999999995E-2</v>
      </c>
      <c r="M79" s="615">
        <f t="shared" si="14"/>
        <v>3.3000000000000002E-2</v>
      </c>
      <c r="N79" s="615">
        <f t="shared" si="14"/>
        <v>0.04</v>
      </c>
      <c r="O79" s="615">
        <f t="shared" si="14"/>
        <v>0.156</v>
      </c>
      <c r="P79" s="622">
        <f t="shared" si="15"/>
        <v>1</v>
      </c>
      <c r="S79" s="621">
        <f t="shared" si="18"/>
        <v>2066</v>
      </c>
      <c r="T79" s="623">
        <v>0</v>
      </c>
      <c r="U79" s="623">
        <v>5</v>
      </c>
      <c r="V79" s="624">
        <f t="shared" ref="V79:V93" si="19">T79*U79</f>
        <v>0</v>
      </c>
      <c r="W79" s="625">
        <v>1</v>
      </c>
      <c r="X79" s="626">
        <f t="shared" si="16"/>
        <v>0</v>
      </c>
    </row>
    <row r="80" spans="2:24">
      <c r="B80" s="621">
        <f t="shared" si="17"/>
        <v>2067</v>
      </c>
      <c r="C80" s="627"/>
      <c r="D80" s="614">
        <v>1</v>
      </c>
      <c r="E80" s="615">
        <f t="shared" si="14"/>
        <v>0.435</v>
      </c>
      <c r="F80" s="615">
        <f t="shared" si="14"/>
        <v>0.129</v>
      </c>
      <c r="G80" s="615">
        <f t="shared" si="14"/>
        <v>0</v>
      </c>
      <c r="H80" s="615">
        <f t="shared" si="14"/>
        <v>0</v>
      </c>
      <c r="I80" s="615">
        <f t="shared" si="14"/>
        <v>9.9000000000000005E-2</v>
      </c>
      <c r="J80" s="615">
        <f t="shared" si="14"/>
        <v>2.7E-2</v>
      </c>
      <c r="K80" s="615">
        <f t="shared" si="14"/>
        <v>8.9999999999999993E-3</v>
      </c>
      <c r="L80" s="615">
        <f t="shared" si="14"/>
        <v>7.1999999999999995E-2</v>
      </c>
      <c r="M80" s="615">
        <f t="shared" si="14"/>
        <v>3.3000000000000002E-2</v>
      </c>
      <c r="N80" s="615">
        <f t="shared" si="14"/>
        <v>0.04</v>
      </c>
      <c r="O80" s="615">
        <f t="shared" si="14"/>
        <v>0.156</v>
      </c>
      <c r="P80" s="622">
        <f t="shared" si="15"/>
        <v>1</v>
      </c>
      <c r="S80" s="621">
        <f t="shared" si="18"/>
        <v>2067</v>
      </c>
      <c r="T80" s="623">
        <v>0</v>
      </c>
      <c r="U80" s="623">
        <v>5</v>
      </c>
      <c r="V80" s="624">
        <f t="shared" si="19"/>
        <v>0</v>
      </c>
      <c r="W80" s="625">
        <v>1</v>
      </c>
      <c r="X80" s="626">
        <f t="shared" si="16"/>
        <v>0</v>
      </c>
    </row>
    <row r="81" spans="2:24">
      <c r="B81" s="621">
        <f t="shared" si="17"/>
        <v>2068</v>
      </c>
      <c r="C81" s="627"/>
      <c r="D81" s="614">
        <v>1</v>
      </c>
      <c r="E81" s="615">
        <f t="shared" si="14"/>
        <v>0.435</v>
      </c>
      <c r="F81" s="615">
        <f t="shared" si="14"/>
        <v>0.129</v>
      </c>
      <c r="G81" s="615">
        <f t="shared" si="14"/>
        <v>0</v>
      </c>
      <c r="H81" s="615">
        <f t="shared" si="14"/>
        <v>0</v>
      </c>
      <c r="I81" s="615">
        <f t="shared" si="14"/>
        <v>9.9000000000000005E-2</v>
      </c>
      <c r="J81" s="615">
        <f t="shared" si="14"/>
        <v>2.7E-2</v>
      </c>
      <c r="K81" s="615">
        <f t="shared" si="14"/>
        <v>8.9999999999999993E-3</v>
      </c>
      <c r="L81" s="615">
        <f t="shared" si="14"/>
        <v>7.1999999999999995E-2</v>
      </c>
      <c r="M81" s="615">
        <f t="shared" si="14"/>
        <v>3.3000000000000002E-2</v>
      </c>
      <c r="N81" s="615">
        <f t="shared" si="14"/>
        <v>0.04</v>
      </c>
      <c r="O81" s="615">
        <f t="shared" si="14"/>
        <v>0.156</v>
      </c>
      <c r="P81" s="622">
        <f t="shared" si="15"/>
        <v>1</v>
      </c>
      <c r="S81" s="621">
        <f t="shared" si="18"/>
        <v>2068</v>
      </c>
      <c r="T81" s="623">
        <v>0</v>
      </c>
      <c r="U81" s="623">
        <v>5</v>
      </c>
      <c r="V81" s="624">
        <f t="shared" si="19"/>
        <v>0</v>
      </c>
      <c r="W81" s="625">
        <v>1</v>
      </c>
      <c r="X81" s="626">
        <f t="shared" si="16"/>
        <v>0</v>
      </c>
    </row>
    <row r="82" spans="2:24">
      <c r="B82" s="621">
        <f t="shared" si="17"/>
        <v>2069</v>
      </c>
      <c r="C82" s="627"/>
      <c r="D82" s="614">
        <v>1</v>
      </c>
      <c r="E82" s="615">
        <f t="shared" si="14"/>
        <v>0.435</v>
      </c>
      <c r="F82" s="615">
        <f t="shared" si="14"/>
        <v>0.129</v>
      </c>
      <c r="G82" s="615">
        <f t="shared" si="14"/>
        <v>0</v>
      </c>
      <c r="H82" s="615">
        <f t="shared" si="14"/>
        <v>0</v>
      </c>
      <c r="I82" s="615">
        <f t="shared" si="14"/>
        <v>9.9000000000000005E-2</v>
      </c>
      <c r="J82" s="615">
        <f t="shared" si="14"/>
        <v>2.7E-2</v>
      </c>
      <c r="K82" s="615">
        <f t="shared" si="14"/>
        <v>8.9999999999999993E-3</v>
      </c>
      <c r="L82" s="615">
        <f t="shared" si="14"/>
        <v>7.1999999999999995E-2</v>
      </c>
      <c r="M82" s="615">
        <f t="shared" si="14"/>
        <v>3.3000000000000002E-2</v>
      </c>
      <c r="N82" s="615">
        <f t="shared" si="14"/>
        <v>0.04</v>
      </c>
      <c r="O82" s="615">
        <f t="shared" si="14"/>
        <v>0.156</v>
      </c>
      <c r="P82" s="622">
        <f t="shared" si="15"/>
        <v>1</v>
      </c>
      <c r="S82" s="621">
        <f t="shared" si="18"/>
        <v>2069</v>
      </c>
      <c r="T82" s="623">
        <v>0</v>
      </c>
      <c r="U82" s="623">
        <v>5</v>
      </c>
      <c r="V82" s="624">
        <f t="shared" si="19"/>
        <v>0</v>
      </c>
      <c r="W82" s="625">
        <v>1</v>
      </c>
      <c r="X82" s="626">
        <f t="shared" si="16"/>
        <v>0</v>
      </c>
    </row>
    <row r="83" spans="2:24">
      <c r="B83" s="621">
        <f t="shared" si="17"/>
        <v>2070</v>
      </c>
      <c r="C83" s="627"/>
      <c r="D83" s="614">
        <v>1</v>
      </c>
      <c r="E83" s="615">
        <f t="shared" ref="E83:O93" si="20">E$8</f>
        <v>0.435</v>
      </c>
      <c r="F83" s="615">
        <f t="shared" si="20"/>
        <v>0.129</v>
      </c>
      <c r="G83" s="615">
        <f t="shared" si="14"/>
        <v>0</v>
      </c>
      <c r="H83" s="615">
        <f t="shared" si="20"/>
        <v>0</v>
      </c>
      <c r="I83" s="615">
        <f t="shared" si="14"/>
        <v>9.9000000000000005E-2</v>
      </c>
      <c r="J83" s="615">
        <f t="shared" si="20"/>
        <v>2.7E-2</v>
      </c>
      <c r="K83" s="615">
        <f t="shared" si="20"/>
        <v>8.9999999999999993E-3</v>
      </c>
      <c r="L83" s="615">
        <f t="shared" si="20"/>
        <v>7.1999999999999995E-2</v>
      </c>
      <c r="M83" s="615">
        <f t="shared" si="20"/>
        <v>3.3000000000000002E-2</v>
      </c>
      <c r="N83" s="615">
        <f t="shared" si="20"/>
        <v>0.04</v>
      </c>
      <c r="O83" s="615">
        <f t="shared" si="20"/>
        <v>0.156</v>
      </c>
      <c r="P83" s="622">
        <f t="shared" si="15"/>
        <v>1</v>
      </c>
      <c r="S83" s="621">
        <f t="shared" si="18"/>
        <v>2070</v>
      </c>
      <c r="T83" s="623">
        <v>0</v>
      </c>
      <c r="U83" s="623">
        <v>5</v>
      </c>
      <c r="V83" s="624">
        <f t="shared" si="19"/>
        <v>0</v>
      </c>
      <c r="W83" s="625">
        <v>1</v>
      </c>
      <c r="X83" s="626">
        <f t="shared" si="16"/>
        <v>0</v>
      </c>
    </row>
    <row r="84" spans="2:24">
      <c r="B84" s="621">
        <f t="shared" si="17"/>
        <v>2071</v>
      </c>
      <c r="C84" s="627"/>
      <c r="D84" s="614">
        <v>1</v>
      </c>
      <c r="E84" s="615">
        <f t="shared" si="20"/>
        <v>0.435</v>
      </c>
      <c r="F84" s="615">
        <f t="shared" si="20"/>
        <v>0.129</v>
      </c>
      <c r="G84" s="615">
        <f t="shared" si="14"/>
        <v>0</v>
      </c>
      <c r="H84" s="615">
        <f t="shared" si="20"/>
        <v>0</v>
      </c>
      <c r="I84" s="615">
        <f t="shared" si="14"/>
        <v>9.9000000000000005E-2</v>
      </c>
      <c r="J84" s="615">
        <f t="shared" si="20"/>
        <v>2.7E-2</v>
      </c>
      <c r="K84" s="615">
        <f t="shared" si="20"/>
        <v>8.9999999999999993E-3</v>
      </c>
      <c r="L84" s="615">
        <f t="shared" si="20"/>
        <v>7.1999999999999995E-2</v>
      </c>
      <c r="M84" s="615">
        <f t="shared" si="20"/>
        <v>3.3000000000000002E-2</v>
      </c>
      <c r="N84" s="615">
        <f t="shared" si="20"/>
        <v>0.04</v>
      </c>
      <c r="O84" s="615">
        <f t="shared" si="20"/>
        <v>0.156</v>
      </c>
      <c r="P84" s="622">
        <f t="shared" si="15"/>
        <v>1</v>
      </c>
      <c r="S84" s="621">
        <f t="shared" si="18"/>
        <v>2071</v>
      </c>
      <c r="T84" s="623">
        <v>0</v>
      </c>
      <c r="U84" s="623">
        <v>5</v>
      </c>
      <c r="V84" s="624">
        <f t="shared" si="19"/>
        <v>0</v>
      </c>
      <c r="W84" s="625">
        <v>1</v>
      </c>
      <c r="X84" s="626">
        <f t="shared" si="16"/>
        <v>0</v>
      </c>
    </row>
    <row r="85" spans="2:24">
      <c r="B85" s="621">
        <f t="shared" si="17"/>
        <v>2072</v>
      </c>
      <c r="C85" s="627"/>
      <c r="D85" s="614">
        <v>1</v>
      </c>
      <c r="E85" s="615">
        <f t="shared" si="20"/>
        <v>0.435</v>
      </c>
      <c r="F85" s="615">
        <f t="shared" si="20"/>
        <v>0.129</v>
      </c>
      <c r="G85" s="615">
        <f t="shared" si="14"/>
        <v>0</v>
      </c>
      <c r="H85" s="615">
        <f t="shared" si="20"/>
        <v>0</v>
      </c>
      <c r="I85" s="615">
        <f t="shared" si="14"/>
        <v>9.9000000000000005E-2</v>
      </c>
      <c r="J85" s="615">
        <f t="shared" si="20"/>
        <v>2.7E-2</v>
      </c>
      <c r="K85" s="615">
        <f t="shared" si="20"/>
        <v>8.9999999999999993E-3</v>
      </c>
      <c r="L85" s="615">
        <f t="shared" si="20"/>
        <v>7.1999999999999995E-2</v>
      </c>
      <c r="M85" s="615">
        <f t="shared" si="20"/>
        <v>3.3000000000000002E-2</v>
      </c>
      <c r="N85" s="615">
        <f t="shared" si="20"/>
        <v>0.04</v>
      </c>
      <c r="O85" s="615">
        <f t="shared" si="20"/>
        <v>0.156</v>
      </c>
      <c r="P85" s="622">
        <f t="shared" si="15"/>
        <v>1</v>
      </c>
      <c r="S85" s="621">
        <f t="shared" si="18"/>
        <v>2072</v>
      </c>
      <c r="T85" s="623">
        <v>0</v>
      </c>
      <c r="U85" s="623">
        <v>5</v>
      </c>
      <c r="V85" s="624">
        <f t="shared" si="19"/>
        <v>0</v>
      </c>
      <c r="W85" s="625">
        <v>1</v>
      </c>
      <c r="X85" s="626">
        <f t="shared" si="16"/>
        <v>0</v>
      </c>
    </row>
    <row r="86" spans="2:24">
      <c r="B86" s="621">
        <f t="shared" si="17"/>
        <v>2073</v>
      </c>
      <c r="C86" s="627"/>
      <c r="D86" s="614">
        <v>1</v>
      </c>
      <c r="E86" s="615">
        <f t="shared" si="20"/>
        <v>0.435</v>
      </c>
      <c r="F86" s="615">
        <f t="shared" si="20"/>
        <v>0.129</v>
      </c>
      <c r="G86" s="615">
        <f t="shared" si="14"/>
        <v>0</v>
      </c>
      <c r="H86" s="615">
        <f t="shared" si="20"/>
        <v>0</v>
      </c>
      <c r="I86" s="615">
        <f t="shared" si="14"/>
        <v>9.9000000000000005E-2</v>
      </c>
      <c r="J86" s="615">
        <f t="shared" si="20"/>
        <v>2.7E-2</v>
      </c>
      <c r="K86" s="615">
        <f t="shared" si="20"/>
        <v>8.9999999999999993E-3</v>
      </c>
      <c r="L86" s="615">
        <f t="shared" si="20"/>
        <v>7.1999999999999995E-2</v>
      </c>
      <c r="M86" s="615">
        <f t="shared" si="20"/>
        <v>3.3000000000000002E-2</v>
      </c>
      <c r="N86" s="615">
        <f t="shared" si="20"/>
        <v>0.04</v>
      </c>
      <c r="O86" s="615">
        <f t="shared" si="20"/>
        <v>0.156</v>
      </c>
      <c r="P86" s="622">
        <f t="shared" si="15"/>
        <v>1</v>
      </c>
      <c r="S86" s="621">
        <f t="shared" si="18"/>
        <v>2073</v>
      </c>
      <c r="T86" s="623">
        <v>0</v>
      </c>
      <c r="U86" s="623">
        <v>5</v>
      </c>
      <c r="V86" s="624">
        <f t="shared" si="19"/>
        <v>0</v>
      </c>
      <c r="W86" s="625">
        <v>1</v>
      </c>
      <c r="X86" s="626">
        <f t="shared" si="16"/>
        <v>0</v>
      </c>
    </row>
    <row r="87" spans="2:24">
      <c r="B87" s="621">
        <f t="shared" si="17"/>
        <v>2074</v>
      </c>
      <c r="C87" s="627"/>
      <c r="D87" s="614">
        <v>1</v>
      </c>
      <c r="E87" s="615">
        <f t="shared" si="20"/>
        <v>0.435</v>
      </c>
      <c r="F87" s="615">
        <f t="shared" si="20"/>
        <v>0.129</v>
      </c>
      <c r="G87" s="615">
        <f t="shared" si="14"/>
        <v>0</v>
      </c>
      <c r="H87" s="615">
        <f t="shared" si="20"/>
        <v>0</v>
      </c>
      <c r="I87" s="615">
        <f t="shared" si="14"/>
        <v>9.9000000000000005E-2</v>
      </c>
      <c r="J87" s="615">
        <f t="shared" si="20"/>
        <v>2.7E-2</v>
      </c>
      <c r="K87" s="615">
        <f t="shared" si="20"/>
        <v>8.9999999999999993E-3</v>
      </c>
      <c r="L87" s="615">
        <f t="shared" si="20"/>
        <v>7.1999999999999995E-2</v>
      </c>
      <c r="M87" s="615">
        <f t="shared" si="20"/>
        <v>3.3000000000000002E-2</v>
      </c>
      <c r="N87" s="615">
        <f t="shared" si="20"/>
        <v>0.04</v>
      </c>
      <c r="O87" s="615">
        <f t="shared" si="20"/>
        <v>0.156</v>
      </c>
      <c r="P87" s="622">
        <f t="shared" si="15"/>
        <v>1</v>
      </c>
      <c r="S87" s="621">
        <f t="shared" si="18"/>
        <v>2074</v>
      </c>
      <c r="T87" s="623">
        <v>0</v>
      </c>
      <c r="U87" s="623">
        <v>5</v>
      </c>
      <c r="V87" s="624">
        <f t="shared" si="19"/>
        <v>0</v>
      </c>
      <c r="W87" s="625">
        <v>1</v>
      </c>
      <c r="X87" s="626">
        <f t="shared" si="16"/>
        <v>0</v>
      </c>
    </row>
    <row r="88" spans="2:24">
      <c r="B88" s="621">
        <f t="shared" si="17"/>
        <v>2075</v>
      </c>
      <c r="C88" s="627"/>
      <c r="D88" s="614">
        <v>1</v>
      </c>
      <c r="E88" s="615">
        <f t="shared" si="20"/>
        <v>0.435</v>
      </c>
      <c r="F88" s="615">
        <f t="shared" si="20"/>
        <v>0.129</v>
      </c>
      <c r="G88" s="615">
        <f t="shared" si="14"/>
        <v>0</v>
      </c>
      <c r="H88" s="615">
        <f t="shared" si="20"/>
        <v>0</v>
      </c>
      <c r="I88" s="615">
        <f t="shared" si="14"/>
        <v>9.9000000000000005E-2</v>
      </c>
      <c r="J88" s="615">
        <f t="shared" si="20"/>
        <v>2.7E-2</v>
      </c>
      <c r="K88" s="615">
        <f t="shared" si="20"/>
        <v>8.9999999999999993E-3</v>
      </c>
      <c r="L88" s="615">
        <f t="shared" si="20"/>
        <v>7.1999999999999995E-2</v>
      </c>
      <c r="M88" s="615">
        <f t="shared" si="20"/>
        <v>3.3000000000000002E-2</v>
      </c>
      <c r="N88" s="615">
        <f t="shared" si="20"/>
        <v>0.04</v>
      </c>
      <c r="O88" s="615">
        <f t="shared" si="20"/>
        <v>0.156</v>
      </c>
      <c r="P88" s="622">
        <f t="shared" si="15"/>
        <v>1</v>
      </c>
      <c r="S88" s="621">
        <f t="shared" si="18"/>
        <v>2075</v>
      </c>
      <c r="T88" s="623">
        <v>0</v>
      </c>
      <c r="U88" s="623">
        <v>5</v>
      </c>
      <c r="V88" s="624">
        <f t="shared" si="19"/>
        <v>0</v>
      </c>
      <c r="W88" s="625">
        <v>1</v>
      </c>
      <c r="X88" s="626">
        <f t="shared" si="16"/>
        <v>0</v>
      </c>
    </row>
    <row r="89" spans="2:24">
      <c r="B89" s="621">
        <f t="shared" si="17"/>
        <v>2076</v>
      </c>
      <c r="C89" s="627"/>
      <c r="D89" s="614">
        <v>1</v>
      </c>
      <c r="E89" s="615">
        <f t="shared" si="20"/>
        <v>0.435</v>
      </c>
      <c r="F89" s="615">
        <f t="shared" si="20"/>
        <v>0.129</v>
      </c>
      <c r="G89" s="615">
        <f t="shared" si="20"/>
        <v>0</v>
      </c>
      <c r="H89" s="615">
        <f t="shared" si="20"/>
        <v>0</v>
      </c>
      <c r="I89" s="615">
        <f t="shared" si="20"/>
        <v>9.9000000000000005E-2</v>
      </c>
      <c r="J89" s="615">
        <f t="shared" si="20"/>
        <v>2.7E-2</v>
      </c>
      <c r="K89" s="615">
        <f t="shared" si="20"/>
        <v>8.9999999999999993E-3</v>
      </c>
      <c r="L89" s="615">
        <f t="shared" si="20"/>
        <v>7.1999999999999995E-2</v>
      </c>
      <c r="M89" s="615">
        <f t="shared" si="20"/>
        <v>3.3000000000000002E-2</v>
      </c>
      <c r="N89" s="615">
        <f t="shared" si="20"/>
        <v>0.04</v>
      </c>
      <c r="O89" s="615">
        <f t="shared" si="20"/>
        <v>0.156</v>
      </c>
      <c r="P89" s="622">
        <f t="shared" si="15"/>
        <v>1</v>
      </c>
      <c r="S89" s="621">
        <f t="shared" si="18"/>
        <v>2076</v>
      </c>
      <c r="T89" s="623">
        <v>0</v>
      </c>
      <c r="U89" s="623">
        <v>5</v>
      </c>
      <c r="V89" s="624">
        <f t="shared" si="19"/>
        <v>0</v>
      </c>
      <c r="W89" s="625">
        <v>1</v>
      </c>
      <c r="X89" s="626">
        <f t="shared" si="16"/>
        <v>0</v>
      </c>
    </row>
    <row r="90" spans="2:24">
      <c r="B90" s="621">
        <f t="shared" si="17"/>
        <v>2077</v>
      </c>
      <c r="C90" s="627"/>
      <c r="D90" s="614">
        <v>1</v>
      </c>
      <c r="E90" s="615">
        <f t="shared" si="20"/>
        <v>0.435</v>
      </c>
      <c r="F90" s="615">
        <f t="shared" si="20"/>
        <v>0.129</v>
      </c>
      <c r="G90" s="615">
        <f t="shared" si="20"/>
        <v>0</v>
      </c>
      <c r="H90" s="615">
        <f t="shared" si="20"/>
        <v>0</v>
      </c>
      <c r="I90" s="615">
        <f t="shared" si="20"/>
        <v>9.9000000000000005E-2</v>
      </c>
      <c r="J90" s="615">
        <f t="shared" si="20"/>
        <v>2.7E-2</v>
      </c>
      <c r="K90" s="615">
        <f t="shared" si="20"/>
        <v>8.9999999999999993E-3</v>
      </c>
      <c r="L90" s="615">
        <f t="shared" si="20"/>
        <v>7.1999999999999995E-2</v>
      </c>
      <c r="M90" s="615">
        <f t="shared" si="20"/>
        <v>3.3000000000000002E-2</v>
      </c>
      <c r="N90" s="615">
        <f t="shared" si="20"/>
        <v>0.04</v>
      </c>
      <c r="O90" s="615">
        <f t="shared" si="20"/>
        <v>0.156</v>
      </c>
      <c r="P90" s="622">
        <f t="shared" si="15"/>
        <v>1</v>
      </c>
      <c r="S90" s="621">
        <f t="shared" si="18"/>
        <v>2077</v>
      </c>
      <c r="T90" s="623">
        <v>0</v>
      </c>
      <c r="U90" s="623">
        <v>5</v>
      </c>
      <c r="V90" s="624">
        <f t="shared" si="19"/>
        <v>0</v>
      </c>
      <c r="W90" s="625">
        <v>1</v>
      </c>
      <c r="X90" s="626">
        <f t="shared" si="16"/>
        <v>0</v>
      </c>
    </row>
    <row r="91" spans="2:24">
      <c r="B91" s="621">
        <f t="shared" si="17"/>
        <v>2078</v>
      </c>
      <c r="C91" s="627"/>
      <c r="D91" s="614">
        <v>1</v>
      </c>
      <c r="E91" s="615">
        <f t="shared" si="20"/>
        <v>0.435</v>
      </c>
      <c r="F91" s="615">
        <f t="shared" si="20"/>
        <v>0.129</v>
      </c>
      <c r="G91" s="615">
        <f t="shared" si="20"/>
        <v>0</v>
      </c>
      <c r="H91" s="615">
        <f t="shared" si="20"/>
        <v>0</v>
      </c>
      <c r="I91" s="615">
        <f t="shared" si="20"/>
        <v>9.9000000000000005E-2</v>
      </c>
      <c r="J91" s="615">
        <f t="shared" si="20"/>
        <v>2.7E-2</v>
      </c>
      <c r="K91" s="615">
        <f t="shared" si="20"/>
        <v>8.9999999999999993E-3</v>
      </c>
      <c r="L91" s="615">
        <f t="shared" si="20"/>
        <v>7.1999999999999995E-2</v>
      </c>
      <c r="M91" s="615">
        <f t="shared" si="20"/>
        <v>3.3000000000000002E-2</v>
      </c>
      <c r="N91" s="615">
        <f t="shared" si="20"/>
        <v>0.04</v>
      </c>
      <c r="O91" s="615">
        <f t="shared" si="20"/>
        <v>0.156</v>
      </c>
      <c r="P91" s="622">
        <f t="shared" si="15"/>
        <v>1</v>
      </c>
      <c r="S91" s="621">
        <f t="shared" si="18"/>
        <v>2078</v>
      </c>
      <c r="T91" s="623">
        <v>0</v>
      </c>
      <c r="U91" s="623">
        <v>5</v>
      </c>
      <c r="V91" s="624">
        <f t="shared" si="19"/>
        <v>0</v>
      </c>
      <c r="W91" s="625">
        <v>1</v>
      </c>
      <c r="X91" s="626">
        <f t="shared" si="16"/>
        <v>0</v>
      </c>
    </row>
    <row r="92" spans="2:24">
      <c r="B92" s="621">
        <f t="shared" si="17"/>
        <v>2079</v>
      </c>
      <c r="C92" s="627"/>
      <c r="D92" s="614">
        <v>1</v>
      </c>
      <c r="E92" s="615">
        <f t="shared" si="20"/>
        <v>0.435</v>
      </c>
      <c r="F92" s="615">
        <f t="shared" si="20"/>
        <v>0.129</v>
      </c>
      <c r="G92" s="615">
        <f t="shared" si="20"/>
        <v>0</v>
      </c>
      <c r="H92" s="615">
        <f t="shared" si="20"/>
        <v>0</v>
      </c>
      <c r="I92" s="615">
        <f t="shared" si="20"/>
        <v>9.9000000000000005E-2</v>
      </c>
      <c r="J92" s="615">
        <f t="shared" si="20"/>
        <v>2.7E-2</v>
      </c>
      <c r="K92" s="615">
        <f t="shared" si="20"/>
        <v>8.9999999999999993E-3</v>
      </c>
      <c r="L92" s="615">
        <f t="shared" si="20"/>
        <v>7.1999999999999995E-2</v>
      </c>
      <c r="M92" s="615">
        <f t="shared" si="20"/>
        <v>3.3000000000000002E-2</v>
      </c>
      <c r="N92" s="615">
        <f t="shared" si="20"/>
        <v>0.04</v>
      </c>
      <c r="O92" s="615">
        <f t="shared" si="20"/>
        <v>0.156</v>
      </c>
      <c r="P92" s="622">
        <f t="shared" si="15"/>
        <v>1</v>
      </c>
      <c r="S92" s="621">
        <f t="shared" si="18"/>
        <v>2079</v>
      </c>
      <c r="T92" s="623">
        <v>0</v>
      </c>
      <c r="U92" s="623">
        <v>5</v>
      </c>
      <c r="V92" s="624">
        <f t="shared" si="19"/>
        <v>0</v>
      </c>
      <c r="W92" s="625">
        <v>1</v>
      </c>
      <c r="X92" s="626">
        <f t="shared" si="16"/>
        <v>0</v>
      </c>
    </row>
    <row r="93" spans="2:24" ht="13.5" thickBot="1">
      <c r="B93" s="628">
        <f t="shared" si="17"/>
        <v>2080</v>
      </c>
      <c r="C93" s="629"/>
      <c r="D93" s="614">
        <v>1</v>
      </c>
      <c r="E93" s="630">
        <f t="shared" si="20"/>
        <v>0.435</v>
      </c>
      <c r="F93" s="630">
        <f t="shared" si="20"/>
        <v>0.129</v>
      </c>
      <c r="G93" s="630">
        <f t="shared" si="20"/>
        <v>0</v>
      </c>
      <c r="H93" s="630">
        <f t="shared" si="20"/>
        <v>0</v>
      </c>
      <c r="I93" s="630">
        <f t="shared" si="20"/>
        <v>9.9000000000000005E-2</v>
      </c>
      <c r="J93" s="630">
        <f t="shared" si="20"/>
        <v>2.7E-2</v>
      </c>
      <c r="K93" s="630">
        <f t="shared" si="20"/>
        <v>8.9999999999999993E-3</v>
      </c>
      <c r="L93" s="630">
        <f t="shared" si="20"/>
        <v>7.1999999999999995E-2</v>
      </c>
      <c r="M93" s="630">
        <f t="shared" si="20"/>
        <v>3.3000000000000002E-2</v>
      </c>
      <c r="N93" s="630">
        <f t="shared" si="20"/>
        <v>0.04</v>
      </c>
      <c r="O93" s="631">
        <f t="shared" si="20"/>
        <v>0.156</v>
      </c>
      <c r="P93" s="632">
        <f t="shared" si="15"/>
        <v>1</v>
      </c>
      <c r="S93" s="628">
        <f t="shared" si="18"/>
        <v>2080</v>
      </c>
      <c r="T93" s="633">
        <v>0</v>
      </c>
      <c r="U93" s="634">
        <v>5</v>
      </c>
      <c r="V93" s="635">
        <f t="shared" si="19"/>
        <v>0</v>
      </c>
      <c r="W93" s="636">
        <v>1</v>
      </c>
      <c r="X93" s="637">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3" t="str">
        <f>city</f>
        <v>Kalimantan Timur</v>
      </c>
      <c r="J2" s="824"/>
      <c r="K2" s="824"/>
      <c r="L2" s="824"/>
      <c r="M2" s="824"/>
      <c r="N2" s="824"/>
      <c r="O2" s="824"/>
    </row>
    <row r="3" spans="2:16" ht="16.5" thickBot="1">
      <c r="C3" s="4"/>
      <c r="H3" s="5" t="s">
        <v>276</v>
      </c>
      <c r="I3" s="823" t="str">
        <f>province</f>
        <v>Kalimantan Timur</v>
      </c>
      <c r="J3" s="824"/>
      <c r="K3" s="824"/>
      <c r="L3" s="824"/>
      <c r="M3" s="824"/>
      <c r="N3" s="824"/>
      <c r="O3" s="824"/>
    </row>
    <row r="4" spans="2:16" ht="16.5" thickBot="1">
      <c r="D4" s="4"/>
      <c r="E4" s="4"/>
      <c r="H4" s="5" t="s">
        <v>30</v>
      </c>
      <c r="I4" s="823" t="str">
        <f>country</f>
        <v>Indonesia</v>
      </c>
      <c r="J4" s="824"/>
      <c r="K4" s="824"/>
      <c r="L4" s="824"/>
      <c r="M4" s="824"/>
      <c r="N4" s="824"/>
      <c r="O4" s="824"/>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9" t="s">
        <v>32</v>
      </c>
      <c r="D10" s="830"/>
      <c r="E10" s="830"/>
      <c r="F10" s="830"/>
      <c r="G10" s="830"/>
      <c r="H10" s="830"/>
      <c r="I10" s="830"/>
      <c r="J10" s="830"/>
      <c r="K10" s="830"/>
      <c r="L10" s="830"/>
      <c r="M10" s="830"/>
      <c r="N10" s="830"/>
      <c r="O10" s="830"/>
      <c r="P10" s="831"/>
    </row>
    <row r="11" spans="2:16" ht="13.5" customHeight="1" thickBot="1">
      <c r="C11" s="812" t="s">
        <v>228</v>
      </c>
      <c r="D11" s="812" t="s">
        <v>262</v>
      </c>
      <c r="E11" s="812" t="s">
        <v>267</v>
      </c>
      <c r="F11" s="812" t="s">
        <v>261</v>
      </c>
      <c r="G11" s="812" t="s">
        <v>2</v>
      </c>
      <c r="H11" s="812" t="s">
        <v>16</v>
      </c>
      <c r="I11" s="812" t="s">
        <v>229</v>
      </c>
      <c r="J11" s="825" t="s">
        <v>273</v>
      </c>
      <c r="K11" s="826"/>
      <c r="L11" s="826"/>
      <c r="M11" s="827"/>
      <c r="N11" s="812" t="s">
        <v>146</v>
      </c>
      <c r="O11" s="812" t="s">
        <v>210</v>
      </c>
      <c r="P11" s="811" t="s">
        <v>308</v>
      </c>
    </row>
    <row r="12" spans="2:16" s="1" customFormat="1">
      <c r="B12" s="365" t="s">
        <v>1</v>
      </c>
      <c r="C12" s="828"/>
      <c r="D12" s="828"/>
      <c r="E12" s="828"/>
      <c r="F12" s="828"/>
      <c r="G12" s="828"/>
      <c r="H12" s="828"/>
      <c r="I12" s="828"/>
      <c r="J12" s="369" t="s">
        <v>230</v>
      </c>
      <c r="K12" s="369" t="s">
        <v>231</v>
      </c>
      <c r="L12" s="369" t="s">
        <v>232</v>
      </c>
      <c r="M12" s="365" t="s">
        <v>233</v>
      </c>
      <c r="N12" s="828"/>
      <c r="O12" s="828"/>
      <c r="P12" s="828"/>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81.137924647109998</v>
      </c>
      <c r="D25" s="552">
        <f>Activity!$C24*Activity!$D24*Activity!F24</f>
        <v>24.061591447073997</v>
      </c>
      <c r="E25" s="550">
        <f>Activity!$C24*Activity!$D24*Activity!G24</f>
        <v>0</v>
      </c>
      <c r="F25" s="552">
        <f>Activity!$C24*Activity!$D24*Activity!H24</f>
        <v>0</v>
      </c>
      <c r="G25" s="552">
        <f>Activity!$C24*Activity!$D24*Activity!I24</f>
        <v>18.465872505893998</v>
      </c>
      <c r="H25" s="552">
        <f>Activity!$C24*Activity!$D24*Activity!J24</f>
        <v>5.0361470470619993</v>
      </c>
      <c r="I25" s="552">
        <f>Activity!$C24*Activity!$D24*Activity!K24</f>
        <v>1.6787156823539997</v>
      </c>
      <c r="J25" s="553">
        <f>Activity!$C24*Activity!$D24*Activity!L24</f>
        <v>13.429725458831998</v>
      </c>
      <c r="K25" s="552">
        <f>Activity!$C24*Activity!$D24*Activity!M24</f>
        <v>6.1552908352979996</v>
      </c>
      <c r="L25" s="552">
        <f>Activity!$C24*Activity!$D24*Activity!N24</f>
        <v>7.4609585882399996</v>
      </c>
      <c r="M25" s="550">
        <f>Activity!$C24*Activity!$D24*Activity!O24</f>
        <v>29.097738494135999</v>
      </c>
      <c r="N25" s="413">
        <v>0</v>
      </c>
      <c r="O25" s="552">
        <f>Activity!C24*Activity!D24</f>
        <v>186.52396470599999</v>
      </c>
      <c r="P25" s="559">
        <f>Activity!X24</f>
        <v>0</v>
      </c>
    </row>
    <row r="26" spans="2:16">
      <c r="B26" s="7">
        <f t="shared" si="1"/>
        <v>2012</v>
      </c>
      <c r="C26" s="551">
        <f>Activity!$C25*Activity!$D25*Activity!E25</f>
        <v>82.877962738320008</v>
      </c>
      <c r="D26" s="552">
        <f>Activity!$C25*Activity!$D25*Activity!F25</f>
        <v>24.577602743088001</v>
      </c>
      <c r="E26" s="550">
        <f>Activity!$C25*Activity!$D25*Activity!G25</f>
        <v>0</v>
      </c>
      <c r="F26" s="552">
        <f>Activity!$C25*Activity!$D25*Activity!H25</f>
        <v>0</v>
      </c>
      <c r="G26" s="552">
        <f>Activity!$C25*Activity!$D25*Activity!I25</f>
        <v>18.861881174928001</v>
      </c>
      <c r="H26" s="552">
        <f>Activity!$C25*Activity!$D25*Activity!J25</f>
        <v>5.1441494113440003</v>
      </c>
      <c r="I26" s="552">
        <f>Activity!$C25*Activity!$D25*Activity!K25</f>
        <v>1.714716470448</v>
      </c>
      <c r="J26" s="553">
        <f>Activity!$C25*Activity!$D25*Activity!L25</f>
        <v>13.717731763584</v>
      </c>
      <c r="K26" s="552">
        <f>Activity!$C25*Activity!$D25*Activity!M25</f>
        <v>6.2872937249760001</v>
      </c>
      <c r="L26" s="552">
        <f>Activity!$C25*Activity!$D25*Activity!N25</f>
        <v>7.62096209088</v>
      </c>
      <c r="M26" s="550">
        <f>Activity!$C25*Activity!$D25*Activity!O25</f>
        <v>29.721752154432</v>
      </c>
      <c r="N26" s="413">
        <v>0</v>
      </c>
      <c r="O26" s="552">
        <f>Activity!C25*Activity!D25</f>
        <v>190.52405227200001</v>
      </c>
      <c r="P26" s="559">
        <f>Activity!X25</f>
        <v>0</v>
      </c>
    </row>
    <row r="27" spans="2:16">
      <c r="B27" s="7">
        <f t="shared" si="1"/>
        <v>2013</v>
      </c>
      <c r="C27" s="551">
        <f>Activity!$C26*Activity!$D26*Activity!E26</f>
        <v>84.843271164059985</v>
      </c>
      <c r="D27" s="552">
        <f>Activity!$C26*Activity!$D26*Activity!F26</f>
        <v>25.160418345203997</v>
      </c>
      <c r="E27" s="550">
        <f>Activity!$C26*Activity!$D26*Activity!G26</f>
        <v>0</v>
      </c>
      <c r="F27" s="552">
        <f>Activity!$C26*Activity!$D26*Activity!H26</f>
        <v>0</v>
      </c>
      <c r="G27" s="552">
        <f>Activity!$C26*Activity!$D26*Activity!I26</f>
        <v>19.309158264923997</v>
      </c>
      <c r="H27" s="552">
        <f>Activity!$C26*Activity!$D26*Activity!J26</f>
        <v>5.2661340722519991</v>
      </c>
      <c r="I27" s="552">
        <f>Activity!$C26*Activity!$D26*Activity!K26</f>
        <v>1.7553780240839998</v>
      </c>
      <c r="J27" s="553">
        <f>Activity!$C26*Activity!$D26*Activity!L26</f>
        <v>14.043024192671998</v>
      </c>
      <c r="K27" s="552">
        <f>Activity!$C26*Activity!$D26*Activity!M26</f>
        <v>6.4363860883079997</v>
      </c>
      <c r="L27" s="552">
        <f>Activity!$C26*Activity!$D26*Activity!N26</f>
        <v>7.8016801070399993</v>
      </c>
      <c r="M27" s="550">
        <f>Activity!$C26*Activity!$D26*Activity!O26</f>
        <v>30.426552417455998</v>
      </c>
      <c r="N27" s="413">
        <v>0</v>
      </c>
      <c r="O27" s="552">
        <f>Activity!C26*Activity!D26</f>
        <v>195.04200267599998</v>
      </c>
      <c r="P27" s="559">
        <f>Activity!X26</f>
        <v>0</v>
      </c>
    </row>
    <row r="28" spans="2:16">
      <c r="B28" s="7">
        <f t="shared" si="1"/>
        <v>2014</v>
      </c>
      <c r="C28" s="551">
        <f>Activity!$C27*Activity!$D27*Activity!E27</f>
        <v>86.793085314359999</v>
      </c>
      <c r="D28" s="552">
        <f>Activity!$C27*Activity!$D27*Activity!F27</f>
        <v>25.738639093224002</v>
      </c>
      <c r="E28" s="550">
        <f>Activity!$C27*Activity!$D27*Activity!G27</f>
        <v>0</v>
      </c>
      <c r="F28" s="552">
        <f>Activity!$C27*Activity!$D27*Activity!H27</f>
        <v>0</v>
      </c>
      <c r="G28" s="552">
        <f>Activity!$C27*Activity!$D27*Activity!I27</f>
        <v>19.752909071544003</v>
      </c>
      <c r="H28" s="552">
        <f>Activity!$C27*Activity!$D27*Activity!J27</f>
        <v>5.3871570195120002</v>
      </c>
      <c r="I28" s="552">
        <f>Activity!$C27*Activity!$D27*Activity!K27</f>
        <v>1.7957190065040001</v>
      </c>
      <c r="J28" s="553">
        <f>Activity!$C27*Activity!$D27*Activity!L27</f>
        <v>14.365752052032001</v>
      </c>
      <c r="K28" s="552">
        <f>Activity!$C27*Activity!$D27*Activity!M27</f>
        <v>6.5843030238480011</v>
      </c>
      <c r="L28" s="552">
        <f>Activity!$C27*Activity!$D27*Activity!N27</f>
        <v>7.9809733622400012</v>
      </c>
      <c r="M28" s="550">
        <f>Activity!$C27*Activity!$D27*Activity!O27</f>
        <v>31.125796112736001</v>
      </c>
      <c r="N28" s="413">
        <v>0</v>
      </c>
      <c r="O28" s="552">
        <f>Activity!C27*Activity!D27</f>
        <v>199.52433405600001</v>
      </c>
      <c r="P28" s="559">
        <f>Activity!X27</f>
        <v>0</v>
      </c>
    </row>
    <row r="29" spans="2:16">
      <c r="B29" s="7">
        <f t="shared" si="1"/>
        <v>2015</v>
      </c>
      <c r="C29" s="551">
        <f>Activity!$C28*Activity!$D28*Activity!E28</f>
        <v>88.732163657699999</v>
      </c>
      <c r="D29" s="552">
        <f>Activity!$C28*Activity!$D28*Activity!F28</f>
        <v>26.313676119180002</v>
      </c>
      <c r="E29" s="550">
        <f>Activity!$C28*Activity!$D28*Activity!G28</f>
        <v>0</v>
      </c>
      <c r="F29" s="552">
        <f>Activity!$C28*Activity!$D28*Activity!H28</f>
        <v>0</v>
      </c>
      <c r="G29" s="552">
        <f>Activity!$C28*Activity!$D28*Activity!I28</f>
        <v>20.194216556580002</v>
      </c>
      <c r="H29" s="552">
        <f>Activity!$C28*Activity!$D28*Activity!J28</f>
        <v>5.5075136063399999</v>
      </c>
      <c r="I29" s="552">
        <f>Activity!$C28*Activity!$D28*Activity!K28</f>
        <v>1.8358378687799999</v>
      </c>
      <c r="J29" s="553">
        <f>Activity!$C28*Activity!$D28*Activity!L28</f>
        <v>14.686702950239999</v>
      </c>
      <c r="K29" s="552">
        <f>Activity!$C28*Activity!$D28*Activity!M28</f>
        <v>6.7314055188599999</v>
      </c>
      <c r="L29" s="552">
        <f>Activity!$C28*Activity!$D28*Activity!N28</f>
        <v>8.1592794168000005</v>
      </c>
      <c r="M29" s="550">
        <f>Activity!$C28*Activity!$D28*Activity!O28</f>
        <v>31.82118972552</v>
      </c>
      <c r="N29" s="413">
        <v>0</v>
      </c>
      <c r="O29" s="552">
        <f>Activity!C28*Activity!D28</f>
        <v>203.98198542</v>
      </c>
      <c r="P29" s="559">
        <f>Activity!X28</f>
        <v>0</v>
      </c>
    </row>
    <row r="30" spans="2:16">
      <c r="B30" s="7">
        <f t="shared" si="1"/>
        <v>2016</v>
      </c>
      <c r="C30" s="551">
        <f>Activity!$C29*Activity!$D29*Activity!E29</f>
        <v>90.65604634875001</v>
      </c>
      <c r="D30" s="552">
        <f>Activity!$C29*Activity!$D29*Activity!F29</f>
        <v>26.884206848250003</v>
      </c>
      <c r="E30" s="550">
        <f>Activity!$C29*Activity!$D29*Activity!G29</f>
        <v>0</v>
      </c>
      <c r="F30" s="552">
        <f>Activity!$C29*Activity!$D29*Activity!H29</f>
        <v>0</v>
      </c>
      <c r="G30" s="552">
        <f>Activity!$C29*Activity!$D29*Activity!I29</f>
        <v>20.632065720750003</v>
      </c>
      <c r="H30" s="552">
        <f>Activity!$C29*Activity!$D29*Activity!J29</f>
        <v>5.6269270147500006</v>
      </c>
      <c r="I30" s="552">
        <f>Activity!$C29*Activity!$D29*Activity!K29</f>
        <v>1.87564233825</v>
      </c>
      <c r="J30" s="553">
        <f>Activity!$C29*Activity!$D29*Activity!L29</f>
        <v>15.005138706</v>
      </c>
      <c r="K30" s="552">
        <f>Activity!$C29*Activity!$D29*Activity!M29</f>
        <v>6.8773552402500009</v>
      </c>
      <c r="L30" s="552">
        <f>Activity!$C29*Activity!$D29*Activity!N29</f>
        <v>8.3361881699999998</v>
      </c>
      <c r="M30" s="550">
        <f>Activity!$C29*Activity!$D29*Activity!O29</f>
        <v>32.511133863000005</v>
      </c>
      <c r="N30" s="413">
        <v>0</v>
      </c>
      <c r="O30" s="552">
        <f>Activity!C29*Activity!D29</f>
        <v>208.40470425000001</v>
      </c>
      <c r="P30" s="559">
        <f>Activity!X29</f>
        <v>0</v>
      </c>
    </row>
    <row r="31" spans="2:16">
      <c r="B31" s="7">
        <f t="shared" si="1"/>
        <v>2017</v>
      </c>
      <c r="C31" s="551">
        <f>Activity!$C30*Activity!$D30*Activity!E30</f>
        <v>90.949658698001102</v>
      </c>
      <c r="D31" s="552">
        <f>Activity!$C30*Activity!$D30*Activity!F30</f>
        <v>26.971278096648604</v>
      </c>
      <c r="E31" s="550">
        <f>Activity!$C30*Activity!$D30*Activity!G30</f>
        <v>0</v>
      </c>
      <c r="F31" s="552">
        <f>Activity!$C30*Activity!$D30*Activity!H30</f>
        <v>0</v>
      </c>
      <c r="G31" s="552">
        <f>Activity!$C30*Activity!$D30*Activity!I30</f>
        <v>20.698887841614045</v>
      </c>
      <c r="H31" s="552">
        <f>Activity!$C30*Activity!$D30*Activity!J30</f>
        <v>5.6451512295311028</v>
      </c>
      <c r="I31" s="552">
        <f>Activity!$C30*Activity!$D30*Activity!K30</f>
        <v>1.8817170765103677</v>
      </c>
      <c r="J31" s="553">
        <f>Activity!$C30*Activity!$D30*Activity!L30</f>
        <v>15.053736612082941</v>
      </c>
      <c r="K31" s="552">
        <f>Activity!$C30*Activity!$D30*Activity!M30</f>
        <v>6.8996292805380151</v>
      </c>
      <c r="L31" s="552">
        <f>Activity!$C30*Activity!$D30*Activity!N30</f>
        <v>8.3631870067127458</v>
      </c>
      <c r="M31" s="550">
        <f>Activity!$C30*Activity!$D30*Activity!O30</f>
        <v>32.616429326179706</v>
      </c>
      <c r="N31" s="413">
        <v>0</v>
      </c>
      <c r="O31" s="552">
        <f>Activity!C30*Activity!D30</f>
        <v>209.07967516781864</v>
      </c>
      <c r="P31" s="559">
        <f>Activity!X30</f>
        <v>0</v>
      </c>
    </row>
    <row r="32" spans="2:16">
      <c r="B32" s="7">
        <f t="shared" si="1"/>
        <v>2018</v>
      </c>
      <c r="C32" s="551">
        <f>Activity!$C31*Activity!$D31*Activity!E31</f>
        <v>91.052542653800842</v>
      </c>
      <c r="D32" s="552">
        <f>Activity!$C31*Activity!$D31*Activity!F31</f>
        <v>27.001788511127149</v>
      </c>
      <c r="E32" s="550">
        <f>Activity!$C31*Activity!$D31*Activity!G31</f>
        <v>0</v>
      </c>
      <c r="F32" s="552">
        <f>Activity!$C31*Activity!$D31*Activity!H31</f>
        <v>0</v>
      </c>
      <c r="G32" s="552">
        <f>Activity!$C31*Activity!$D31*Activity!I31</f>
        <v>20.72230281086502</v>
      </c>
      <c r="H32" s="552">
        <f>Activity!$C31*Activity!$D31*Activity!J31</f>
        <v>5.6515371302359148</v>
      </c>
      <c r="I32" s="552">
        <f>Activity!$C31*Activity!$D31*Activity!K31</f>
        <v>1.8838457100786381</v>
      </c>
      <c r="J32" s="553">
        <f>Activity!$C31*Activity!$D31*Activity!L31</f>
        <v>15.070765680629105</v>
      </c>
      <c r="K32" s="552">
        <f>Activity!$C31*Activity!$D31*Activity!M31</f>
        <v>6.9074342702883404</v>
      </c>
      <c r="L32" s="552">
        <f>Activity!$C31*Activity!$D31*Activity!N31</f>
        <v>8.3726476003495041</v>
      </c>
      <c r="M32" s="550">
        <f>Activity!$C31*Activity!$D31*Activity!O31</f>
        <v>32.653325641363061</v>
      </c>
      <c r="N32" s="413">
        <v>0</v>
      </c>
      <c r="O32" s="552">
        <f>Activity!C31*Activity!D31</f>
        <v>209.31619000873758</v>
      </c>
      <c r="P32" s="559">
        <f>Activity!X31</f>
        <v>0</v>
      </c>
    </row>
    <row r="33" spans="2:16">
      <c r="B33" s="7">
        <f t="shared" si="1"/>
        <v>2019</v>
      </c>
      <c r="C33" s="551">
        <f>Activity!$C32*Activity!$D32*Activity!E32</f>
        <v>91.099011808631616</v>
      </c>
      <c r="D33" s="552">
        <f>Activity!$C32*Activity!$D32*Activity!F32</f>
        <v>27.015569019111446</v>
      </c>
      <c r="E33" s="550">
        <f>Activity!$C32*Activity!$D32*Activity!G32</f>
        <v>0</v>
      </c>
      <c r="F33" s="552">
        <f>Activity!$C32*Activity!$D32*Activity!H32</f>
        <v>0</v>
      </c>
      <c r="G33" s="552">
        <f>Activity!$C32*Activity!$D32*Activity!I32</f>
        <v>20.732878549550648</v>
      </c>
      <c r="H33" s="552">
        <f>Activity!$C32*Activity!$D32*Activity!J32</f>
        <v>5.6544214226047211</v>
      </c>
      <c r="I33" s="552">
        <f>Activity!$C32*Activity!$D32*Activity!K32</f>
        <v>1.8848071408682403</v>
      </c>
      <c r="J33" s="553">
        <f>Activity!$C32*Activity!$D32*Activity!L32</f>
        <v>15.078457126945922</v>
      </c>
      <c r="K33" s="552">
        <f>Activity!$C32*Activity!$D32*Activity!M32</f>
        <v>6.9109595165168818</v>
      </c>
      <c r="L33" s="552">
        <f>Activity!$C32*Activity!$D32*Activity!N32</f>
        <v>8.3769206260810698</v>
      </c>
      <c r="M33" s="550">
        <f>Activity!$C32*Activity!$D32*Activity!O32</f>
        <v>32.669990441716166</v>
      </c>
      <c r="N33" s="413">
        <v>0</v>
      </c>
      <c r="O33" s="552">
        <f>Activity!C32*Activity!D32</f>
        <v>209.42301565202672</v>
      </c>
      <c r="P33" s="559">
        <f>Activity!X32</f>
        <v>0</v>
      </c>
    </row>
    <row r="34" spans="2:16">
      <c r="B34" s="7">
        <f t="shared" si="1"/>
        <v>2020</v>
      </c>
      <c r="C34" s="551">
        <f>Activity!$C33*Activity!$D33*Activity!E33</f>
        <v>91.091693229431627</v>
      </c>
      <c r="D34" s="552">
        <f>Activity!$C33*Activity!$D33*Activity!F33</f>
        <v>27.01339868183145</v>
      </c>
      <c r="E34" s="550">
        <f>Activity!$C33*Activity!$D33*Activity!G33</f>
        <v>0</v>
      </c>
      <c r="F34" s="552">
        <f>Activity!$C33*Activity!$D33*Activity!H33</f>
        <v>0</v>
      </c>
      <c r="G34" s="552">
        <f>Activity!$C33*Activity!$D33*Activity!I33</f>
        <v>20.731212941870648</v>
      </c>
      <c r="H34" s="552">
        <f>Activity!$C33*Activity!$D33*Activity!J33</f>
        <v>5.6539671659647217</v>
      </c>
      <c r="I34" s="552">
        <f>Activity!$C33*Activity!$D33*Activity!K33</f>
        <v>1.8846557219882405</v>
      </c>
      <c r="J34" s="553">
        <f>Activity!$C33*Activity!$D33*Activity!L33</f>
        <v>15.077245775905924</v>
      </c>
      <c r="K34" s="552">
        <f>Activity!$C33*Activity!$D33*Activity!M33</f>
        <v>6.9104043139568825</v>
      </c>
      <c r="L34" s="552">
        <f>Activity!$C33*Activity!$D33*Activity!N33</f>
        <v>8.3762476532810695</v>
      </c>
      <c r="M34" s="550">
        <f>Activity!$C33*Activity!$D33*Activity!O33</f>
        <v>32.667365847796169</v>
      </c>
      <c r="N34" s="413">
        <v>0</v>
      </c>
      <c r="O34" s="552">
        <f>Activity!C33*Activity!D33</f>
        <v>209.40619133202674</v>
      </c>
      <c r="P34" s="559">
        <f>Activity!X33</f>
        <v>0</v>
      </c>
    </row>
    <row r="35" spans="2:16">
      <c r="B35" s="7">
        <f t="shared" si="1"/>
        <v>2021</v>
      </c>
      <c r="C35" s="551">
        <f>Activity!$C34*Activity!$D34*Activity!E34</f>
        <v>91.033120890352663</v>
      </c>
      <c r="D35" s="552">
        <f>Activity!$C34*Activity!$D34*Activity!F34</f>
        <v>26.996028953690789</v>
      </c>
      <c r="E35" s="550">
        <f>Activity!$C34*Activity!$D34*Activity!G34</f>
        <v>0</v>
      </c>
      <c r="F35" s="552">
        <f>Activity!$C34*Activity!$D34*Activity!H34</f>
        <v>0</v>
      </c>
      <c r="G35" s="552">
        <f>Activity!$C34*Activity!$D34*Activity!I34</f>
        <v>20.717882685390606</v>
      </c>
      <c r="H35" s="552">
        <f>Activity!$C34*Activity!$D34*Activity!J34</f>
        <v>5.6503316414701654</v>
      </c>
      <c r="I35" s="552">
        <f>Activity!$C34*Activity!$D34*Activity!K34</f>
        <v>1.8834438804900551</v>
      </c>
      <c r="J35" s="553">
        <f>Activity!$C34*Activity!$D34*Activity!L34</f>
        <v>15.067551043920441</v>
      </c>
      <c r="K35" s="552">
        <f>Activity!$C34*Activity!$D34*Activity!M34</f>
        <v>6.9059608951302023</v>
      </c>
      <c r="L35" s="552">
        <f>Activity!$C34*Activity!$D34*Activity!N34</f>
        <v>8.3708616910669118</v>
      </c>
      <c r="M35" s="550">
        <f>Activity!$C34*Activity!$D34*Activity!O34</f>
        <v>32.646360595160957</v>
      </c>
      <c r="N35" s="413">
        <v>0</v>
      </c>
      <c r="O35" s="552">
        <f>Activity!C34*Activity!D34</f>
        <v>209.27154227667279</v>
      </c>
      <c r="P35" s="559">
        <f>Activity!X34</f>
        <v>0</v>
      </c>
    </row>
    <row r="36" spans="2:16">
      <c r="B36" s="7">
        <f t="shared" si="1"/>
        <v>2022</v>
      </c>
      <c r="C36" s="551">
        <f>Activity!$C35*Activity!$D35*Activity!E35</f>
        <v>90.925738615900997</v>
      </c>
      <c r="D36" s="552">
        <f>Activity!$C35*Activity!$D35*Activity!F35</f>
        <v>26.964184555060296</v>
      </c>
      <c r="E36" s="550">
        <f>Activity!$C35*Activity!$D35*Activity!G35</f>
        <v>0</v>
      </c>
      <c r="F36" s="552">
        <f>Activity!$C35*Activity!$D35*Activity!H35</f>
        <v>0</v>
      </c>
      <c r="G36" s="552">
        <f>Activity!$C35*Activity!$D35*Activity!I35</f>
        <v>20.693443960860229</v>
      </c>
      <c r="H36" s="552">
        <f>Activity!$C35*Activity!$D35*Activity!J35</f>
        <v>5.6436665347800616</v>
      </c>
      <c r="I36" s="552">
        <f>Activity!$C35*Activity!$D35*Activity!K35</f>
        <v>1.8812221782600205</v>
      </c>
      <c r="J36" s="553">
        <f>Activity!$C35*Activity!$D35*Activity!L35</f>
        <v>15.049777426080164</v>
      </c>
      <c r="K36" s="552">
        <f>Activity!$C35*Activity!$D35*Activity!M35</f>
        <v>6.8978146536200766</v>
      </c>
      <c r="L36" s="552">
        <f>Activity!$C35*Activity!$D35*Activity!N35</f>
        <v>8.3609874589334261</v>
      </c>
      <c r="M36" s="550">
        <f>Activity!$C35*Activity!$D35*Activity!O35</f>
        <v>32.607851089840359</v>
      </c>
      <c r="N36" s="413">
        <v>0</v>
      </c>
      <c r="O36" s="552">
        <f>Activity!C35*Activity!D35</f>
        <v>209.02468647333563</v>
      </c>
      <c r="P36" s="559">
        <f>Activity!X35</f>
        <v>0</v>
      </c>
    </row>
    <row r="37" spans="2:16">
      <c r="B37" s="7">
        <f t="shared" si="1"/>
        <v>2023</v>
      </c>
      <c r="C37" s="551">
        <f>Activity!$C36*Activity!$D36*Activity!E36</f>
        <v>90.771902936716089</v>
      </c>
      <c r="D37" s="552">
        <f>Activity!$C36*Activity!$D36*Activity!F36</f>
        <v>26.918564319164084</v>
      </c>
      <c r="E37" s="550">
        <f>Activity!$C36*Activity!$D36*Activity!G36</f>
        <v>0</v>
      </c>
      <c r="F37" s="552">
        <f>Activity!$C36*Activity!$D36*Activity!H36</f>
        <v>0</v>
      </c>
      <c r="G37" s="552">
        <f>Activity!$C36*Activity!$D36*Activity!I36</f>
        <v>20.65843308214918</v>
      </c>
      <c r="H37" s="552">
        <f>Activity!$C36*Activity!$D36*Activity!J36</f>
        <v>5.6341181133134128</v>
      </c>
      <c r="I37" s="552">
        <f>Activity!$C36*Activity!$D36*Activity!K36</f>
        <v>1.8780393711044707</v>
      </c>
      <c r="J37" s="553">
        <f>Activity!$C36*Activity!$D36*Activity!L36</f>
        <v>15.024314968835766</v>
      </c>
      <c r="K37" s="552">
        <f>Activity!$C36*Activity!$D36*Activity!M36</f>
        <v>6.8861443607163935</v>
      </c>
      <c r="L37" s="552">
        <f>Activity!$C36*Activity!$D36*Activity!N36</f>
        <v>8.3468416493532036</v>
      </c>
      <c r="M37" s="550">
        <f>Activity!$C36*Activity!$D36*Activity!O36</f>
        <v>32.552682432477496</v>
      </c>
      <c r="N37" s="413">
        <v>0</v>
      </c>
      <c r="O37" s="552">
        <f>Activity!C36*Activity!D36</f>
        <v>208.6710412338301</v>
      </c>
      <c r="P37" s="559">
        <f>Activity!X36</f>
        <v>0</v>
      </c>
    </row>
    <row r="38" spans="2:16">
      <c r="B38" s="7">
        <f t="shared" si="1"/>
        <v>2024</v>
      </c>
      <c r="C38" s="551">
        <f>Activity!$C37*Activity!$D37*Activity!E37</f>
        <v>90.573885860478796</v>
      </c>
      <c r="D38" s="552">
        <f>Activity!$C37*Activity!$D37*Activity!F37</f>
        <v>26.859842013797163</v>
      </c>
      <c r="E38" s="550">
        <f>Activity!$C37*Activity!$D37*Activity!G37</f>
        <v>0</v>
      </c>
      <c r="F38" s="552">
        <f>Activity!$C37*Activity!$D37*Activity!H37</f>
        <v>0</v>
      </c>
      <c r="G38" s="552">
        <f>Activity!$C37*Activity!$D37*Activity!I37</f>
        <v>20.61336712686759</v>
      </c>
      <c r="H38" s="552">
        <f>Activity!$C37*Activity!$D37*Activity!J37</f>
        <v>5.6218273982366149</v>
      </c>
      <c r="I38" s="552">
        <f>Activity!$C37*Activity!$D37*Activity!K37</f>
        <v>1.8739424660788715</v>
      </c>
      <c r="J38" s="553">
        <f>Activity!$C37*Activity!$D37*Activity!L37</f>
        <v>14.991539728630972</v>
      </c>
      <c r="K38" s="552">
        <f>Activity!$C37*Activity!$D37*Activity!M37</f>
        <v>6.8711223756225301</v>
      </c>
      <c r="L38" s="552">
        <f>Activity!$C37*Activity!$D37*Activity!N37</f>
        <v>8.328633182572764</v>
      </c>
      <c r="M38" s="550">
        <f>Activity!$C37*Activity!$D37*Activity!O37</f>
        <v>32.481669412033774</v>
      </c>
      <c r="N38" s="413">
        <v>0</v>
      </c>
      <c r="O38" s="552">
        <f>Activity!C37*Activity!D37</f>
        <v>208.21582956431908</v>
      </c>
      <c r="P38" s="559">
        <f>Activity!X37</f>
        <v>0</v>
      </c>
    </row>
    <row r="39" spans="2:16">
      <c r="B39" s="7">
        <f t="shared" si="1"/>
        <v>2025</v>
      </c>
      <c r="C39" s="551">
        <f>Activity!$C38*Activity!$D38*Activity!E38</f>
        <v>90.333877560370908</v>
      </c>
      <c r="D39" s="552">
        <f>Activity!$C38*Activity!$D38*Activity!F38</f>
        <v>26.788667138592754</v>
      </c>
      <c r="E39" s="550">
        <f>Activity!$C38*Activity!$D38*Activity!G38</f>
        <v>0</v>
      </c>
      <c r="F39" s="552">
        <f>Activity!$C38*Activity!$D38*Activity!H38</f>
        <v>0</v>
      </c>
      <c r="G39" s="552">
        <f>Activity!$C38*Activity!$D38*Activity!I38</f>
        <v>20.558744548222347</v>
      </c>
      <c r="H39" s="552">
        <f>Activity!$C38*Activity!$D38*Activity!J38</f>
        <v>5.6069303313333672</v>
      </c>
      <c r="I39" s="552">
        <f>Activity!$C38*Activity!$D38*Activity!K38</f>
        <v>1.8689767771111223</v>
      </c>
      <c r="J39" s="553">
        <f>Activity!$C38*Activity!$D38*Activity!L38</f>
        <v>14.951814216888978</v>
      </c>
      <c r="K39" s="552">
        <f>Activity!$C38*Activity!$D38*Activity!M38</f>
        <v>6.8529148494074485</v>
      </c>
      <c r="L39" s="552">
        <f>Activity!$C38*Activity!$D38*Activity!N38</f>
        <v>8.3065634538272111</v>
      </c>
      <c r="M39" s="550">
        <f>Activity!$C38*Activity!$D38*Activity!O38</f>
        <v>32.395597469926123</v>
      </c>
      <c r="N39" s="413">
        <v>0</v>
      </c>
      <c r="O39" s="552">
        <f>Activity!C38*Activity!D38</f>
        <v>207.66408634568026</v>
      </c>
      <c r="P39" s="559">
        <f>Activity!X38</f>
        <v>0</v>
      </c>
    </row>
    <row r="40" spans="2:16">
      <c r="B40" s="7">
        <f t="shared" si="1"/>
        <v>2026</v>
      </c>
      <c r="C40" s="551">
        <f>Activity!$C39*Activity!$D39*Activity!E39</f>
        <v>90.053988983441343</v>
      </c>
      <c r="D40" s="552">
        <f>Activity!$C39*Activity!$D39*Activity!F39</f>
        <v>26.705665698537778</v>
      </c>
      <c r="E40" s="550">
        <f>Activity!$C39*Activity!$D39*Activity!G39</f>
        <v>0</v>
      </c>
      <c r="F40" s="552">
        <f>Activity!$C39*Activity!$D39*Activity!H39</f>
        <v>0</v>
      </c>
      <c r="G40" s="552">
        <f>Activity!$C39*Activity!$D39*Activity!I39</f>
        <v>20.495045768645273</v>
      </c>
      <c r="H40" s="552">
        <f>Activity!$C39*Activity!$D39*Activity!J39</f>
        <v>5.5895579369032555</v>
      </c>
      <c r="I40" s="552">
        <f>Activity!$C39*Activity!$D39*Activity!K39</f>
        <v>1.8631859789677518</v>
      </c>
      <c r="J40" s="553">
        <f>Activity!$C39*Activity!$D39*Activity!L39</f>
        <v>14.905487831742015</v>
      </c>
      <c r="K40" s="552">
        <f>Activity!$C39*Activity!$D39*Activity!M39</f>
        <v>6.8316819228817574</v>
      </c>
      <c r="L40" s="552">
        <f>Activity!$C39*Activity!$D39*Activity!N39</f>
        <v>8.2808265731900086</v>
      </c>
      <c r="M40" s="550">
        <f>Activity!$C39*Activity!$D39*Activity!O39</f>
        <v>32.295223635441033</v>
      </c>
      <c r="N40" s="413">
        <v>0</v>
      </c>
      <c r="O40" s="552">
        <f>Activity!C39*Activity!D39</f>
        <v>207.02066432975022</v>
      </c>
      <c r="P40" s="559">
        <f>Activity!X39</f>
        <v>0</v>
      </c>
    </row>
    <row r="41" spans="2:16">
      <c r="B41" s="7">
        <f t="shared" si="1"/>
        <v>2027</v>
      </c>
      <c r="C41" s="551">
        <f>Activity!$C40*Activity!$D40*Activity!E40</f>
        <v>89.736254381168351</v>
      </c>
      <c r="D41" s="552">
        <f>Activity!$C40*Activity!$D40*Activity!F40</f>
        <v>26.611440954415443</v>
      </c>
      <c r="E41" s="550">
        <f>Activity!$C40*Activity!$D40*Activity!G40</f>
        <v>0</v>
      </c>
      <c r="F41" s="552">
        <f>Activity!$C40*Activity!$D40*Activity!H40</f>
        <v>0</v>
      </c>
      <c r="G41" s="552">
        <f>Activity!$C40*Activity!$D40*Activity!I40</f>
        <v>20.422733755714177</v>
      </c>
      <c r="H41" s="552">
        <f>Activity!$C40*Activity!$D40*Activity!J40</f>
        <v>5.5698364788311387</v>
      </c>
      <c r="I41" s="552">
        <f>Activity!$C40*Activity!$D40*Activity!K40</f>
        <v>1.8566121596103795</v>
      </c>
      <c r="J41" s="553">
        <f>Activity!$C40*Activity!$D40*Activity!L40</f>
        <v>14.852897276883036</v>
      </c>
      <c r="K41" s="552">
        <f>Activity!$C40*Activity!$D40*Activity!M40</f>
        <v>6.8075779185713925</v>
      </c>
      <c r="L41" s="552">
        <f>Activity!$C40*Activity!$D40*Activity!N40</f>
        <v>8.2516095982683542</v>
      </c>
      <c r="M41" s="550">
        <f>Activity!$C40*Activity!$D40*Activity!O40</f>
        <v>32.181277433246585</v>
      </c>
      <c r="N41" s="413">
        <v>0</v>
      </c>
      <c r="O41" s="552">
        <f>Activity!C40*Activity!D40</f>
        <v>206.29023995670886</v>
      </c>
      <c r="P41" s="559">
        <f>Activity!X40</f>
        <v>0</v>
      </c>
    </row>
    <row r="42" spans="2:16">
      <c r="B42" s="7">
        <f t="shared" si="1"/>
        <v>2028</v>
      </c>
      <c r="C42" s="551">
        <f>Activity!$C41*Activity!$D41*Activity!E41</f>
        <v>89.382633764443767</v>
      </c>
      <c r="D42" s="552">
        <f>Activity!$C41*Activity!$D41*Activity!F41</f>
        <v>26.50657415083505</v>
      </c>
      <c r="E42" s="550">
        <f>Activity!$C41*Activity!$D41*Activity!G41</f>
        <v>0</v>
      </c>
      <c r="F42" s="552">
        <f>Activity!$C41*Activity!$D41*Activity!H41</f>
        <v>0</v>
      </c>
      <c r="G42" s="552">
        <f>Activity!$C41*Activity!$D41*Activity!I41</f>
        <v>20.342254580873409</v>
      </c>
      <c r="H42" s="552">
        <f>Activity!$C41*Activity!$D41*Activity!J41</f>
        <v>5.5478876129654751</v>
      </c>
      <c r="I42" s="552">
        <f>Activity!$C41*Activity!$D41*Activity!K41</f>
        <v>1.8492958709884915</v>
      </c>
      <c r="J42" s="553">
        <f>Activity!$C41*Activity!$D41*Activity!L41</f>
        <v>14.794366967907932</v>
      </c>
      <c r="K42" s="552">
        <f>Activity!$C41*Activity!$D41*Activity!M41</f>
        <v>6.7807515269578031</v>
      </c>
      <c r="L42" s="552">
        <f>Activity!$C41*Activity!$D41*Activity!N41</f>
        <v>8.2190927599488521</v>
      </c>
      <c r="M42" s="550">
        <f>Activity!$C41*Activity!$D41*Activity!O41</f>
        <v>32.054461763800525</v>
      </c>
      <c r="N42" s="413">
        <v>0</v>
      </c>
      <c r="O42" s="552">
        <f>Activity!C41*Activity!D41</f>
        <v>205.4773189987213</v>
      </c>
      <c r="P42" s="559">
        <f>Activity!X41</f>
        <v>0</v>
      </c>
    </row>
    <row r="43" spans="2:16">
      <c r="B43" s="7">
        <f t="shared" si="1"/>
        <v>2029</v>
      </c>
      <c r="C43" s="551">
        <f>Activity!$C42*Activity!$D42*Activity!E42</f>
        <v>88.995015285143609</v>
      </c>
      <c r="D43" s="552">
        <f>Activity!$C42*Activity!$D42*Activity!F42</f>
        <v>26.391625222490866</v>
      </c>
      <c r="E43" s="550">
        <f>Activity!$C42*Activity!$D42*Activity!G42</f>
        <v>0</v>
      </c>
      <c r="F43" s="552">
        <f>Activity!$C42*Activity!$D42*Activity!H42</f>
        <v>0</v>
      </c>
      <c r="G43" s="552">
        <f>Activity!$C42*Activity!$D42*Activity!I42</f>
        <v>20.254037961446478</v>
      </c>
      <c r="H43" s="552">
        <f>Activity!$C42*Activity!$D42*Activity!J42</f>
        <v>5.5238285349399483</v>
      </c>
      <c r="I43" s="552">
        <f>Activity!$C42*Activity!$D42*Activity!K42</f>
        <v>1.841276178313316</v>
      </c>
      <c r="J43" s="553">
        <f>Activity!$C42*Activity!$D42*Activity!L42</f>
        <v>14.730209426506528</v>
      </c>
      <c r="K43" s="552">
        <f>Activity!$C42*Activity!$D42*Activity!M42</f>
        <v>6.7513459871488264</v>
      </c>
      <c r="L43" s="552">
        <f>Activity!$C42*Activity!$D42*Activity!N42</f>
        <v>8.1834496813925153</v>
      </c>
      <c r="M43" s="550">
        <f>Activity!$C42*Activity!$D42*Activity!O42</f>
        <v>31.915453757430811</v>
      </c>
      <c r="N43" s="413">
        <v>0</v>
      </c>
      <c r="O43" s="552">
        <f>Activity!C42*Activity!D42</f>
        <v>204.5862420348129</v>
      </c>
      <c r="P43" s="559">
        <f>Activity!X42</f>
        <v>0</v>
      </c>
    </row>
    <row r="44" spans="2:16">
      <c r="B44" s="7">
        <f t="shared" si="1"/>
        <v>2030</v>
      </c>
      <c r="C44" s="551">
        <f>Activity!$C43*Activity!$D43*Activity!E43</f>
        <v>88.579014852</v>
      </c>
      <c r="D44" s="552">
        <f>Activity!$C43*Activity!$D43*Activity!F43</f>
        <v>26.268259576799998</v>
      </c>
      <c r="E44" s="550">
        <f>Activity!$C43*Activity!$D43*Activity!G43</f>
        <v>0</v>
      </c>
      <c r="F44" s="552">
        <f>Activity!$C43*Activity!$D43*Activity!H43</f>
        <v>0</v>
      </c>
      <c r="G44" s="552">
        <f>Activity!$C43*Activity!$D43*Activity!I43</f>
        <v>20.159362000800002</v>
      </c>
      <c r="H44" s="552">
        <f>Activity!$C43*Activity!$D43*Activity!J43</f>
        <v>5.4980078183999996</v>
      </c>
      <c r="I44" s="552">
        <f>Activity!$C43*Activity!$D43*Activity!K43</f>
        <v>1.8326692727999998</v>
      </c>
      <c r="J44" s="553">
        <f>Activity!$C43*Activity!$D43*Activity!L43</f>
        <v>14.661354182399998</v>
      </c>
      <c r="K44" s="552">
        <f>Activity!$C43*Activity!$D43*Activity!M43</f>
        <v>6.7197873336000002</v>
      </c>
      <c r="L44" s="552">
        <f>Activity!$C43*Activity!$D43*Activity!N43</f>
        <v>8.1451967679999999</v>
      </c>
      <c r="M44" s="550">
        <f>Activity!$C43*Activity!$D43*Activity!O43</f>
        <v>31.7662673952</v>
      </c>
      <c r="N44" s="413">
        <v>0</v>
      </c>
      <c r="O44" s="552">
        <f>Activity!C43*Activity!D43</f>
        <v>203.62991919999999</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33" activePane="bottomRight" state="frozen"/>
      <selection activeCell="E19" sqref="E19"/>
      <selection pane="topRight" activeCell="E19" sqref="E19"/>
      <selection pane="bottomLeft" activeCell="E19" sqref="E19"/>
      <selection pane="bottomRight" activeCell="C28" sqref="C28"/>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23" zoomScale="70" zoomScaleNormal="70" workbookViewId="0">
      <selection activeCell="C17" sqref="C17:O47"/>
    </sheetView>
  </sheetViews>
  <sheetFormatPr defaultColWidth="8.85546875" defaultRowHeight="12.75"/>
  <cols>
    <col min="1" max="1" width="8.85546875" style="643"/>
    <col min="2" max="2" width="7" style="639" customWidth="1"/>
    <col min="3" max="3" width="8.85546875" style="639"/>
    <col min="4" max="4" width="13" style="639" bestFit="1" customWidth="1"/>
    <col min="5" max="5" width="12" style="639" customWidth="1"/>
    <col min="6" max="6" width="9.140625" style="639" bestFit="1" customWidth="1"/>
    <col min="7" max="10" width="8.85546875" style="639"/>
    <col min="11" max="11" width="11.42578125" style="639" bestFit="1" customWidth="1"/>
    <col min="12" max="12" width="8.85546875" style="639"/>
    <col min="13" max="13" width="10.7109375" style="639" bestFit="1" customWidth="1"/>
    <col min="14" max="14" width="3" style="639" customWidth="1"/>
    <col min="15" max="15" width="17.140625" style="640" customWidth="1"/>
    <col min="16" max="16" width="4.7109375" style="639" customWidth="1"/>
    <col min="17" max="17" width="2" style="642" customWidth="1"/>
    <col min="18" max="20" width="8.85546875" style="643"/>
    <col min="21" max="21" width="10.7109375" style="643" customWidth="1"/>
    <col min="22" max="27" width="8.85546875" style="643"/>
    <col min="28" max="28" width="8.85546875" style="639"/>
    <col min="29" max="30" width="8.85546875" style="643"/>
    <col min="31" max="31" width="2.7109375" style="643" customWidth="1"/>
    <col min="32" max="32" width="11.7109375" style="643" bestFit="1" customWidth="1"/>
    <col min="33" max="16384" width="8.85546875" style="643"/>
  </cols>
  <sheetData>
    <row r="1" spans="1:32">
      <c r="A1" s="638"/>
      <c r="P1" s="641"/>
    </row>
    <row r="2" spans="1:32">
      <c r="A2" s="638"/>
      <c r="B2" s="644" t="s">
        <v>94</v>
      </c>
      <c r="D2" s="644"/>
      <c r="E2" s="644"/>
    </row>
    <row r="3" spans="1:32">
      <c r="A3" s="638"/>
      <c r="B3" s="644"/>
      <c r="D3" s="644"/>
      <c r="E3" s="644"/>
      <c r="I3" s="644"/>
      <c r="J3" s="645"/>
      <c r="K3" s="645"/>
      <c r="L3" s="645"/>
      <c r="M3" s="645"/>
      <c r="N3" s="645"/>
      <c r="O3" s="646"/>
      <c r="AB3" s="645"/>
    </row>
    <row r="4" spans="1:32" ht="13.5" thickBot="1">
      <c r="A4" s="638"/>
      <c r="B4" s="644" t="s">
        <v>265</v>
      </c>
      <c r="D4" s="644"/>
      <c r="E4" s="644" t="s">
        <v>276</v>
      </c>
      <c r="H4" s="644" t="s">
        <v>30</v>
      </c>
      <c r="I4" s="644"/>
      <c r="J4" s="645"/>
      <c r="K4" s="645"/>
      <c r="L4" s="645"/>
      <c r="M4" s="645"/>
      <c r="N4" s="645"/>
      <c r="O4" s="646"/>
      <c r="AB4" s="645"/>
    </row>
    <row r="5" spans="1:32" ht="13.5" thickBot="1">
      <c r="A5" s="638"/>
      <c r="B5" s="647" t="str">
        <f>city</f>
        <v>Kalimantan Timur</v>
      </c>
      <c r="C5" s="648"/>
      <c r="D5" s="648"/>
      <c r="E5" s="647" t="str">
        <f>province</f>
        <v>Kalimantan Timur</v>
      </c>
      <c r="F5" s="648"/>
      <c r="G5" s="648"/>
      <c r="H5" s="647" t="str">
        <f>country</f>
        <v>Indonesia</v>
      </c>
      <c r="I5" s="648"/>
      <c r="J5" s="649"/>
      <c r="K5" s="645"/>
      <c r="L5" s="645"/>
      <c r="M5" s="645"/>
      <c r="N5" s="645"/>
      <c r="O5" s="646"/>
      <c r="AB5" s="645"/>
    </row>
    <row r="6" spans="1:32">
      <c r="A6" s="638"/>
      <c r="C6" s="644"/>
      <c r="D6" s="644"/>
      <c r="E6" s="644"/>
    </row>
    <row r="7" spans="1:32">
      <c r="A7" s="638"/>
      <c r="B7" s="639" t="s">
        <v>35</v>
      </c>
      <c r="P7" s="641"/>
    </row>
    <row r="8" spans="1:32">
      <c r="A8" s="638"/>
      <c r="B8" s="639" t="s">
        <v>37</v>
      </c>
      <c r="P8" s="641"/>
    </row>
    <row r="9" spans="1:32">
      <c r="B9" s="650"/>
      <c r="P9" s="641"/>
    </row>
    <row r="10" spans="1:32">
      <c r="P10" s="651"/>
    </row>
    <row r="11" spans="1:32" ht="13.5" thickBot="1">
      <c r="A11" s="652"/>
      <c r="P11" s="652"/>
      <c r="Q11" s="653"/>
    </row>
    <row r="12" spans="1:32" ht="13.5" thickBot="1">
      <c r="A12" s="654"/>
      <c r="B12" s="655"/>
      <c r="C12" s="832" t="s">
        <v>91</v>
      </c>
      <c r="D12" s="833"/>
      <c r="E12" s="833"/>
      <c r="F12" s="833"/>
      <c r="G12" s="833"/>
      <c r="H12" s="833"/>
      <c r="I12" s="833"/>
      <c r="J12" s="833"/>
      <c r="K12" s="833"/>
      <c r="L12" s="833"/>
      <c r="M12" s="834"/>
      <c r="N12" s="656"/>
      <c r="O12" s="657"/>
      <c r="P12" s="654"/>
      <c r="Q12" s="653"/>
      <c r="S12" s="655"/>
      <c r="T12" s="832" t="s">
        <v>91</v>
      </c>
      <c r="U12" s="833"/>
      <c r="V12" s="833"/>
      <c r="W12" s="833"/>
      <c r="X12" s="833"/>
      <c r="Y12" s="833"/>
      <c r="Z12" s="833"/>
      <c r="AA12" s="833"/>
      <c r="AB12" s="833"/>
      <c r="AC12" s="833"/>
      <c r="AD12" s="834"/>
      <c r="AE12" s="656"/>
      <c r="AF12" s="658"/>
    </row>
    <row r="13" spans="1:32" ht="39" thickBot="1">
      <c r="A13" s="654"/>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4"/>
      <c r="Q13" s="653"/>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4"/>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4"/>
      <c r="Q14" s="653"/>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65"/>
      <c r="O15" s="666" t="s">
        <v>15</v>
      </c>
      <c r="P15" s="643"/>
      <c r="Q15" s="653"/>
      <c r="S15" s="668"/>
      <c r="T15" s="669" t="s">
        <v>15</v>
      </c>
      <c r="U15" s="670" t="s">
        <v>15</v>
      </c>
      <c r="V15" s="670" t="s">
        <v>15</v>
      </c>
      <c r="W15" s="670" t="s">
        <v>15</v>
      </c>
      <c r="X15" s="670" t="s">
        <v>15</v>
      </c>
      <c r="Y15" s="670" t="s">
        <v>15</v>
      </c>
      <c r="Z15" s="671" t="s">
        <v>15</v>
      </c>
      <c r="AA15" s="671" t="s">
        <v>15</v>
      </c>
      <c r="AB15" s="671" t="s">
        <v>15</v>
      </c>
      <c r="AC15" s="672" t="s">
        <v>15</v>
      </c>
      <c r="AD15" s="671" t="s">
        <v>15</v>
      </c>
      <c r="AE15" s="665"/>
      <c r="AF15" s="667" t="s">
        <v>15</v>
      </c>
    </row>
    <row r="16" spans="1:32" ht="13.5" thickBot="1">
      <c r="B16" s="673"/>
      <c r="C16" s="674"/>
      <c r="D16" s="675"/>
      <c r="E16" s="675"/>
      <c r="F16" s="675"/>
      <c r="G16" s="675"/>
      <c r="H16" s="675"/>
      <c r="I16" s="676"/>
      <c r="J16" s="676"/>
      <c r="K16" s="677"/>
      <c r="L16" s="678"/>
      <c r="M16" s="677"/>
      <c r="N16" s="679"/>
      <c r="O16" s="680"/>
      <c r="P16" s="643"/>
      <c r="Q16" s="653"/>
      <c r="S16" s="673"/>
      <c r="T16" s="674"/>
      <c r="U16" s="675"/>
      <c r="V16" s="675"/>
      <c r="W16" s="675"/>
      <c r="X16" s="675"/>
      <c r="Y16" s="675"/>
      <c r="Z16" s="676"/>
      <c r="AA16" s="676"/>
      <c r="AB16" s="677"/>
      <c r="AC16" s="678"/>
      <c r="AD16" s="677"/>
      <c r="AE16" s="679"/>
      <c r="AF16" s="681"/>
    </row>
    <row r="17" spans="2:32">
      <c r="B17" s="682">
        <f>year</f>
        <v>2000</v>
      </c>
      <c r="C17" s="764">
        <f>IF(Select2=1,Food!$K19,"")</f>
        <v>0</v>
      </c>
      <c r="D17" s="765">
        <f>IF(Select2=1,Paper!$K19,"")</f>
        <v>0</v>
      </c>
      <c r="E17" s="765">
        <f>IF(Select2=1,Nappies!$K19,"")</f>
        <v>0</v>
      </c>
      <c r="F17" s="765">
        <f>IF(Select2=1,Garden!$K19,"")</f>
        <v>0</v>
      </c>
      <c r="G17" s="765">
        <f>IF(Select2=1,Wood!$K19,"")</f>
        <v>0</v>
      </c>
      <c r="H17" s="765">
        <f>IF(Select2=1,Textiles!$K19,"")</f>
        <v>0</v>
      </c>
      <c r="I17" s="766">
        <f>Sludge!K19</f>
        <v>0</v>
      </c>
      <c r="J17" s="767" t="str">
        <f>IF(Select2=2,MSW!$K19,"")</f>
        <v/>
      </c>
      <c r="K17" s="766">
        <f>Industry!$K19</f>
        <v>0</v>
      </c>
      <c r="L17" s="768">
        <f>SUM(C17:K17)</f>
        <v>0</v>
      </c>
      <c r="M17" s="769">
        <f>Recovery_OX!C12</f>
        <v>0</v>
      </c>
      <c r="N17" s="770"/>
      <c r="O17" s="771">
        <f>(L17-M17)*(1-Recovery_OX!F12)</f>
        <v>0</v>
      </c>
      <c r="P17" s="643"/>
      <c r="Q17" s="653"/>
      <c r="S17" s="682">
        <f>year</f>
        <v>2000</v>
      </c>
      <c r="T17" s="683">
        <f>IF(Select2=1,Food!$W19,"")</f>
        <v>0</v>
      </c>
      <c r="U17" s="684">
        <f>IF(Select2=1,Paper!$W19,"")</f>
        <v>0</v>
      </c>
      <c r="V17" s="684">
        <f>IF(Select2=1,Nappies!$W19,"")</f>
        <v>0</v>
      </c>
      <c r="W17" s="684">
        <f>IF(Select2=1,Garden!$W19,"")</f>
        <v>0</v>
      </c>
      <c r="X17" s="684">
        <f>IF(Select2=1,Wood!$W19,"")</f>
        <v>0</v>
      </c>
      <c r="Y17" s="684">
        <f>IF(Select2=1,Textiles!$W19,"")</f>
        <v>0</v>
      </c>
      <c r="Z17" s="685">
        <f>Sludge!W19</f>
        <v>0</v>
      </c>
      <c r="AA17" s="686" t="str">
        <f>IF(Select2=2,MSW!$W19,"")</f>
        <v/>
      </c>
      <c r="AB17" s="685">
        <f>Industry!$W19</f>
        <v>0</v>
      </c>
      <c r="AC17" s="687">
        <f t="shared" ref="AC17:AC48" si="0">SUM(T17:AA17)</f>
        <v>0</v>
      </c>
      <c r="AD17" s="688">
        <f>Recovery_OX!R12</f>
        <v>0</v>
      </c>
      <c r="AE17" s="651"/>
      <c r="AF17" s="689">
        <f>(AC17-AD17)*(1-Recovery_OX!U12)</f>
        <v>0</v>
      </c>
    </row>
    <row r="18" spans="2:32">
      <c r="B18" s="690">
        <f t="shared" ref="B18:B81" si="1">B17+1</f>
        <v>2001</v>
      </c>
      <c r="C18" s="772">
        <f>IF(Select2=1,Food!$K20,"")</f>
        <v>0</v>
      </c>
      <c r="D18" s="773">
        <f>IF(Select2=1,Paper!$K20,"")</f>
        <v>0</v>
      </c>
      <c r="E18" s="765">
        <f>IF(Select2=1,Nappies!$K20,"")</f>
        <v>0</v>
      </c>
      <c r="F18" s="773">
        <f>IF(Select2=1,Garden!$K20,"")</f>
        <v>0</v>
      </c>
      <c r="G18" s="765">
        <f>IF(Select2=1,Wood!$K20,"")</f>
        <v>0</v>
      </c>
      <c r="H18" s="773">
        <f>IF(Select2=1,Textiles!$K20,"")</f>
        <v>0</v>
      </c>
      <c r="I18" s="774">
        <f>Sludge!K20</f>
        <v>0</v>
      </c>
      <c r="J18" s="774" t="str">
        <f>IF(Select2=2,MSW!$K20,"")</f>
        <v/>
      </c>
      <c r="K18" s="774">
        <f>Industry!$K20</f>
        <v>0</v>
      </c>
      <c r="L18" s="775">
        <f>SUM(C18:K18)</f>
        <v>0</v>
      </c>
      <c r="M18" s="776">
        <f>Recovery_OX!C13</f>
        <v>0</v>
      </c>
      <c r="N18" s="770"/>
      <c r="O18" s="777">
        <f>(L18-M18)*(1-Recovery_OX!F13)</f>
        <v>0</v>
      </c>
      <c r="P18" s="643"/>
      <c r="Q18" s="653"/>
      <c r="S18" s="690">
        <f t="shared" ref="S18:S81" si="2">S17+1</f>
        <v>2001</v>
      </c>
      <c r="T18" s="691">
        <f>IF(Select2=1,Food!$W20,"")</f>
        <v>0</v>
      </c>
      <c r="U18" s="692">
        <f>IF(Select2=1,Paper!$W20,"")</f>
        <v>0</v>
      </c>
      <c r="V18" s="684">
        <f>IF(Select2=1,Nappies!$W20,"")</f>
        <v>0</v>
      </c>
      <c r="W18" s="692">
        <f>IF(Select2=1,Garden!$W20,"")</f>
        <v>0</v>
      </c>
      <c r="X18" s="684">
        <f>IF(Select2=1,Wood!$W20,"")</f>
        <v>0</v>
      </c>
      <c r="Y18" s="692">
        <f>IF(Select2=1,Textiles!$W20,"")</f>
        <v>0</v>
      </c>
      <c r="Z18" s="686">
        <f>Sludge!W20</f>
        <v>0</v>
      </c>
      <c r="AA18" s="686" t="str">
        <f>IF(Select2=2,MSW!$W20,"")</f>
        <v/>
      </c>
      <c r="AB18" s="693">
        <f>Industry!$W20</f>
        <v>0</v>
      </c>
      <c r="AC18" s="694">
        <f t="shared" si="0"/>
        <v>0</v>
      </c>
      <c r="AD18" s="695">
        <f>Recovery_OX!R13</f>
        <v>0</v>
      </c>
      <c r="AE18" s="651"/>
      <c r="AF18" s="696">
        <f>(AC18-AD18)*(1-Recovery_OX!U13)</f>
        <v>0</v>
      </c>
    </row>
    <row r="19" spans="2:32">
      <c r="B19" s="690">
        <f t="shared" si="1"/>
        <v>2002</v>
      </c>
      <c r="C19" s="772">
        <f>IF(Select2=1,Food!$K21,"")</f>
        <v>0</v>
      </c>
      <c r="D19" s="773">
        <f>IF(Select2=1,Paper!$K21,"")</f>
        <v>0</v>
      </c>
      <c r="E19" s="765">
        <f>IF(Select2=1,Nappies!$K21,"")</f>
        <v>0</v>
      </c>
      <c r="F19" s="773">
        <f>IF(Select2=1,Garden!$K21,"")</f>
        <v>0</v>
      </c>
      <c r="G19" s="765">
        <f>IF(Select2=1,Wood!$K21,"")</f>
        <v>0</v>
      </c>
      <c r="H19" s="773">
        <f>IF(Select2=1,Textiles!$K21,"")</f>
        <v>0</v>
      </c>
      <c r="I19" s="774">
        <f>Sludge!K21</f>
        <v>0</v>
      </c>
      <c r="J19" s="774" t="str">
        <f>IF(Select2=2,MSW!$K21,"")</f>
        <v/>
      </c>
      <c r="K19" s="774">
        <f>Industry!$K21</f>
        <v>0</v>
      </c>
      <c r="L19" s="775">
        <f t="shared" ref="L19:L82" si="3">SUM(C19:K19)</f>
        <v>0</v>
      </c>
      <c r="M19" s="776">
        <f>Recovery_OX!C14</f>
        <v>0</v>
      </c>
      <c r="N19" s="770"/>
      <c r="O19" s="777">
        <f>(L19-M19)*(1-Recovery_OX!F14)</f>
        <v>0</v>
      </c>
      <c r="P19" s="643"/>
      <c r="Q19" s="653"/>
      <c r="S19" s="690">
        <f t="shared" si="2"/>
        <v>2002</v>
      </c>
      <c r="T19" s="691">
        <f>IF(Select2=1,Food!$W21,"")</f>
        <v>0</v>
      </c>
      <c r="U19" s="692">
        <f>IF(Select2=1,Paper!$W21,"")</f>
        <v>0</v>
      </c>
      <c r="V19" s="684">
        <f>IF(Select2=1,Nappies!$W21,"")</f>
        <v>0</v>
      </c>
      <c r="W19" s="692">
        <f>IF(Select2=1,Garden!$W21,"")</f>
        <v>0</v>
      </c>
      <c r="X19" s="684">
        <f>IF(Select2=1,Wood!$W21,"")</f>
        <v>0</v>
      </c>
      <c r="Y19" s="692">
        <f>IF(Select2=1,Textiles!$W21,"")</f>
        <v>0</v>
      </c>
      <c r="Z19" s="686">
        <f>Sludge!W21</f>
        <v>0</v>
      </c>
      <c r="AA19" s="686" t="str">
        <f>IF(Select2=2,MSW!$W21,"")</f>
        <v/>
      </c>
      <c r="AB19" s="693">
        <f>Industry!$W21</f>
        <v>0</v>
      </c>
      <c r="AC19" s="694">
        <f t="shared" si="0"/>
        <v>0</v>
      </c>
      <c r="AD19" s="695">
        <f>Recovery_OX!R14</f>
        <v>0</v>
      </c>
      <c r="AE19" s="651"/>
      <c r="AF19" s="696">
        <f>(AC19-AD19)*(1-Recovery_OX!U14)</f>
        <v>0</v>
      </c>
    </row>
    <row r="20" spans="2:32">
      <c r="B20" s="690">
        <f t="shared" si="1"/>
        <v>2003</v>
      </c>
      <c r="C20" s="772">
        <f>IF(Select2=1,Food!$K22,"")</f>
        <v>0</v>
      </c>
      <c r="D20" s="773">
        <f>IF(Select2=1,Paper!$K22,"")</f>
        <v>0</v>
      </c>
      <c r="E20" s="765">
        <f>IF(Select2=1,Nappies!$K22,"")</f>
        <v>0</v>
      </c>
      <c r="F20" s="773">
        <f>IF(Select2=1,Garden!$K22,"")</f>
        <v>0</v>
      </c>
      <c r="G20" s="765">
        <f>IF(Select2=1,Wood!$K22,"")</f>
        <v>0</v>
      </c>
      <c r="H20" s="773">
        <f>IF(Select2=1,Textiles!$K22,"")</f>
        <v>0</v>
      </c>
      <c r="I20" s="774">
        <f>Sludge!K22</f>
        <v>0</v>
      </c>
      <c r="J20" s="774" t="str">
        <f>IF(Select2=2,MSW!$K22,"")</f>
        <v/>
      </c>
      <c r="K20" s="774">
        <f>Industry!$K22</f>
        <v>0</v>
      </c>
      <c r="L20" s="775">
        <f t="shared" si="3"/>
        <v>0</v>
      </c>
      <c r="M20" s="776">
        <f>Recovery_OX!C15</f>
        <v>0</v>
      </c>
      <c r="N20" s="770"/>
      <c r="O20" s="777">
        <f>(L20-M20)*(1-Recovery_OX!F15)</f>
        <v>0</v>
      </c>
      <c r="P20" s="643"/>
      <c r="Q20" s="653"/>
      <c r="S20" s="690">
        <f t="shared" si="2"/>
        <v>2003</v>
      </c>
      <c r="T20" s="691">
        <f>IF(Select2=1,Food!$W22,"")</f>
        <v>0</v>
      </c>
      <c r="U20" s="692">
        <f>IF(Select2=1,Paper!$W22,"")</f>
        <v>0</v>
      </c>
      <c r="V20" s="684">
        <f>IF(Select2=1,Nappies!$W22,"")</f>
        <v>0</v>
      </c>
      <c r="W20" s="692">
        <f>IF(Select2=1,Garden!$W22,"")</f>
        <v>0</v>
      </c>
      <c r="X20" s="684">
        <f>IF(Select2=1,Wood!$W22,"")</f>
        <v>0</v>
      </c>
      <c r="Y20" s="692">
        <f>IF(Select2=1,Textiles!$W22,"")</f>
        <v>0</v>
      </c>
      <c r="Z20" s="686">
        <f>Sludge!W22</f>
        <v>0</v>
      </c>
      <c r="AA20" s="686" t="str">
        <f>IF(Select2=2,MSW!$W22,"")</f>
        <v/>
      </c>
      <c r="AB20" s="693">
        <f>Industry!$W22</f>
        <v>0</v>
      </c>
      <c r="AC20" s="694">
        <f t="shared" si="0"/>
        <v>0</v>
      </c>
      <c r="AD20" s="695">
        <f>Recovery_OX!R15</f>
        <v>0</v>
      </c>
      <c r="AE20" s="651"/>
      <c r="AF20" s="696">
        <f>(AC20-AD20)*(1-Recovery_OX!U15)</f>
        <v>0</v>
      </c>
    </row>
    <row r="21" spans="2:32">
      <c r="B21" s="690">
        <f t="shared" si="1"/>
        <v>2004</v>
      </c>
      <c r="C21" s="772">
        <f>IF(Select2=1,Food!$K23,"")</f>
        <v>0</v>
      </c>
      <c r="D21" s="773">
        <f>IF(Select2=1,Paper!$K23,"")</f>
        <v>0</v>
      </c>
      <c r="E21" s="765">
        <f>IF(Select2=1,Nappies!$K23,"")</f>
        <v>0</v>
      </c>
      <c r="F21" s="773">
        <f>IF(Select2=1,Garden!$K23,"")</f>
        <v>0</v>
      </c>
      <c r="G21" s="765">
        <f>IF(Select2=1,Wood!$K23,"")</f>
        <v>0</v>
      </c>
      <c r="H21" s="773">
        <f>IF(Select2=1,Textiles!$K23,"")</f>
        <v>0</v>
      </c>
      <c r="I21" s="774">
        <f>Sludge!K23</f>
        <v>0</v>
      </c>
      <c r="J21" s="774" t="str">
        <f>IF(Select2=2,MSW!$K23,"")</f>
        <v/>
      </c>
      <c r="K21" s="774">
        <f>Industry!$K23</f>
        <v>0</v>
      </c>
      <c r="L21" s="775">
        <f t="shared" si="3"/>
        <v>0</v>
      </c>
      <c r="M21" s="776">
        <f>Recovery_OX!C16</f>
        <v>0</v>
      </c>
      <c r="N21" s="770"/>
      <c r="O21" s="777">
        <f>(L21-M21)*(1-Recovery_OX!F16)</f>
        <v>0</v>
      </c>
      <c r="P21" s="643"/>
      <c r="Q21" s="653"/>
      <c r="S21" s="690">
        <f t="shared" si="2"/>
        <v>2004</v>
      </c>
      <c r="T21" s="691">
        <f>IF(Select2=1,Food!$W23,"")</f>
        <v>0</v>
      </c>
      <c r="U21" s="692">
        <f>IF(Select2=1,Paper!$W23,"")</f>
        <v>0</v>
      </c>
      <c r="V21" s="684">
        <f>IF(Select2=1,Nappies!$W23,"")</f>
        <v>0</v>
      </c>
      <c r="W21" s="692">
        <f>IF(Select2=1,Garden!$W23,"")</f>
        <v>0</v>
      </c>
      <c r="X21" s="684">
        <f>IF(Select2=1,Wood!$W23,"")</f>
        <v>0</v>
      </c>
      <c r="Y21" s="692">
        <f>IF(Select2=1,Textiles!$W23,"")</f>
        <v>0</v>
      </c>
      <c r="Z21" s="686">
        <f>Sludge!W23</f>
        <v>0</v>
      </c>
      <c r="AA21" s="686" t="str">
        <f>IF(Select2=2,MSW!$W23,"")</f>
        <v/>
      </c>
      <c r="AB21" s="693">
        <f>Industry!$W23</f>
        <v>0</v>
      </c>
      <c r="AC21" s="694">
        <f t="shared" si="0"/>
        <v>0</v>
      </c>
      <c r="AD21" s="695">
        <f>Recovery_OX!R16</f>
        <v>0</v>
      </c>
      <c r="AE21" s="651"/>
      <c r="AF21" s="696">
        <f>(AC21-AD21)*(1-Recovery_OX!U16)</f>
        <v>0</v>
      </c>
    </row>
    <row r="22" spans="2:32">
      <c r="B22" s="690">
        <f t="shared" si="1"/>
        <v>2005</v>
      </c>
      <c r="C22" s="772">
        <f>IF(Select2=1,Food!$K24,"")</f>
        <v>0</v>
      </c>
      <c r="D22" s="773">
        <f>IF(Select2=1,Paper!$K24,"")</f>
        <v>0</v>
      </c>
      <c r="E22" s="765">
        <f>IF(Select2=1,Nappies!$K24,"")</f>
        <v>0</v>
      </c>
      <c r="F22" s="773">
        <f>IF(Select2=1,Garden!$K24,"")</f>
        <v>0</v>
      </c>
      <c r="G22" s="765">
        <f>IF(Select2=1,Wood!$K24,"")</f>
        <v>0</v>
      </c>
      <c r="H22" s="773">
        <f>IF(Select2=1,Textiles!$K24,"")</f>
        <v>0</v>
      </c>
      <c r="I22" s="774">
        <f>Sludge!K24</f>
        <v>0</v>
      </c>
      <c r="J22" s="774" t="str">
        <f>IF(Select2=2,MSW!$K24,"")</f>
        <v/>
      </c>
      <c r="K22" s="774">
        <f>Industry!$K24</f>
        <v>0</v>
      </c>
      <c r="L22" s="775">
        <f t="shared" si="3"/>
        <v>0</v>
      </c>
      <c r="M22" s="776">
        <f>Recovery_OX!C17</f>
        <v>0</v>
      </c>
      <c r="N22" s="770"/>
      <c r="O22" s="777">
        <f>(L22-M22)*(1-Recovery_OX!F17)</f>
        <v>0</v>
      </c>
      <c r="P22" s="643"/>
      <c r="Q22" s="653"/>
      <c r="S22" s="690">
        <f t="shared" si="2"/>
        <v>2005</v>
      </c>
      <c r="T22" s="691">
        <f>IF(Select2=1,Food!$W24,"")</f>
        <v>0</v>
      </c>
      <c r="U22" s="692">
        <f>IF(Select2=1,Paper!$W24,"")</f>
        <v>0</v>
      </c>
      <c r="V22" s="684">
        <f>IF(Select2=1,Nappies!$W24,"")</f>
        <v>0</v>
      </c>
      <c r="W22" s="692">
        <f>IF(Select2=1,Garden!$W24,"")</f>
        <v>0</v>
      </c>
      <c r="X22" s="684">
        <f>IF(Select2=1,Wood!$W24,"")</f>
        <v>0</v>
      </c>
      <c r="Y22" s="692">
        <f>IF(Select2=1,Textiles!$W24,"")</f>
        <v>0</v>
      </c>
      <c r="Z22" s="686">
        <f>Sludge!W24</f>
        <v>0</v>
      </c>
      <c r="AA22" s="686" t="str">
        <f>IF(Select2=2,MSW!$W24,"")</f>
        <v/>
      </c>
      <c r="AB22" s="693">
        <f>Industry!$W24</f>
        <v>0</v>
      </c>
      <c r="AC22" s="694">
        <f t="shared" si="0"/>
        <v>0</v>
      </c>
      <c r="AD22" s="695">
        <f>Recovery_OX!R17</f>
        <v>0</v>
      </c>
      <c r="AE22" s="651"/>
      <c r="AF22" s="696">
        <f>(AC22-AD22)*(1-Recovery_OX!U17)</f>
        <v>0</v>
      </c>
    </row>
    <row r="23" spans="2:32">
      <c r="B23" s="690">
        <f t="shared" si="1"/>
        <v>2006</v>
      </c>
      <c r="C23" s="772">
        <f>IF(Select2=1,Food!$K25,"")</f>
        <v>0</v>
      </c>
      <c r="D23" s="773">
        <f>IF(Select2=1,Paper!$K25,"")</f>
        <v>0</v>
      </c>
      <c r="E23" s="765">
        <f>IF(Select2=1,Nappies!$K25,"")</f>
        <v>0</v>
      </c>
      <c r="F23" s="773">
        <f>IF(Select2=1,Garden!$K25,"")</f>
        <v>0</v>
      </c>
      <c r="G23" s="765">
        <f>IF(Select2=1,Wood!$K25,"")</f>
        <v>0</v>
      </c>
      <c r="H23" s="773">
        <f>IF(Select2=1,Textiles!$K25,"")</f>
        <v>0</v>
      </c>
      <c r="I23" s="774">
        <f>Sludge!K25</f>
        <v>0</v>
      </c>
      <c r="J23" s="774" t="str">
        <f>IF(Select2=2,MSW!$K25,"")</f>
        <v/>
      </c>
      <c r="K23" s="774">
        <f>Industry!$K25</f>
        <v>0</v>
      </c>
      <c r="L23" s="775">
        <f t="shared" si="3"/>
        <v>0</v>
      </c>
      <c r="M23" s="776">
        <f>Recovery_OX!C18</f>
        <v>0</v>
      </c>
      <c r="N23" s="770"/>
      <c r="O23" s="777">
        <f>(L23-M23)*(1-Recovery_OX!F18)</f>
        <v>0</v>
      </c>
      <c r="P23" s="643"/>
      <c r="Q23" s="653"/>
      <c r="S23" s="690">
        <f t="shared" si="2"/>
        <v>2006</v>
      </c>
      <c r="T23" s="691">
        <f>IF(Select2=1,Food!$W25,"")</f>
        <v>0</v>
      </c>
      <c r="U23" s="692">
        <f>IF(Select2=1,Paper!$W25,"")</f>
        <v>0</v>
      </c>
      <c r="V23" s="684">
        <f>IF(Select2=1,Nappies!$W25,"")</f>
        <v>0</v>
      </c>
      <c r="W23" s="692">
        <f>IF(Select2=1,Garden!$W25,"")</f>
        <v>0</v>
      </c>
      <c r="X23" s="684">
        <f>IF(Select2=1,Wood!$W25,"")</f>
        <v>0</v>
      </c>
      <c r="Y23" s="692">
        <f>IF(Select2=1,Textiles!$W25,"")</f>
        <v>0</v>
      </c>
      <c r="Z23" s="686">
        <f>Sludge!W25</f>
        <v>0</v>
      </c>
      <c r="AA23" s="686" t="str">
        <f>IF(Select2=2,MSW!$W25,"")</f>
        <v/>
      </c>
      <c r="AB23" s="693">
        <f>Industry!$W25</f>
        <v>0</v>
      </c>
      <c r="AC23" s="694">
        <f t="shared" si="0"/>
        <v>0</v>
      </c>
      <c r="AD23" s="695">
        <f>Recovery_OX!R18</f>
        <v>0</v>
      </c>
      <c r="AE23" s="651"/>
      <c r="AF23" s="696">
        <f>(AC23-AD23)*(1-Recovery_OX!U18)</f>
        <v>0</v>
      </c>
    </row>
    <row r="24" spans="2:32">
      <c r="B24" s="690">
        <f t="shared" si="1"/>
        <v>2007</v>
      </c>
      <c r="C24" s="772">
        <f>IF(Select2=1,Food!$K26,"")</f>
        <v>0</v>
      </c>
      <c r="D24" s="773">
        <f>IF(Select2=1,Paper!$K26,"")</f>
        <v>0</v>
      </c>
      <c r="E24" s="765">
        <f>IF(Select2=1,Nappies!$K26,"")</f>
        <v>0</v>
      </c>
      <c r="F24" s="773">
        <f>IF(Select2=1,Garden!$K26,"")</f>
        <v>0</v>
      </c>
      <c r="G24" s="765">
        <f>IF(Select2=1,Wood!$K26,"")</f>
        <v>0</v>
      </c>
      <c r="H24" s="773">
        <f>IF(Select2=1,Textiles!$K26,"")</f>
        <v>0</v>
      </c>
      <c r="I24" s="774">
        <f>Sludge!K26</f>
        <v>0</v>
      </c>
      <c r="J24" s="774" t="str">
        <f>IF(Select2=2,MSW!$K26,"")</f>
        <v/>
      </c>
      <c r="K24" s="774">
        <f>Industry!$K26</f>
        <v>0</v>
      </c>
      <c r="L24" s="775">
        <f t="shared" si="3"/>
        <v>0</v>
      </c>
      <c r="M24" s="776">
        <f>Recovery_OX!C19</f>
        <v>0</v>
      </c>
      <c r="N24" s="770"/>
      <c r="O24" s="777">
        <f>(L24-M24)*(1-Recovery_OX!F19)</f>
        <v>0</v>
      </c>
      <c r="P24" s="643"/>
      <c r="Q24" s="653"/>
      <c r="S24" s="690">
        <f t="shared" si="2"/>
        <v>2007</v>
      </c>
      <c r="T24" s="691">
        <f>IF(Select2=1,Food!$W26,"")</f>
        <v>0</v>
      </c>
      <c r="U24" s="692">
        <f>IF(Select2=1,Paper!$W26,"")</f>
        <v>0</v>
      </c>
      <c r="V24" s="684">
        <f>IF(Select2=1,Nappies!$W26,"")</f>
        <v>0</v>
      </c>
      <c r="W24" s="692">
        <f>IF(Select2=1,Garden!$W26,"")</f>
        <v>0</v>
      </c>
      <c r="X24" s="684">
        <f>IF(Select2=1,Wood!$W26,"")</f>
        <v>0</v>
      </c>
      <c r="Y24" s="692">
        <f>IF(Select2=1,Textiles!$W26,"")</f>
        <v>0</v>
      </c>
      <c r="Z24" s="686">
        <f>Sludge!W26</f>
        <v>0</v>
      </c>
      <c r="AA24" s="686" t="str">
        <f>IF(Select2=2,MSW!$W26,"")</f>
        <v/>
      </c>
      <c r="AB24" s="693">
        <f>Industry!$W26</f>
        <v>0</v>
      </c>
      <c r="AC24" s="694">
        <f t="shared" si="0"/>
        <v>0</v>
      </c>
      <c r="AD24" s="695">
        <f>Recovery_OX!R19</f>
        <v>0</v>
      </c>
      <c r="AE24" s="651"/>
      <c r="AF24" s="696">
        <f>(AC24-AD24)*(1-Recovery_OX!U19)</f>
        <v>0</v>
      </c>
    </row>
    <row r="25" spans="2:32">
      <c r="B25" s="690">
        <f t="shared" si="1"/>
        <v>2008</v>
      </c>
      <c r="C25" s="772">
        <f>IF(Select2=1,Food!$K27,"")</f>
        <v>0</v>
      </c>
      <c r="D25" s="773">
        <f>IF(Select2=1,Paper!$K27,"")</f>
        <v>0</v>
      </c>
      <c r="E25" s="765">
        <f>IF(Select2=1,Nappies!$K27,"")</f>
        <v>0</v>
      </c>
      <c r="F25" s="773">
        <f>IF(Select2=1,Garden!$K27,"")</f>
        <v>0</v>
      </c>
      <c r="G25" s="765">
        <f>IF(Select2=1,Wood!$K27,"")</f>
        <v>0</v>
      </c>
      <c r="H25" s="773">
        <f>IF(Select2=1,Textiles!$K27,"")</f>
        <v>0</v>
      </c>
      <c r="I25" s="774">
        <f>Sludge!K27</f>
        <v>0</v>
      </c>
      <c r="J25" s="774" t="str">
        <f>IF(Select2=2,MSW!$K27,"")</f>
        <v/>
      </c>
      <c r="K25" s="774">
        <f>Industry!$K27</f>
        <v>0</v>
      </c>
      <c r="L25" s="775">
        <f t="shared" si="3"/>
        <v>0</v>
      </c>
      <c r="M25" s="776">
        <f>Recovery_OX!C20</f>
        <v>0</v>
      </c>
      <c r="N25" s="770"/>
      <c r="O25" s="777">
        <f>(L25-M25)*(1-Recovery_OX!F20)</f>
        <v>0</v>
      </c>
      <c r="P25" s="643"/>
      <c r="Q25" s="653"/>
      <c r="S25" s="690">
        <f t="shared" si="2"/>
        <v>2008</v>
      </c>
      <c r="T25" s="691">
        <f>IF(Select2=1,Food!$W27,"")</f>
        <v>0</v>
      </c>
      <c r="U25" s="692">
        <f>IF(Select2=1,Paper!$W27,"")</f>
        <v>0</v>
      </c>
      <c r="V25" s="684">
        <f>IF(Select2=1,Nappies!$W27,"")</f>
        <v>0</v>
      </c>
      <c r="W25" s="692">
        <f>IF(Select2=1,Garden!$W27,"")</f>
        <v>0</v>
      </c>
      <c r="X25" s="684">
        <f>IF(Select2=1,Wood!$W27,"")</f>
        <v>0</v>
      </c>
      <c r="Y25" s="692">
        <f>IF(Select2=1,Textiles!$W27,"")</f>
        <v>0</v>
      </c>
      <c r="Z25" s="686">
        <f>Sludge!W27</f>
        <v>0</v>
      </c>
      <c r="AA25" s="686" t="str">
        <f>IF(Select2=2,MSW!$W27,"")</f>
        <v/>
      </c>
      <c r="AB25" s="693">
        <f>Industry!$W27</f>
        <v>0</v>
      </c>
      <c r="AC25" s="694">
        <f t="shared" si="0"/>
        <v>0</v>
      </c>
      <c r="AD25" s="695">
        <f>Recovery_OX!R20</f>
        <v>0</v>
      </c>
      <c r="AE25" s="651"/>
      <c r="AF25" s="696">
        <f>(AC25-AD25)*(1-Recovery_OX!U20)</f>
        <v>0</v>
      </c>
    </row>
    <row r="26" spans="2:32">
      <c r="B26" s="690">
        <f t="shared" si="1"/>
        <v>2009</v>
      </c>
      <c r="C26" s="772">
        <f>IF(Select2=1,Food!$K28,"")</f>
        <v>0</v>
      </c>
      <c r="D26" s="773">
        <f>IF(Select2=1,Paper!$K28,"")</f>
        <v>0</v>
      </c>
      <c r="E26" s="765">
        <f>IF(Select2=1,Nappies!$K28,"")</f>
        <v>0</v>
      </c>
      <c r="F26" s="773">
        <f>IF(Select2=1,Garden!$K28,"")</f>
        <v>0</v>
      </c>
      <c r="G26" s="765">
        <f>IF(Select2=1,Wood!$K28,"")</f>
        <v>0</v>
      </c>
      <c r="H26" s="773">
        <f>IF(Select2=1,Textiles!$K28,"")</f>
        <v>0</v>
      </c>
      <c r="I26" s="774">
        <f>Sludge!K28</f>
        <v>0</v>
      </c>
      <c r="J26" s="774" t="str">
        <f>IF(Select2=2,MSW!$K28,"")</f>
        <v/>
      </c>
      <c r="K26" s="774">
        <f>Industry!$K28</f>
        <v>0</v>
      </c>
      <c r="L26" s="775">
        <f t="shared" si="3"/>
        <v>0</v>
      </c>
      <c r="M26" s="776">
        <f>Recovery_OX!C21</f>
        <v>0</v>
      </c>
      <c r="N26" s="770"/>
      <c r="O26" s="777">
        <f>(L26-M26)*(1-Recovery_OX!F21)</f>
        <v>0</v>
      </c>
      <c r="P26" s="643"/>
      <c r="Q26" s="653"/>
      <c r="S26" s="690">
        <f t="shared" si="2"/>
        <v>2009</v>
      </c>
      <c r="T26" s="691">
        <f>IF(Select2=1,Food!$W28,"")</f>
        <v>0</v>
      </c>
      <c r="U26" s="692">
        <f>IF(Select2=1,Paper!$W28,"")</f>
        <v>0</v>
      </c>
      <c r="V26" s="684">
        <f>IF(Select2=1,Nappies!$W28,"")</f>
        <v>0</v>
      </c>
      <c r="W26" s="692">
        <f>IF(Select2=1,Garden!$W28,"")</f>
        <v>0</v>
      </c>
      <c r="X26" s="684">
        <f>IF(Select2=1,Wood!$W28,"")</f>
        <v>0</v>
      </c>
      <c r="Y26" s="692">
        <f>IF(Select2=1,Textiles!$W28,"")</f>
        <v>0</v>
      </c>
      <c r="Z26" s="686">
        <f>Sludge!W28</f>
        <v>0</v>
      </c>
      <c r="AA26" s="686" t="str">
        <f>IF(Select2=2,MSW!$W28,"")</f>
        <v/>
      </c>
      <c r="AB26" s="693">
        <f>Industry!$W28</f>
        <v>0</v>
      </c>
      <c r="AC26" s="694">
        <f t="shared" si="0"/>
        <v>0</v>
      </c>
      <c r="AD26" s="695">
        <f>Recovery_OX!R21</f>
        <v>0</v>
      </c>
      <c r="AE26" s="651"/>
      <c r="AF26" s="696">
        <f>(AC26-AD26)*(1-Recovery_OX!U21)</f>
        <v>0</v>
      </c>
    </row>
    <row r="27" spans="2:32">
      <c r="B27" s="690">
        <f t="shared" si="1"/>
        <v>2010</v>
      </c>
      <c r="C27" s="772">
        <f>IF(Select2=1,Food!$K29,"")</f>
        <v>0</v>
      </c>
      <c r="D27" s="773">
        <f>IF(Select2=1,Paper!$K29,"")</f>
        <v>0</v>
      </c>
      <c r="E27" s="765">
        <f>IF(Select2=1,Nappies!$K29,"")</f>
        <v>0</v>
      </c>
      <c r="F27" s="773">
        <f>IF(Select2=1,Garden!$K29,"")</f>
        <v>0</v>
      </c>
      <c r="G27" s="765">
        <f>IF(Select2=1,Wood!$K29,"")</f>
        <v>0</v>
      </c>
      <c r="H27" s="773">
        <f>IF(Select2=1,Textiles!$K29,"")</f>
        <v>0</v>
      </c>
      <c r="I27" s="774">
        <f>Sludge!K29</f>
        <v>0</v>
      </c>
      <c r="J27" s="774" t="str">
        <f>IF(Select2=2,MSW!$K29,"")</f>
        <v/>
      </c>
      <c r="K27" s="774">
        <f>Industry!$K29</f>
        <v>0</v>
      </c>
      <c r="L27" s="775">
        <f t="shared" si="3"/>
        <v>0</v>
      </c>
      <c r="M27" s="776">
        <f>Recovery_OX!C22</f>
        <v>0</v>
      </c>
      <c r="N27" s="770"/>
      <c r="O27" s="777">
        <f>(L27-M27)*(1-Recovery_OX!F22)</f>
        <v>0</v>
      </c>
      <c r="P27" s="643"/>
      <c r="Q27" s="653"/>
      <c r="S27" s="690">
        <f t="shared" si="2"/>
        <v>2010</v>
      </c>
      <c r="T27" s="691">
        <f>IF(Select2=1,Food!$W29,"")</f>
        <v>0</v>
      </c>
      <c r="U27" s="692">
        <f>IF(Select2=1,Paper!$W29,"")</f>
        <v>0</v>
      </c>
      <c r="V27" s="684">
        <f>IF(Select2=1,Nappies!$W29,"")</f>
        <v>0</v>
      </c>
      <c r="W27" s="692">
        <f>IF(Select2=1,Garden!$W29,"")</f>
        <v>0</v>
      </c>
      <c r="X27" s="684">
        <f>IF(Select2=1,Wood!$W29,"")</f>
        <v>0</v>
      </c>
      <c r="Y27" s="692">
        <f>IF(Select2=1,Textiles!$W29,"")</f>
        <v>0</v>
      </c>
      <c r="Z27" s="686">
        <f>Sludge!W29</f>
        <v>0</v>
      </c>
      <c r="AA27" s="686" t="str">
        <f>IF(Select2=2,MSW!$W29,"")</f>
        <v/>
      </c>
      <c r="AB27" s="693">
        <f>Industry!$W29</f>
        <v>0</v>
      </c>
      <c r="AC27" s="694">
        <f t="shared" si="0"/>
        <v>0</v>
      </c>
      <c r="AD27" s="695">
        <f>Recovery_OX!R22</f>
        <v>0</v>
      </c>
      <c r="AE27" s="651"/>
      <c r="AF27" s="696">
        <f>(AC27-AD27)*(1-Recovery_OX!U22)</f>
        <v>0</v>
      </c>
    </row>
    <row r="28" spans="2:32">
      <c r="B28" s="690">
        <f t="shared" si="1"/>
        <v>2011</v>
      </c>
      <c r="C28" s="772">
        <f>IF(Select2=1,Food!$K30,"")</f>
        <v>0</v>
      </c>
      <c r="D28" s="773">
        <f>IF(Select2=1,Paper!$K30,"")</f>
        <v>0</v>
      </c>
      <c r="E28" s="765">
        <f>IF(Select2=1,Nappies!$K30,"")</f>
        <v>0</v>
      </c>
      <c r="F28" s="773">
        <f>IF(Select2=1,Garden!$K30,"")</f>
        <v>0</v>
      </c>
      <c r="G28" s="765">
        <f>IF(Select2=1,Wood!$K30,"")</f>
        <v>0</v>
      </c>
      <c r="H28" s="773">
        <f>IF(Select2=1,Textiles!$K30,"")</f>
        <v>0</v>
      </c>
      <c r="I28" s="774">
        <f>Sludge!K30</f>
        <v>0</v>
      </c>
      <c r="J28" s="774" t="str">
        <f>IF(Select2=2,MSW!$K30,"")</f>
        <v/>
      </c>
      <c r="K28" s="774">
        <f>Industry!$K30</f>
        <v>0</v>
      </c>
      <c r="L28" s="775">
        <f t="shared" si="3"/>
        <v>0</v>
      </c>
      <c r="M28" s="776">
        <f>Recovery_OX!C23</f>
        <v>0</v>
      </c>
      <c r="N28" s="770"/>
      <c r="O28" s="777">
        <f>(L28-M28)*(1-Recovery_OX!F23)</f>
        <v>0</v>
      </c>
      <c r="P28" s="643"/>
      <c r="Q28" s="653"/>
      <c r="S28" s="690">
        <f t="shared" si="2"/>
        <v>2011</v>
      </c>
      <c r="T28" s="691">
        <f>IF(Select2=1,Food!$W30,"")</f>
        <v>0</v>
      </c>
      <c r="U28" s="692">
        <f>IF(Select2=1,Paper!$W30,"")</f>
        <v>0</v>
      </c>
      <c r="V28" s="684">
        <f>IF(Select2=1,Nappies!$W30,"")</f>
        <v>0</v>
      </c>
      <c r="W28" s="692">
        <f>IF(Select2=1,Garden!$W30,"")</f>
        <v>0</v>
      </c>
      <c r="X28" s="684">
        <f>IF(Select2=1,Wood!$W30,"")</f>
        <v>0</v>
      </c>
      <c r="Y28" s="692">
        <f>IF(Select2=1,Textiles!$W30,"")</f>
        <v>0</v>
      </c>
      <c r="Z28" s="686">
        <f>Sludge!W30</f>
        <v>0</v>
      </c>
      <c r="AA28" s="686" t="str">
        <f>IF(Select2=2,MSW!$W30,"")</f>
        <v/>
      </c>
      <c r="AB28" s="693">
        <f>Industry!$W30</f>
        <v>0</v>
      </c>
      <c r="AC28" s="694">
        <f t="shared" si="0"/>
        <v>0</v>
      </c>
      <c r="AD28" s="695">
        <f>Recovery_OX!R23</f>
        <v>0</v>
      </c>
      <c r="AE28" s="651"/>
      <c r="AF28" s="696">
        <f>(AC28-AD28)*(1-Recovery_OX!U23)</f>
        <v>0</v>
      </c>
    </row>
    <row r="29" spans="2:32">
      <c r="B29" s="690">
        <f t="shared" si="1"/>
        <v>2012</v>
      </c>
      <c r="C29" s="772">
        <f>IF(Select2=1,Food!$K31,"")</f>
        <v>1.5992662656627292</v>
      </c>
      <c r="D29" s="773">
        <f>IF(Select2=1,Paper!$K31,"")</f>
        <v>8.3981732885830787E-2</v>
      </c>
      <c r="E29" s="765">
        <f>IF(Select2=1,Nappies!$K31,"")</f>
        <v>0.26482180115502835</v>
      </c>
      <c r="F29" s="773">
        <f>IF(Select2=1,Garden!$K31,"")</f>
        <v>0</v>
      </c>
      <c r="G29" s="765">
        <f>IF(Select2=1,Wood!$K31,"")</f>
        <v>0</v>
      </c>
      <c r="H29" s="773">
        <f>IF(Select2=1,Textiles!$K31,"")</f>
        <v>1.9883720391837938E-2</v>
      </c>
      <c r="I29" s="774">
        <f>Sludge!K31</f>
        <v>0</v>
      </c>
      <c r="J29" s="774" t="str">
        <f>IF(Select2=2,MSW!$K31,"")</f>
        <v/>
      </c>
      <c r="K29" s="774">
        <f>Industry!$K31</f>
        <v>0</v>
      </c>
      <c r="L29" s="775">
        <f>SUM(C29:K29)</f>
        <v>1.9679535200954261</v>
      </c>
      <c r="M29" s="776">
        <f>Recovery_OX!C24</f>
        <v>0</v>
      </c>
      <c r="N29" s="770"/>
      <c r="O29" s="777">
        <f>(L29-M29)*(1-Recovery_OX!F24)</f>
        <v>1.9679535200954261</v>
      </c>
      <c r="P29" s="643"/>
      <c r="Q29" s="653"/>
      <c r="S29" s="690">
        <f t="shared" si="2"/>
        <v>2012</v>
      </c>
      <c r="T29" s="691">
        <f>IF(Select2=1,Food!$W31,"")</f>
        <v>1.0699818904969196</v>
      </c>
      <c r="U29" s="692">
        <f>IF(Select2=1,Paper!$W31,"")</f>
        <v>0.17351597703684046</v>
      </c>
      <c r="V29" s="684">
        <f>IF(Select2=1,Nappies!$W31,"")</f>
        <v>0</v>
      </c>
      <c r="W29" s="692">
        <f>IF(Select2=1,Garden!$W31,"")</f>
        <v>0</v>
      </c>
      <c r="X29" s="684">
        <f>IF(Select2=1,Wood!$W31,"")</f>
        <v>7.2827781136229605E-2</v>
      </c>
      <c r="Y29" s="692">
        <f>IF(Select2=1,Textiles!$W31,"")</f>
        <v>2.1790378511603217E-2</v>
      </c>
      <c r="Z29" s="686">
        <f>Sludge!W31</f>
        <v>0</v>
      </c>
      <c r="AA29" s="686" t="str">
        <f>IF(Select2=2,MSW!$W31,"")</f>
        <v/>
      </c>
      <c r="AB29" s="693">
        <f>Industry!$W31</f>
        <v>0</v>
      </c>
      <c r="AC29" s="694">
        <f t="shared" si="0"/>
        <v>1.3381160271815928</v>
      </c>
      <c r="AD29" s="695">
        <f>Recovery_OX!R24</f>
        <v>0</v>
      </c>
      <c r="AE29" s="651"/>
      <c r="AF29" s="696">
        <f>(AC29-AD29)*(1-Recovery_OX!U24)</f>
        <v>1.3381160271815928</v>
      </c>
    </row>
    <row r="30" spans="2:32">
      <c r="B30" s="690">
        <f t="shared" si="1"/>
        <v>2013</v>
      </c>
      <c r="C30" s="772">
        <f>IF(Select2=1,Food!$K32,"")</f>
        <v>2.7055834632754636</v>
      </c>
      <c r="D30" s="773">
        <f>IF(Select2=1,Paper!$K32,"")</f>
        <v>0.16408680640959306</v>
      </c>
      <c r="E30" s="765">
        <f>IF(Select2=1,Nappies!$K32,"")</f>
        <v>0.49392185618749768</v>
      </c>
      <c r="F30" s="773">
        <f>IF(Select2=1,Garden!$K32,"")</f>
        <v>0</v>
      </c>
      <c r="G30" s="765">
        <f>IF(Select2=1,Wood!$K32,"")</f>
        <v>0</v>
      </c>
      <c r="H30" s="773">
        <f>IF(Select2=1,Textiles!$K32,"")</f>
        <v>3.8849593435675081E-2</v>
      </c>
      <c r="I30" s="774">
        <f>Sludge!K32</f>
        <v>0</v>
      </c>
      <c r="J30" s="774" t="str">
        <f>IF(Select2=2,MSW!$K32,"")</f>
        <v/>
      </c>
      <c r="K30" s="774">
        <f>Industry!$K32</f>
        <v>0</v>
      </c>
      <c r="L30" s="775">
        <f t="shared" si="3"/>
        <v>3.4024417193082295</v>
      </c>
      <c r="M30" s="776">
        <f>Recovery_OX!C25</f>
        <v>0</v>
      </c>
      <c r="N30" s="770"/>
      <c r="O30" s="777">
        <f>(L30-M30)*(1-Recovery_OX!F25)</f>
        <v>3.4024417193082295</v>
      </c>
      <c r="P30" s="643"/>
      <c r="Q30" s="653"/>
      <c r="S30" s="690">
        <f t="shared" si="2"/>
        <v>2013</v>
      </c>
      <c r="T30" s="691">
        <f>IF(Select2=1,Food!$W32,"")</f>
        <v>1.8101584277043687</v>
      </c>
      <c r="U30" s="692">
        <f>IF(Select2=1,Paper!$W32,"")</f>
        <v>0.33902232729254766</v>
      </c>
      <c r="V30" s="684">
        <f>IF(Select2=1,Nappies!$W32,"")</f>
        <v>0</v>
      </c>
      <c r="W30" s="692">
        <f>IF(Select2=1,Garden!$W32,"")</f>
        <v>0</v>
      </c>
      <c r="X30" s="684">
        <f>IF(Select2=1,Wood!$W32,"")</f>
        <v>0.14471250450387951</v>
      </c>
      <c r="Y30" s="692">
        <f>IF(Select2=1,Textiles!$W32,"")</f>
        <v>4.2574896915808305E-2</v>
      </c>
      <c r="Z30" s="686">
        <f>Sludge!W32</f>
        <v>0</v>
      </c>
      <c r="AA30" s="686" t="str">
        <f>IF(Select2=2,MSW!$W32,"")</f>
        <v/>
      </c>
      <c r="AB30" s="693">
        <f>Industry!$W32</f>
        <v>0</v>
      </c>
      <c r="AC30" s="694">
        <f t="shared" si="0"/>
        <v>2.3364681564166041</v>
      </c>
      <c r="AD30" s="695">
        <f>Recovery_OX!R25</f>
        <v>0</v>
      </c>
      <c r="AE30" s="651"/>
      <c r="AF30" s="696">
        <f>(AC30-AD30)*(1-Recovery_OX!U25)</f>
        <v>2.3364681564166041</v>
      </c>
    </row>
    <row r="31" spans="2:32">
      <c r="B31" s="690">
        <f t="shared" si="1"/>
        <v>2014</v>
      </c>
      <c r="C31" s="772">
        <f>IF(Select2=1,Food!$K33,"")</f>
        <v>3.4859072020598596</v>
      </c>
      <c r="D31" s="773">
        <f>IF(Select2=1,Paper!$K33,"")</f>
        <v>0.2408104725509759</v>
      </c>
      <c r="E31" s="765">
        <f>IF(Select2=1,Nappies!$K33,"")</f>
        <v>0.69361997881561677</v>
      </c>
      <c r="F31" s="773">
        <f>IF(Select2=1,Garden!$K33,"")</f>
        <v>0</v>
      </c>
      <c r="G31" s="765">
        <f>IF(Select2=1,Wood!$K33,"")</f>
        <v>0</v>
      </c>
      <c r="H31" s="773">
        <f>IF(Select2=1,Textiles!$K33,"")</f>
        <v>5.7014876200986636E-2</v>
      </c>
      <c r="I31" s="774">
        <f>Sludge!K33</f>
        <v>0</v>
      </c>
      <c r="J31" s="774" t="str">
        <f>IF(Select2=2,MSW!$K33,"")</f>
        <v/>
      </c>
      <c r="K31" s="774">
        <f>Industry!$K33</f>
        <v>0</v>
      </c>
      <c r="L31" s="775">
        <f t="shared" si="3"/>
        <v>4.4773525296274395</v>
      </c>
      <c r="M31" s="776">
        <f>Recovery_OX!C26</f>
        <v>0</v>
      </c>
      <c r="N31" s="770"/>
      <c r="O31" s="777">
        <f>(L31-M31)*(1-Recovery_OX!F26)</f>
        <v>4.4773525296274395</v>
      </c>
      <c r="P31" s="643"/>
      <c r="Q31" s="653"/>
      <c r="S31" s="690">
        <f t="shared" si="2"/>
        <v>2014</v>
      </c>
      <c r="T31" s="691">
        <f>IF(Select2=1,Food!$W33,"")</f>
        <v>2.3322305098527156</v>
      </c>
      <c r="U31" s="692">
        <f>IF(Select2=1,Paper!$W33,"")</f>
        <v>0.4975422986590412</v>
      </c>
      <c r="V31" s="684">
        <f>IF(Select2=1,Nappies!$W33,"")</f>
        <v>0</v>
      </c>
      <c r="W31" s="692">
        <f>IF(Select2=1,Garden!$W33,"")</f>
        <v>0</v>
      </c>
      <c r="X31" s="684">
        <f>IF(Select2=1,Wood!$W33,"")</f>
        <v>0.21588880433679619</v>
      </c>
      <c r="Y31" s="692">
        <f>IF(Select2=1,Textiles!$W33,"")</f>
        <v>6.2482056110670287E-2</v>
      </c>
      <c r="Z31" s="686">
        <f>Sludge!W33</f>
        <v>0</v>
      </c>
      <c r="AA31" s="686" t="str">
        <f>IF(Select2=2,MSW!$W33,"")</f>
        <v/>
      </c>
      <c r="AB31" s="693">
        <f>Industry!$W33</f>
        <v>0</v>
      </c>
      <c r="AC31" s="694">
        <f t="shared" si="0"/>
        <v>3.1081436689592237</v>
      </c>
      <c r="AD31" s="695">
        <f>Recovery_OX!R26</f>
        <v>0</v>
      </c>
      <c r="AE31" s="651"/>
      <c r="AF31" s="696">
        <f>(AC31-AD31)*(1-Recovery_OX!U26)</f>
        <v>3.1081436689592237</v>
      </c>
    </row>
    <row r="32" spans="2:32">
      <c r="B32" s="690">
        <f t="shared" si="1"/>
        <v>2015</v>
      </c>
      <c r="C32" s="772">
        <f>IF(Select2=1,Food!$K34,"")</f>
        <v>4.0474055911333959</v>
      </c>
      <c r="D32" s="773">
        <f>IF(Select2=1,Paper!$K34,"")</f>
        <v>0.31436529801116675</v>
      </c>
      <c r="E32" s="765">
        <f>IF(Select2=1,Nappies!$K34,"")</f>
        <v>0.8684621545842508</v>
      </c>
      <c r="F32" s="773">
        <f>IF(Select2=1,Garden!$K34,"")</f>
        <v>0</v>
      </c>
      <c r="G32" s="765">
        <f>IF(Select2=1,Wood!$K34,"")</f>
        <v>0</v>
      </c>
      <c r="H32" s="773">
        <f>IF(Select2=1,Textiles!$K34,"")</f>
        <v>7.442989649961676E-2</v>
      </c>
      <c r="I32" s="774">
        <f>Sludge!K34</f>
        <v>0</v>
      </c>
      <c r="J32" s="774" t="str">
        <f>IF(Select2=2,MSW!$K34,"")</f>
        <v/>
      </c>
      <c r="K32" s="774">
        <f>Industry!$K34</f>
        <v>0</v>
      </c>
      <c r="L32" s="775">
        <f t="shared" si="3"/>
        <v>5.3046629402284298</v>
      </c>
      <c r="M32" s="776">
        <f>Recovery_OX!C27</f>
        <v>0</v>
      </c>
      <c r="N32" s="770"/>
      <c r="O32" s="777">
        <f>(L32-M32)*(1-Recovery_OX!F27)</f>
        <v>5.3046629402284298</v>
      </c>
      <c r="P32" s="643"/>
      <c r="Q32" s="653"/>
      <c r="S32" s="690">
        <f t="shared" si="2"/>
        <v>2015</v>
      </c>
      <c r="T32" s="691">
        <f>IF(Select2=1,Food!$W34,"")</f>
        <v>2.7078984775647168</v>
      </c>
      <c r="U32" s="692">
        <f>IF(Select2=1,Paper!$W34,"")</f>
        <v>0.64951507853546842</v>
      </c>
      <c r="V32" s="684">
        <f>IF(Select2=1,Nappies!$W34,"")</f>
        <v>0</v>
      </c>
      <c r="W32" s="692">
        <f>IF(Select2=1,Garden!$W34,"")</f>
        <v>0</v>
      </c>
      <c r="X32" s="684">
        <f>IF(Select2=1,Wood!$W34,"")</f>
        <v>0.2863671392152991</v>
      </c>
      <c r="Y32" s="692">
        <f>IF(Select2=1,Textiles!$W34,"")</f>
        <v>8.1567009862593715E-2</v>
      </c>
      <c r="Z32" s="686">
        <f>Sludge!W34</f>
        <v>0</v>
      </c>
      <c r="AA32" s="686" t="str">
        <f>IF(Select2=2,MSW!$W34,"")</f>
        <v/>
      </c>
      <c r="AB32" s="693">
        <f>Industry!$W34</f>
        <v>0</v>
      </c>
      <c r="AC32" s="694">
        <f t="shared" si="0"/>
        <v>3.7253477051780779</v>
      </c>
      <c r="AD32" s="695">
        <f>Recovery_OX!R27</f>
        <v>0</v>
      </c>
      <c r="AE32" s="651"/>
      <c r="AF32" s="696">
        <f>(AC32-AD32)*(1-Recovery_OX!U27)</f>
        <v>3.7253477051780779</v>
      </c>
    </row>
    <row r="33" spans="2:32">
      <c r="B33" s="690">
        <f t="shared" si="1"/>
        <v>2016</v>
      </c>
      <c r="C33" s="772">
        <f>IF(Select2=1,Food!$K35,"")</f>
        <v>4.4620093539621308</v>
      </c>
      <c r="D33" s="773">
        <f>IF(Select2=1,Paper!$K35,"")</f>
        <v>0.38495440391701213</v>
      </c>
      <c r="E33" s="765">
        <f>IF(Select2=1,Nappies!$K35,"")</f>
        <v>1.0222992024691437</v>
      </c>
      <c r="F33" s="773">
        <f>IF(Select2=1,Garden!$K35,"")</f>
        <v>0</v>
      </c>
      <c r="G33" s="765">
        <f>IF(Select2=1,Wood!$K35,"")</f>
        <v>0</v>
      </c>
      <c r="H33" s="773">
        <f>IF(Select2=1,Textiles!$K35,"")</f>
        <v>9.1142745786136709E-2</v>
      </c>
      <c r="I33" s="774">
        <f>Sludge!K35</f>
        <v>0</v>
      </c>
      <c r="J33" s="774" t="str">
        <f>IF(Select2=2,MSW!$K35,"")</f>
        <v/>
      </c>
      <c r="K33" s="774">
        <f>Industry!$K35</f>
        <v>0</v>
      </c>
      <c r="L33" s="775">
        <f t="shared" si="3"/>
        <v>5.9604057061344236</v>
      </c>
      <c r="M33" s="776">
        <f>Recovery_OX!C28</f>
        <v>0</v>
      </c>
      <c r="N33" s="770"/>
      <c r="O33" s="777">
        <f>(L33-M33)*(1-Recovery_OX!F28)</f>
        <v>5.9604057061344236</v>
      </c>
      <c r="P33" s="643"/>
      <c r="Q33" s="653"/>
      <c r="S33" s="690">
        <f t="shared" si="2"/>
        <v>2016</v>
      </c>
      <c r="T33" s="691">
        <f>IF(Select2=1,Food!$W35,"")</f>
        <v>2.9852872573341647</v>
      </c>
      <c r="U33" s="692">
        <f>IF(Select2=1,Paper!$W35,"")</f>
        <v>0.79536033867151279</v>
      </c>
      <c r="V33" s="684">
        <f>IF(Select2=1,Nappies!$W35,"")</f>
        <v>0</v>
      </c>
      <c r="W33" s="692">
        <f>IF(Select2=1,Garden!$W35,"")</f>
        <v>0</v>
      </c>
      <c r="X33" s="684">
        <f>IF(Select2=1,Wood!$W35,"")</f>
        <v>0.35616187910748942</v>
      </c>
      <c r="Y33" s="692">
        <f>IF(Select2=1,Textiles!$W35,"")</f>
        <v>9.9882461135492276E-2</v>
      </c>
      <c r="Z33" s="686">
        <f>Sludge!W35</f>
        <v>0</v>
      </c>
      <c r="AA33" s="686" t="str">
        <f>IF(Select2=2,MSW!$W35,"")</f>
        <v/>
      </c>
      <c r="AB33" s="693">
        <f>Industry!$W35</f>
        <v>0</v>
      </c>
      <c r="AC33" s="694">
        <f t="shared" si="0"/>
        <v>4.2366919362486595</v>
      </c>
      <c r="AD33" s="695">
        <f>Recovery_OX!R28</f>
        <v>0</v>
      </c>
      <c r="AE33" s="651"/>
      <c r="AF33" s="696">
        <f>(AC33-AD33)*(1-Recovery_OX!U28)</f>
        <v>4.2366919362486595</v>
      </c>
    </row>
    <row r="34" spans="2:32">
      <c r="B34" s="690">
        <f t="shared" si="1"/>
        <v>2017</v>
      </c>
      <c r="C34" s="772">
        <f>IF(Select2=1,Food!$K36,"")</f>
        <v>4.7778471907836328</v>
      </c>
      <c r="D34" s="773">
        <f>IF(Select2=1,Paper!$K36,"")</f>
        <v>0.45276256299314621</v>
      </c>
      <c r="E34" s="765">
        <f>IF(Select2=1,Nappies!$K36,"")</f>
        <v>1.1583653667008069</v>
      </c>
      <c r="F34" s="773">
        <f>IF(Select2=1,Garden!$K36,"")</f>
        <v>0</v>
      </c>
      <c r="G34" s="765">
        <f>IF(Select2=1,Wood!$K36,"")</f>
        <v>0</v>
      </c>
      <c r="H34" s="773">
        <f>IF(Select2=1,Textiles!$K36,"")</f>
        <v>0.10719717130255275</v>
      </c>
      <c r="I34" s="774">
        <f>Sludge!K36</f>
        <v>0</v>
      </c>
      <c r="J34" s="774" t="str">
        <f>IF(Select2=2,MSW!$K36,"")</f>
        <v/>
      </c>
      <c r="K34" s="774">
        <f>Industry!$K36</f>
        <v>0</v>
      </c>
      <c r="L34" s="775">
        <f t="shared" si="3"/>
        <v>6.4961722917801383</v>
      </c>
      <c r="M34" s="776">
        <f>Recovery_OX!C29</f>
        <v>0</v>
      </c>
      <c r="N34" s="770"/>
      <c r="O34" s="777">
        <f>(L34-M34)*(1-Recovery_OX!F29)</f>
        <v>6.4961722917801383</v>
      </c>
      <c r="P34" s="643"/>
      <c r="Q34" s="653"/>
      <c r="S34" s="690">
        <f t="shared" si="2"/>
        <v>2017</v>
      </c>
      <c r="T34" s="691">
        <f>IF(Select2=1,Food!$W36,"")</f>
        <v>3.196597139239719</v>
      </c>
      <c r="U34" s="692">
        <f>IF(Select2=1,Paper!$W36,"")</f>
        <v>0.93545984089493039</v>
      </c>
      <c r="V34" s="684">
        <f>IF(Select2=1,Nappies!$W36,"")</f>
        <v>0</v>
      </c>
      <c r="W34" s="692">
        <f>IF(Select2=1,Garden!$W36,"")</f>
        <v>0</v>
      </c>
      <c r="X34" s="684">
        <f>IF(Select2=1,Wood!$W36,"")</f>
        <v>0.42528289666427593</v>
      </c>
      <c r="Y34" s="692">
        <f>IF(Select2=1,Textiles!$W36,"")</f>
        <v>0.11747635211238658</v>
      </c>
      <c r="Z34" s="686">
        <f>Sludge!W36</f>
        <v>0</v>
      </c>
      <c r="AA34" s="686" t="str">
        <f>IF(Select2=2,MSW!$W36,"")</f>
        <v/>
      </c>
      <c r="AB34" s="693">
        <f>Industry!$W36</f>
        <v>0</v>
      </c>
      <c r="AC34" s="694">
        <f t="shared" si="0"/>
        <v>4.674816228911312</v>
      </c>
      <c r="AD34" s="695">
        <f>Recovery_OX!R29</f>
        <v>0</v>
      </c>
      <c r="AE34" s="651"/>
      <c r="AF34" s="696">
        <f>(AC34-AD34)*(1-Recovery_OX!U29)</f>
        <v>4.674816228911312</v>
      </c>
    </row>
    <row r="35" spans="2:32">
      <c r="B35" s="690">
        <f t="shared" si="1"/>
        <v>2018</v>
      </c>
      <c r="C35" s="772">
        <f>IF(Select2=1,Food!$K37,"")</f>
        <v>4.9953468601861193</v>
      </c>
      <c r="D35" s="773">
        <f>IF(Select2=1,Paper!$K37,"")</f>
        <v>0.5162903746419325</v>
      </c>
      <c r="E35" s="765">
        <f>IF(Select2=1,Nappies!$K37,"")</f>
        <v>1.2741179080832516</v>
      </c>
      <c r="F35" s="773">
        <f>IF(Select2=1,Garden!$K37,"")</f>
        <v>0</v>
      </c>
      <c r="G35" s="765">
        <f>IF(Select2=1,Wood!$K37,"")</f>
        <v>0</v>
      </c>
      <c r="H35" s="773">
        <f>IF(Select2=1,Textiles!$K37,"")</f>
        <v>0.12223817129771875</v>
      </c>
      <c r="I35" s="774">
        <f>Sludge!K37</f>
        <v>0</v>
      </c>
      <c r="J35" s="774" t="str">
        <f>IF(Select2=2,MSW!$K37,"")</f>
        <v/>
      </c>
      <c r="K35" s="774">
        <f>Industry!$K37</f>
        <v>0</v>
      </c>
      <c r="L35" s="775">
        <f t="shared" si="3"/>
        <v>6.9079933142090217</v>
      </c>
      <c r="M35" s="776">
        <f>Recovery_OX!C30</f>
        <v>0</v>
      </c>
      <c r="N35" s="770"/>
      <c r="O35" s="777">
        <f>(L35-M35)*(1-Recovery_OX!F30)</f>
        <v>6.9079933142090217</v>
      </c>
      <c r="P35" s="643"/>
      <c r="Q35" s="653"/>
      <c r="S35" s="690">
        <f t="shared" si="2"/>
        <v>2018</v>
      </c>
      <c r="T35" s="691">
        <f>IF(Select2=1,Food!$W37,"")</f>
        <v>3.3421143132378139</v>
      </c>
      <c r="U35" s="692">
        <f>IF(Select2=1,Paper!$W37,"")</f>
        <v>1.0667156500866377</v>
      </c>
      <c r="V35" s="684">
        <f>IF(Select2=1,Nappies!$W37,"")</f>
        <v>0</v>
      </c>
      <c r="W35" s="692">
        <f>IF(Select2=1,Garden!$W37,"")</f>
        <v>0</v>
      </c>
      <c r="X35" s="684">
        <f>IF(Select2=1,Wood!$W37,"")</f>
        <v>0.49229006617666848</v>
      </c>
      <c r="Y35" s="692">
        <f>IF(Select2=1,Textiles!$W37,"")</f>
        <v>0.13395963977832193</v>
      </c>
      <c r="Z35" s="686">
        <f>Sludge!W37</f>
        <v>0</v>
      </c>
      <c r="AA35" s="686" t="str">
        <f>IF(Select2=2,MSW!$W37,"")</f>
        <v/>
      </c>
      <c r="AB35" s="693">
        <f>Industry!$W37</f>
        <v>0</v>
      </c>
      <c r="AC35" s="694">
        <f t="shared" si="0"/>
        <v>5.0350796692794422</v>
      </c>
      <c r="AD35" s="695">
        <f>Recovery_OX!R30</f>
        <v>0</v>
      </c>
      <c r="AE35" s="651"/>
      <c r="AF35" s="696">
        <f>(AC35-AD35)*(1-Recovery_OX!U30)</f>
        <v>5.0350796692794422</v>
      </c>
    </row>
    <row r="36" spans="2:32">
      <c r="B36" s="690">
        <f t="shared" si="1"/>
        <v>2019</v>
      </c>
      <c r="C36" s="772">
        <f>IF(Select2=1,Food!$K38,"")</f>
        <v>5.1431691392554999</v>
      </c>
      <c r="D36" s="773">
        <f>IF(Select2=1,Paper!$K38,"")</f>
        <v>0.57562980355746607</v>
      </c>
      <c r="E36" s="765">
        <f>IF(Select2=1,Nappies!$K38,"")</f>
        <v>1.3721100522067602</v>
      </c>
      <c r="F36" s="773">
        <f>IF(Select2=1,Garden!$K38,"")</f>
        <v>0</v>
      </c>
      <c r="G36" s="765">
        <f>IF(Select2=1,Wood!$K38,"")</f>
        <v>0</v>
      </c>
      <c r="H36" s="773">
        <f>IF(Select2=1,Textiles!$K38,"")</f>
        <v>0.13628751955743867</v>
      </c>
      <c r="I36" s="774">
        <f>Sludge!K38</f>
        <v>0</v>
      </c>
      <c r="J36" s="774" t="str">
        <f>IF(Select2=2,MSW!$K38,"")</f>
        <v/>
      </c>
      <c r="K36" s="774">
        <f>Industry!$K38</f>
        <v>0</v>
      </c>
      <c r="L36" s="775">
        <f t="shared" si="3"/>
        <v>7.2271965145771642</v>
      </c>
      <c r="M36" s="776">
        <f>Recovery_OX!C31</f>
        <v>0</v>
      </c>
      <c r="N36" s="770"/>
      <c r="O36" s="777">
        <f>(L36-M36)*(1-Recovery_OX!F31)</f>
        <v>7.2271965145771642</v>
      </c>
      <c r="P36" s="643"/>
      <c r="Q36" s="653"/>
      <c r="S36" s="690">
        <f t="shared" si="2"/>
        <v>2019</v>
      </c>
      <c r="T36" s="691">
        <f>IF(Select2=1,Food!$W38,"")</f>
        <v>3.4410141431236623</v>
      </c>
      <c r="U36" s="692">
        <f>IF(Select2=1,Paper!$W38,"")</f>
        <v>1.1893177759451778</v>
      </c>
      <c r="V36" s="684">
        <f>IF(Select2=1,Nappies!$W38,"")</f>
        <v>0</v>
      </c>
      <c r="W36" s="692">
        <f>IF(Select2=1,Garden!$W38,"")</f>
        <v>0</v>
      </c>
      <c r="X36" s="684">
        <f>IF(Select2=1,Wood!$W38,"")</f>
        <v>0.55708489857043375</v>
      </c>
      <c r="Y36" s="692">
        <f>IF(Select2=1,Textiles!$W38,"")</f>
        <v>0.14935618581637117</v>
      </c>
      <c r="Z36" s="686">
        <f>Sludge!W38</f>
        <v>0</v>
      </c>
      <c r="AA36" s="686" t="str">
        <f>IF(Select2=2,MSW!$W38,"")</f>
        <v/>
      </c>
      <c r="AB36" s="693">
        <f>Industry!$W38</f>
        <v>0</v>
      </c>
      <c r="AC36" s="694">
        <f t="shared" si="0"/>
        <v>5.3367730034556455</v>
      </c>
      <c r="AD36" s="695">
        <f>Recovery_OX!R31</f>
        <v>0</v>
      </c>
      <c r="AE36" s="651"/>
      <c r="AF36" s="696">
        <f>(AC36-AD36)*(1-Recovery_OX!U31)</f>
        <v>5.3367730034556455</v>
      </c>
    </row>
    <row r="37" spans="2:32">
      <c r="B37" s="690">
        <f t="shared" si="1"/>
        <v>2020</v>
      </c>
      <c r="C37" s="772">
        <f>IF(Select2=1,Food!$K39,"")</f>
        <v>5.2431733048401536</v>
      </c>
      <c r="D37" s="773">
        <f>IF(Select2=1,Paper!$K39,"")</f>
        <v>0.63100561821022727</v>
      </c>
      <c r="E37" s="765">
        <f>IF(Select2=1,Nappies!$K39,"")</f>
        <v>1.4549342447349221</v>
      </c>
      <c r="F37" s="773">
        <f>IF(Select2=1,Garden!$K39,"")</f>
        <v>0</v>
      </c>
      <c r="G37" s="765">
        <f>IF(Select2=1,Wood!$K39,"")</f>
        <v>0</v>
      </c>
      <c r="H37" s="773">
        <f>IF(Select2=1,Textiles!$K39,"")</f>
        <v>0.14939843281428478</v>
      </c>
      <c r="I37" s="774">
        <f>Sludge!K39</f>
        <v>0</v>
      </c>
      <c r="J37" s="774" t="str">
        <f>IF(Select2=2,MSW!$K39,"")</f>
        <v/>
      </c>
      <c r="K37" s="774">
        <f>Industry!$K39</f>
        <v>0</v>
      </c>
      <c r="L37" s="775">
        <f t="shared" si="3"/>
        <v>7.4785116005995871</v>
      </c>
      <c r="M37" s="776">
        <f>Recovery_OX!C32</f>
        <v>0</v>
      </c>
      <c r="N37" s="770"/>
      <c r="O37" s="777">
        <f>(L37-M37)*(1-Recovery_OX!F32)</f>
        <v>7.4785116005995871</v>
      </c>
      <c r="P37" s="643"/>
      <c r="Q37" s="653"/>
      <c r="S37" s="690">
        <f t="shared" si="2"/>
        <v>2020</v>
      </c>
      <c r="T37" s="691">
        <f>IF(Select2=1,Food!$W39,"")</f>
        <v>3.507921479598676</v>
      </c>
      <c r="U37" s="692">
        <f>IF(Select2=1,Paper!$W39,"")</f>
        <v>1.3037306161368334</v>
      </c>
      <c r="V37" s="684">
        <f>IF(Select2=1,Nappies!$W39,"")</f>
        <v>0</v>
      </c>
      <c r="W37" s="692">
        <f>IF(Select2=1,Garden!$W39,"")</f>
        <v>0</v>
      </c>
      <c r="X37" s="684">
        <f>IF(Select2=1,Wood!$W39,"")</f>
        <v>0.61969284946091219</v>
      </c>
      <c r="Y37" s="692">
        <f>IF(Select2=1,Textiles!$W39,"")</f>
        <v>0.16372430993346279</v>
      </c>
      <c r="Z37" s="686">
        <f>Sludge!W39</f>
        <v>0</v>
      </c>
      <c r="AA37" s="686" t="str">
        <f>IF(Select2=2,MSW!$W39,"")</f>
        <v/>
      </c>
      <c r="AB37" s="693">
        <f>Industry!$W39</f>
        <v>0</v>
      </c>
      <c r="AC37" s="694">
        <f t="shared" si="0"/>
        <v>5.595069255129884</v>
      </c>
      <c r="AD37" s="695">
        <f>Recovery_OX!R32</f>
        <v>0</v>
      </c>
      <c r="AE37" s="651"/>
      <c r="AF37" s="696">
        <f>(AC37-AD37)*(1-Recovery_OX!U32)</f>
        <v>5.595069255129884</v>
      </c>
    </row>
    <row r="38" spans="2:32">
      <c r="B38" s="690">
        <f t="shared" si="1"/>
        <v>2021</v>
      </c>
      <c r="C38" s="772">
        <f>IF(Select2=1,Food!$K40,"")</f>
        <v>5.3100638491156795</v>
      </c>
      <c r="D38" s="773">
        <f>IF(Select2=1,Paper!$K40,"")</f>
        <v>0.68263011047617506</v>
      </c>
      <c r="E38" s="765">
        <f>IF(Select2=1,Nappies!$K40,"")</f>
        <v>1.5247862152085365</v>
      </c>
      <c r="F38" s="773">
        <f>IF(Select2=1,Garden!$K40,"")</f>
        <v>0</v>
      </c>
      <c r="G38" s="765">
        <f>IF(Select2=1,Wood!$K40,"")</f>
        <v>0</v>
      </c>
      <c r="H38" s="773">
        <f>IF(Select2=1,Textiles!$K40,"")</f>
        <v>0.16162117381180818</v>
      </c>
      <c r="I38" s="774">
        <f>Sludge!K40</f>
        <v>0</v>
      </c>
      <c r="J38" s="774" t="str">
        <f>IF(Select2=2,MSW!$K40,"")</f>
        <v/>
      </c>
      <c r="K38" s="774">
        <f>Industry!$K40</f>
        <v>0</v>
      </c>
      <c r="L38" s="775">
        <f t="shared" si="3"/>
        <v>7.6791013486121997</v>
      </c>
      <c r="M38" s="776">
        <f>Recovery_OX!C33</f>
        <v>0</v>
      </c>
      <c r="N38" s="770"/>
      <c r="O38" s="777">
        <f>(L38-M38)*(1-Recovery_OX!F33)</f>
        <v>7.6791013486121997</v>
      </c>
      <c r="P38" s="643"/>
      <c r="Q38" s="653"/>
      <c r="S38" s="690">
        <f t="shared" si="2"/>
        <v>2021</v>
      </c>
      <c r="T38" s="691">
        <f>IF(Select2=1,Food!$W40,"")</f>
        <v>3.5526742969105798</v>
      </c>
      <c r="U38" s="692">
        <f>IF(Select2=1,Paper!$W40,"")</f>
        <v>1.4103927902400315</v>
      </c>
      <c r="V38" s="684">
        <f>IF(Select2=1,Nappies!$W40,"")</f>
        <v>0</v>
      </c>
      <c r="W38" s="692">
        <f>IF(Select2=1,Garden!$W40,"")</f>
        <v>0</v>
      </c>
      <c r="X38" s="684">
        <f>IF(Select2=1,Wood!$W40,"")</f>
        <v>0.68014085693098114</v>
      </c>
      <c r="Y38" s="692">
        <f>IF(Select2=1,Textiles!$W40,"")</f>
        <v>0.17711909458828301</v>
      </c>
      <c r="Z38" s="686">
        <f>Sludge!W40</f>
        <v>0</v>
      </c>
      <c r="AA38" s="686" t="str">
        <f>IF(Select2=2,MSW!$W40,"")</f>
        <v/>
      </c>
      <c r="AB38" s="693">
        <f>Industry!$W40</f>
        <v>0</v>
      </c>
      <c r="AC38" s="694">
        <f t="shared" si="0"/>
        <v>5.8203270386698751</v>
      </c>
      <c r="AD38" s="695">
        <f>Recovery_OX!R33</f>
        <v>0</v>
      </c>
      <c r="AE38" s="651"/>
      <c r="AF38" s="696">
        <f>(AC38-AD38)*(1-Recovery_OX!U33)</f>
        <v>5.8203270386698751</v>
      </c>
    </row>
    <row r="39" spans="2:32">
      <c r="B39" s="690">
        <f t="shared" si="1"/>
        <v>2022</v>
      </c>
      <c r="C39" s="772">
        <f>IF(Select2=1,Food!$K41,"")</f>
        <v>5.3537474337642879</v>
      </c>
      <c r="D39" s="773">
        <f>IF(Select2=1,Paper!$K41,"")</f>
        <v>0.7307038427760415</v>
      </c>
      <c r="E39" s="765">
        <f>IF(Select2=1,Nappies!$K41,"")</f>
        <v>1.5835266938927828</v>
      </c>
      <c r="F39" s="773">
        <f>IF(Select2=1,Garden!$K41,"")</f>
        <v>0</v>
      </c>
      <c r="G39" s="765">
        <f>IF(Select2=1,Wood!$K41,"")</f>
        <v>0</v>
      </c>
      <c r="H39" s="773">
        <f>IF(Select2=1,Textiles!$K41,"")</f>
        <v>0.17300322819906516</v>
      </c>
      <c r="I39" s="774">
        <f>Sludge!K41</f>
        <v>0</v>
      </c>
      <c r="J39" s="774" t="str">
        <f>IF(Select2=2,MSW!$K41,"")</f>
        <v/>
      </c>
      <c r="K39" s="774">
        <f>Industry!$K41</f>
        <v>0</v>
      </c>
      <c r="L39" s="775">
        <f t="shared" si="3"/>
        <v>7.8409811986321776</v>
      </c>
      <c r="M39" s="776">
        <f>Recovery_OX!C34</f>
        <v>0</v>
      </c>
      <c r="N39" s="770"/>
      <c r="O39" s="777">
        <f>(L39-M39)*(1-Recovery_OX!F34)</f>
        <v>7.8409811986321776</v>
      </c>
      <c r="P39" s="643"/>
      <c r="Q39" s="653"/>
      <c r="S39" s="690">
        <f t="shared" si="2"/>
        <v>2022</v>
      </c>
      <c r="T39" s="691">
        <f>IF(Select2=1,Food!$W41,"")</f>
        <v>3.5819006024292745</v>
      </c>
      <c r="U39" s="692">
        <f>IF(Select2=1,Paper!$W41,"")</f>
        <v>1.5097186834215734</v>
      </c>
      <c r="V39" s="684">
        <f>IF(Select2=1,Nappies!$W41,"")</f>
        <v>0</v>
      </c>
      <c r="W39" s="692">
        <f>IF(Select2=1,Garden!$W41,"")</f>
        <v>0</v>
      </c>
      <c r="X39" s="684">
        <f>IF(Select2=1,Wood!$W41,"")</f>
        <v>0.73845720698397532</v>
      </c>
      <c r="Y39" s="692">
        <f>IF(Select2=1,Textiles!$W41,"")</f>
        <v>0.18959257884829064</v>
      </c>
      <c r="Z39" s="686">
        <f>Sludge!W41</f>
        <v>0</v>
      </c>
      <c r="AA39" s="686" t="str">
        <f>IF(Select2=2,MSW!$W41,"")</f>
        <v/>
      </c>
      <c r="AB39" s="693">
        <f>Industry!$W41</f>
        <v>0</v>
      </c>
      <c r="AC39" s="694">
        <f t="shared" si="0"/>
        <v>6.019669071683114</v>
      </c>
      <c r="AD39" s="695">
        <f>Recovery_OX!R34</f>
        <v>0</v>
      </c>
      <c r="AE39" s="651"/>
      <c r="AF39" s="696">
        <f>(AC39-AD39)*(1-Recovery_OX!U34)</f>
        <v>6.019669071683114</v>
      </c>
    </row>
    <row r="40" spans="2:32">
      <c r="B40" s="690">
        <f t="shared" si="1"/>
        <v>2023</v>
      </c>
      <c r="C40" s="772">
        <f>IF(Select2=1,Food!$K42,"")</f>
        <v>5.3809128616195139</v>
      </c>
      <c r="D40" s="773">
        <f>IF(Select2=1,Paper!$K42,"")</f>
        <v>0.77541634774968782</v>
      </c>
      <c r="E40" s="765">
        <f>IF(Select2=1,Nappies!$K42,"")</f>
        <v>1.632733489715732</v>
      </c>
      <c r="F40" s="773">
        <f>IF(Select2=1,Garden!$K42,"")</f>
        <v>0</v>
      </c>
      <c r="G40" s="765">
        <f>IF(Select2=1,Wood!$K42,"")</f>
        <v>0</v>
      </c>
      <c r="H40" s="773">
        <f>IF(Select2=1,Textiles!$K42,"")</f>
        <v>0.18358947018722788</v>
      </c>
      <c r="I40" s="774">
        <f>Sludge!K42</f>
        <v>0</v>
      </c>
      <c r="J40" s="774" t="str">
        <f>IF(Select2=2,MSW!$K42,"")</f>
        <v/>
      </c>
      <c r="K40" s="774">
        <f>Industry!$K42</f>
        <v>0</v>
      </c>
      <c r="L40" s="775">
        <f t="shared" si="3"/>
        <v>7.9726521692721617</v>
      </c>
      <c r="M40" s="776">
        <f>Recovery_OX!C35</f>
        <v>0</v>
      </c>
      <c r="N40" s="770"/>
      <c r="O40" s="777">
        <f>(L40-M40)*(1-Recovery_OX!F35)</f>
        <v>7.9726521692721617</v>
      </c>
      <c r="P40" s="643"/>
      <c r="Q40" s="653"/>
      <c r="S40" s="690">
        <f t="shared" si="2"/>
        <v>2023</v>
      </c>
      <c r="T40" s="691">
        <f>IF(Select2=1,Food!$W42,"")</f>
        <v>3.600075509558105</v>
      </c>
      <c r="U40" s="692">
        <f>IF(Select2=1,Paper!$W42,"")</f>
        <v>1.6020998920448097</v>
      </c>
      <c r="V40" s="684">
        <f>IF(Select2=1,Nappies!$W42,"")</f>
        <v>0</v>
      </c>
      <c r="W40" s="692">
        <f>IF(Select2=1,Garden!$W42,"")</f>
        <v>0</v>
      </c>
      <c r="X40" s="684">
        <f>IF(Select2=1,Wood!$W42,"")</f>
        <v>0.79467140626600141</v>
      </c>
      <c r="Y40" s="692">
        <f>IF(Select2=1,Textiles!$W42,"")</f>
        <v>0.20119393993120871</v>
      </c>
      <c r="Z40" s="686">
        <f>Sludge!W42</f>
        <v>0</v>
      </c>
      <c r="AA40" s="686" t="str">
        <f>IF(Select2=2,MSW!$W42,"")</f>
        <v/>
      </c>
      <c r="AB40" s="693">
        <f>Industry!$W42</f>
        <v>0</v>
      </c>
      <c r="AC40" s="694">
        <f t="shared" si="0"/>
        <v>6.1980407478001247</v>
      </c>
      <c r="AD40" s="695">
        <f>Recovery_OX!R35</f>
        <v>0</v>
      </c>
      <c r="AE40" s="651"/>
      <c r="AF40" s="696">
        <f>(AC40-AD40)*(1-Recovery_OX!U35)</f>
        <v>6.1980407478001247</v>
      </c>
    </row>
    <row r="41" spans="2:32">
      <c r="B41" s="690">
        <f t="shared" si="1"/>
        <v>2024</v>
      </c>
      <c r="C41" s="772">
        <f>IF(Select2=1,Food!$K43,"")</f>
        <v>5.3960902196205547</v>
      </c>
      <c r="D41" s="773">
        <f>IF(Select2=1,Paper!$K43,"")</f>
        <v>0.81694678358402195</v>
      </c>
      <c r="E41" s="765">
        <f>IF(Select2=1,Nappies!$K43,"")</f>
        <v>1.673745435913615</v>
      </c>
      <c r="F41" s="773">
        <f>IF(Select2=1,Garden!$K43,"")</f>
        <v>0</v>
      </c>
      <c r="G41" s="765">
        <f>IF(Select2=1,Wood!$K43,"")</f>
        <v>0</v>
      </c>
      <c r="H41" s="773">
        <f>IF(Select2=1,Textiles!$K43,"")</f>
        <v>0.19342231770662444</v>
      </c>
      <c r="I41" s="774">
        <f>Sludge!K43</f>
        <v>0</v>
      </c>
      <c r="J41" s="774" t="str">
        <f>IF(Select2=2,MSW!$K43,"")</f>
        <v/>
      </c>
      <c r="K41" s="774">
        <f>Industry!$K43</f>
        <v>0</v>
      </c>
      <c r="L41" s="775">
        <f t="shared" si="3"/>
        <v>8.0802047568248163</v>
      </c>
      <c r="M41" s="776">
        <f>Recovery_OX!C36</f>
        <v>0</v>
      </c>
      <c r="N41" s="770"/>
      <c r="O41" s="777">
        <f>(L41-M41)*(1-Recovery_OX!F36)</f>
        <v>8.0802047568248163</v>
      </c>
      <c r="P41" s="643"/>
      <c r="Q41" s="653"/>
      <c r="S41" s="690">
        <f t="shared" si="2"/>
        <v>2024</v>
      </c>
      <c r="T41" s="691">
        <f>IF(Select2=1,Food!$W43,"")</f>
        <v>3.6102298525561256</v>
      </c>
      <c r="U41" s="692">
        <f>IF(Select2=1,Paper!$W43,"")</f>
        <v>1.6879065776529378</v>
      </c>
      <c r="V41" s="684">
        <f>IF(Select2=1,Nappies!$W43,"")</f>
        <v>0</v>
      </c>
      <c r="W41" s="692">
        <f>IF(Select2=1,Garden!$W43,"")</f>
        <v>0</v>
      </c>
      <c r="X41" s="684">
        <f>IF(Select2=1,Wood!$W43,"")</f>
        <v>0.84881406172920637</v>
      </c>
      <c r="Y41" s="692">
        <f>IF(Select2=1,Textiles!$W43,"")</f>
        <v>0.21196966324013639</v>
      </c>
      <c r="Z41" s="686">
        <f>Sludge!W43</f>
        <v>0</v>
      </c>
      <c r="AA41" s="686" t="str">
        <f>IF(Select2=2,MSW!$W43,"")</f>
        <v/>
      </c>
      <c r="AB41" s="693">
        <f>Industry!$W43</f>
        <v>0</v>
      </c>
      <c r="AC41" s="694">
        <f t="shared" si="0"/>
        <v>6.3589201551784065</v>
      </c>
      <c r="AD41" s="695">
        <f>Recovery_OX!R36</f>
        <v>0</v>
      </c>
      <c r="AE41" s="651"/>
      <c r="AF41" s="696">
        <f>(AC41-AD41)*(1-Recovery_OX!U36)</f>
        <v>6.3589201551784065</v>
      </c>
    </row>
    <row r="42" spans="2:32">
      <c r="B42" s="690">
        <f t="shared" si="1"/>
        <v>2025</v>
      </c>
      <c r="C42" s="772">
        <f>IF(Select2=1,Food!$K44,"")</f>
        <v>5.4023608981820859</v>
      </c>
      <c r="D42" s="773">
        <f>IF(Select2=1,Paper!$K44,"")</f>
        <v>0.85546454790472337</v>
      </c>
      <c r="E42" s="765">
        <f>IF(Select2=1,Nappies!$K44,"")</f>
        <v>1.7076994744694016</v>
      </c>
      <c r="F42" s="773">
        <f>IF(Select2=1,Garden!$K44,"")</f>
        <v>0</v>
      </c>
      <c r="G42" s="765">
        <f>IF(Select2=1,Wood!$K44,"")</f>
        <v>0</v>
      </c>
      <c r="H42" s="773">
        <f>IF(Select2=1,Textiles!$K44,"")</f>
        <v>0.20254187775324445</v>
      </c>
      <c r="I42" s="774">
        <f>Sludge!K44</f>
        <v>0</v>
      </c>
      <c r="J42" s="774" t="str">
        <f>IF(Select2=2,MSW!$K44,"")</f>
        <v/>
      </c>
      <c r="K42" s="774">
        <f>Industry!$K44</f>
        <v>0</v>
      </c>
      <c r="L42" s="775">
        <f t="shared" si="3"/>
        <v>8.1680667983094555</v>
      </c>
      <c r="M42" s="776">
        <f>Recovery_OX!C37</f>
        <v>0</v>
      </c>
      <c r="N42" s="770"/>
      <c r="O42" s="777">
        <f>(L42-M42)*(1-Recovery_OX!F37)</f>
        <v>8.1680667983094555</v>
      </c>
      <c r="P42" s="643"/>
      <c r="Q42" s="653"/>
      <c r="S42" s="690">
        <f t="shared" si="2"/>
        <v>2025</v>
      </c>
      <c r="T42" s="691">
        <f>IF(Select2=1,Food!$W44,"")</f>
        <v>3.6144252217988972</v>
      </c>
      <c r="U42" s="692">
        <f>IF(Select2=1,Paper!$W44,"")</f>
        <v>1.7674887353403368</v>
      </c>
      <c r="V42" s="684">
        <f>IF(Select2=1,Nappies!$W44,"")</f>
        <v>0</v>
      </c>
      <c r="W42" s="692">
        <f>IF(Select2=1,Garden!$W44,"")</f>
        <v>0</v>
      </c>
      <c r="X42" s="684">
        <f>IF(Select2=1,Wood!$W44,"")</f>
        <v>0.90091676692108913</v>
      </c>
      <c r="Y42" s="692">
        <f>IF(Select2=1,Textiles!$W44,"")</f>
        <v>0.22196370164739121</v>
      </c>
      <c r="Z42" s="686">
        <f>Sludge!W44</f>
        <v>0</v>
      </c>
      <c r="AA42" s="686" t="str">
        <f>IF(Select2=2,MSW!$W44,"")</f>
        <v/>
      </c>
      <c r="AB42" s="693">
        <f>Industry!$W44</f>
        <v>0</v>
      </c>
      <c r="AC42" s="694">
        <f t="shared" si="0"/>
        <v>6.5047944257077148</v>
      </c>
      <c r="AD42" s="695">
        <f>Recovery_OX!R37</f>
        <v>0</v>
      </c>
      <c r="AE42" s="651"/>
      <c r="AF42" s="696">
        <f>(AC42-AD42)*(1-Recovery_OX!U37)</f>
        <v>6.5047944257077148</v>
      </c>
    </row>
    <row r="43" spans="2:32">
      <c r="B43" s="690">
        <f t="shared" si="1"/>
        <v>2026</v>
      </c>
      <c r="C43" s="772">
        <f>IF(Select2=1,Food!$K45,"")</f>
        <v>5.4018335844016905</v>
      </c>
      <c r="D43" s="773">
        <f>IF(Select2=1,Paper!$K45,"")</f>
        <v>0.89112985294778213</v>
      </c>
      <c r="E43" s="765">
        <f>IF(Select2=1,Nappies!$K45,"")</f>
        <v>1.7355619517235916</v>
      </c>
      <c r="F43" s="773">
        <f>IF(Select2=1,Garden!$K45,"")</f>
        <v>0</v>
      </c>
      <c r="G43" s="765">
        <f>IF(Select2=1,Wood!$K45,"")</f>
        <v>0</v>
      </c>
      <c r="H43" s="773">
        <f>IF(Select2=1,Textiles!$K45,"")</f>
        <v>0.2109860825677588</v>
      </c>
      <c r="I43" s="774">
        <f>Sludge!K45</f>
        <v>0</v>
      </c>
      <c r="J43" s="774" t="str">
        <f>IF(Select2=2,MSW!$K45,"")</f>
        <v/>
      </c>
      <c r="K43" s="774">
        <f>Industry!$K45</f>
        <v>0</v>
      </c>
      <c r="L43" s="775">
        <f t="shared" si="3"/>
        <v>8.2395114716408226</v>
      </c>
      <c r="M43" s="776">
        <f>Recovery_OX!C38</f>
        <v>0</v>
      </c>
      <c r="N43" s="770"/>
      <c r="O43" s="777">
        <f>(L43-M43)*(1-Recovery_OX!F38)</f>
        <v>8.2395114716408226</v>
      </c>
      <c r="P43" s="643"/>
      <c r="Q43" s="653"/>
      <c r="S43" s="690">
        <f t="shared" si="2"/>
        <v>2026</v>
      </c>
      <c r="T43" s="691">
        <f>IF(Select2=1,Food!$W45,"")</f>
        <v>3.6140724248896241</v>
      </c>
      <c r="U43" s="692">
        <f>IF(Select2=1,Paper!$W45,"")</f>
        <v>1.8411773821235164</v>
      </c>
      <c r="V43" s="684">
        <f>IF(Select2=1,Nappies!$W45,"")</f>
        <v>0</v>
      </c>
      <c r="W43" s="692">
        <f>IF(Select2=1,Garden!$W45,"")</f>
        <v>0</v>
      </c>
      <c r="X43" s="684">
        <f>IF(Select2=1,Wood!$W45,"")</f>
        <v>0.95101199459795183</v>
      </c>
      <c r="Y43" s="692">
        <f>IF(Select2=1,Textiles!$W45,"")</f>
        <v>0.23121762473179047</v>
      </c>
      <c r="Z43" s="686">
        <f>Sludge!W45</f>
        <v>0</v>
      </c>
      <c r="AA43" s="686" t="str">
        <f>IF(Select2=2,MSW!$W45,"")</f>
        <v/>
      </c>
      <c r="AB43" s="693">
        <f>Industry!$W45</f>
        <v>0</v>
      </c>
      <c r="AC43" s="694">
        <f t="shared" si="0"/>
        <v>6.6374794263428836</v>
      </c>
      <c r="AD43" s="695">
        <f>Recovery_OX!R38</f>
        <v>0</v>
      </c>
      <c r="AE43" s="651"/>
      <c r="AF43" s="696">
        <f>(AC43-AD43)*(1-Recovery_OX!U38)</f>
        <v>6.6374794263428836</v>
      </c>
    </row>
    <row r="44" spans="2:32">
      <c r="B44" s="690">
        <f t="shared" si="1"/>
        <v>2027</v>
      </c>
      <c r="C44" s="772">
        <f>IF(Select2=1,Food!$K46,"")</f>
        <v>5.3959633812607111</v>
      </c>
      <c r="D44" s="773">
        <f>IF(Select2=1,Paper!$K46,"")</f>
        <v>0.92409426454567423</v>
      </c>
      <c r="E44" s="765">
        <f>IF(Select2=1,Nappies!$K46,"")</f>
        <v>1.7581550298932638</v>
      </c>
      <c r="F44" s="773">
        <f>IF(Select2=1,Garden!$K46,"")</f>
        <v>0</v>
      </c>
      <c r="G44" s="765">
        <f>IF(Select2=1,Wood!$K46,"")</f>
        <v>0</v>
      </c>
      <c r="H44" s="773">
        <f>IF(Select2=1,Textiles!$K46,"")</f>
        <v>0.21879081724720401</v>
      </c>
      <c r="I44" s="774">
        <f>Sludge!K46</f>
        <v>0</v>
      </c>
      <c r="J44" s="774" t="str">
        <f>IF(Select2=2,MSW!$K46,"")</f>
        <v/>
      </c>
      <c r="K44" s="774">
        <f>Industry!$K46</f>
        <v>0</v>
      </c>
      <c r="L44" s="775">
        <f t="shared" si="3"/>
        <v>8.2970034929468532</v>
      </c>
      <c r="M44" s="776">
        <f>Recovery_OX!C39</f>
        <v>0</v>
      </c>
      <c r="N44" s="770"/>
      <c r="O44" s="777">
        <f>(L44-M44)*(1-Recovery_OX!F39)</f>
        <v>8.2970034929468532</v>
      </c>
      <c r="P44" s="643"/>
      <c r="Q44" s="653"/>
      <c r="S44" s="690">
        <f t="shared" si="2"/>
        <v>2027</v>
      </c>
      <c r="T44" s="691">
        <f>IF(Select2=1,Food!$W46,"")</f>
        <v>3.6101449919228674</v>
      </c>
      <c r="U44" s="692">
        <f>IF(Select2=1,Paper!$W46,"")</f>
        <v>1.9092856705489134</v>
      </c>
      <c r="V44" s="684">
        <f>IF(Select2=1,Nappies!$W46,"")</f>
        <v>0</v>
      </c>
      <c r="W44" s="692">
        <f>IF(Select2=1,Garden!$W46,"")</f>
        <v>0</v>
      </c>
      <c r="X44" s="684">
        <f>IF(Select2=1,Wood!$W46,"")</f>
        <v>0.99913299537308342</v>
      </c>
      <c r="Y44" s="692">
        <f>IF(Select2=1,Textiles!$W46,"")</f>
        <v>0.23977075862707289</v>
      </c>
      <c r="Z44" s="686">
        <f>Sludge!W46</f>
        <v>0</v>
      </c>
      <c r="AA44" s="686" t="str">
        <f>IF(Select2=2,MSW!$W46,"")</f>
        <v/>
      </c>
      <c r="AB44" s="693">
        <f>Industry!$W46</f>
        <v>0</v>
      </c>
      <c r="AC44" s="694">
        <f t="shared" si="0"/>
        <v>6.7583344164719366</v>
      </c>
      <c r="AD44" s="695">
        <f>Recovery_OX!R39</f>
        <v>0</v>
      </c>
      <c r="AE44" s="651"/>
      <c r="AF44" s="696">
        <f>(AC44-AD44)*(1-Recovery_OX!U39)</f>
        <v>6.7583344164719366</v>
      </c>
    </row>
    <row r="45" spans="2:32">
      <c r="B45" s="690">
        <f t="shared" si="1"/>
        <v>2028</v>
      </c>
      <c r="C45" s="772">
        <f>IF(Select2=1,Food!$K47,"")</f>
        <v>5.3857657695001944</v>
      </c>
      <c r="D45" s="773">
        <f>IF(Select2=1,Paper!$K47,"")</f>
        <v>0.95450120729399579</v>
      </c>
      <c r="E45" s="765">
        <f>IF(Select2=1,Nappies!$K47,"")</f>
        <v>1.7761789778008201</v>
      </c>
      <c r="F45" s="773">
        <f>IF(Select2=1,Garden!$K47,"")</f>
        <v>0</v>
      </c>
      <c r="G45" s="765">
        <f>IF(Select2=1,Wood!$K47,"")</f>
        <v>0</v>
      </c>
      <c r="H45" s="773">
        <f>IF(Select2=1,Textiles!$K47,"")</f>
        <v>0.22599003934946973</v>
      </c>
      <c r="I45" s="774">
        <f>Sludge!K47</f>
        <v>0</v>
      </c>
      <c r="J45" s="774" t="str">
        <f>IF(Select2=2,MSW!$K47,"")</f>
        <v/>
      </c>
      <c r="K45" s="774">
        <f>Industry!$K47</f>
        <v>0</v>
      </c>
      <c r="L45" s="775">
        <f t="shared" si="3"/>
        <v>8.3424359939444788</v>
      </c>
      <c r="M45" s="776">
        <f>Recovery_OX!C40</f>
        <v>0</v>
      </c>
      <c r="N45" s="770"/>
      <c r="O45" s="777">
        <f>(L45-M45)*(1-Recovery_OX!F40)</f>
        <v>8.3424359939444788</v>
      </c>
      <c r="P45" s="643"/>
      <c r="Q45" s="653"/>
      <c r="S45" s="690">
        <f t="shared" si="2"/>
        <v>2028</v>
      </c>
      <c r="T45" s="691">
        <f>IF(Select2=1,Food!$W47,"")</f>
        <v>3.6033223257137785</v>
      </c>
      <c r="U45" s="692">
        <f>IF(Select2=1,Paper!$W47,"")</f>
        <v>1.9721099324256111</v>
      </c>
      <c r="V45" s="684">
        <f>IF(Select2=1,Nappies!$W47,"")</f>
        <v>0</v>
      </c>
      <c r="W45" s="692">
        <f>IF(Select2=1,Garden!$W47,"")</f>
        <v>0</v>
      </c>
      <c r="X45" s="684">
        <f>IF(Select2=1,Wood!$W47,"")</f>
        <v>1.0453137021222805</v>
      </c>
      <c r="Y45" s="692">
        <f>IF(Select2=1,Textiles!$W47,"")</f>
        <v>0.24766031709530933</v>
      </c>
      <c r="Z45" s="686">
        <f>Sludge!W47</f>
        <v>0</v>
      </c>
      <c r="AA45" s="686" t="str">
        <f>IF(Select2=2,MSW!$W47,"")</f>
        <v/>
      </c>
      <c r="AB45" s="693">
        <f>Industry!$W47</f>
        <v>0</v>
      </c>
      <c r="AC45" s="694">
        <f t="shared" si="0"/>
        <v>6.8684062773569803</v>
      </c>
      <c r="AD45" s="695">
        <f>Recovery_OX!R40</f>
        <v>0</v>
      </c>
      <c r="AE45" s="651"/>
      <c r="AF45" s="696">
        <f>(AC45-AD45)*(1-Recovery_OX!U40)</f>
        <v>6.8684062773569803</v>
      </c>
    </row>
    <row r="46" spans="2:32">
      <c r="B46" s="690">
        <f t="shared" si="1"/>
        <v>2029</v>
      </c>
      <c r="C46" s="772">
        <f>IF(Select2=1,Food!$K48,"")</f>
        <v>5.3719600789443192</v>
      </c>
      <c r="D46" s="773">
        <f>IF(Select2=1,Paper!$K48,"")</f>
        <v>0.98248643810674008</v>
      </c>
      <c r="E46" s="765">
        <f>IF(Select2=1,Nappies!$K48,"")</f>
        <v>1.7902309847902544</v>
      </c>
      <c r="F46" s="773">
        <f>IF(Select2=1,Garden!$K48,"")</f>
        <v>0</v>
      </c>
      <c r="G46" s="765">
        <f>IF(Select2=1,Wood!$K48,"")</f>
        <v>0</v>
      </c>
      <c r="H46" s="773">
        <f>IF(Select2=1,Textiles!$K48,"")</f>
        <v>0.23261589101340391</v>
      </c>
      <c r="I46" s="774">
        <f>Sludge!K48</f>
        <v>0</v>
      </c>
      <c r="J46" s="774" t="str">
        <f>IF(Select2=2,MSW!$K48,"")</f>
        <v/>
      </c>
      <c r="K46" s="774">
        <f>Industry!$K48</f>
        <v>0</v>
      </c>
      <c r="L46" s="775">
        <f t="shared" si="3"/>
        <v>8.3772933928547175</v>
      </c>
      <c r="M46" s="776">
        <f>Recovery_OX!C41</f>
        <v>0</v>
      </c>
      <c r="N46" s="770"/>
      <c r="O46" s="777">
        <f>(L46-M46)*(1-Recovery_OX!F41)</f>
        <v>8.3772933928547175</v>
      </c>
      <c r="P46" s="643"/>
      <c r="Q46" s="653"/>
      <c r="S46" s="690">
        <f t="shared" si="2"/>
        <v>2029</v>
      </c>
      <c r="T46" s="691">
        <f>IF(Select2=1,Food!$W48,"")</f>
        <v>3.5940856906407115</v>
      </c>
      <c r="U46" s="692">
        <f>IF(Select2=1,Paper!$W48,"")</f>
        <v>2.0299306572453308</v>
      </c>
      <c r="V46" s="684">
        <f>IF(Select2=1,Nappies!$W48,"")</f>
        <v>0</v>
      </c>
      <c r="W46" s="692">
        <f>IF(Select2=1,Garden!$W48,"")</f>
        <v>0</v>
      </c>
      <c r="X46" s="684">
        <f>IF(Select2=1,Wood!$W48,"")</f>
        <v>1.0895886398808434</v>
      </c>
      <c r="Y46" s="692">
        <f>IF(Select2=1,Textiles!$W48,"")</f>
        <v>0.25492152439825083</v>
      </c>
      <c r="Z46" s="686">
        <f>Sludge!W48</f>
        <v>0</v>
      </c>
      <c r="AA46" s="686" t="str">
        <f>IF(Select2=2,MSW!$W48,"")</f>
        <v/>
      </c>
      <c r="AB46" s="693">
        <f>Industry!$W48</f>
        <v>0</v>
      </c>
      <c r="AC46" s="694">
        <f t="shared" si="0"/>
        <v>6.9685265121651367</v>
      </c>
      <c r="AD46" s="695">
        <f>Recovery_OX!R41</f>
        <v>0</v>
      </c>
      <c r="AE46" s="651"/>
      <c r="AF46" s="696">
        <f>(AC46-AD46)*(1-Recovery_OX!U41)</f>
        <v>6.9685265121651367</v>
      </c>
    </row>
    <row r="47" spans="2:32">
      <c r="B47" s="690">
        <f t="shared" si="1"/>
        <v>2030</v>
      </c>
      <c r="C47" s="772">
        <f>IF(Select2=1,Food!$K49,"")</f>
        <v>5.3550657071463803</v>
      </c>
      <c r="D47" s="773">
        <f>IF(Select2=1,Paper!$K49,"")</f>
        <v>1.0081784902213542</v>
      </c>
      <c r="E47" s="765">
        <f>IF(Select2=1,Nappies!$K49,"")</f>
        <v>1.8008210411394581</v>
      </c>
      <c r="F47" s="773">
        <f>IF(Select2=1,Garden!$K49,"")</f>
        <v>0</v>
      </c>
      <c r="G47" s="765">
        <f>IF(Select2=1,Wood!$K49,"")</f>
        <v>0</v>
      </c>
      <c r="H47" s="773">
        <f>IF(Select2=1,Textiles!$K49,"")</f>
        <v>0.23869880408253524</v>
      </c>
      <c r="I47" s="774">
        <f>Sludge!K49</f>
        <v>0</v>
      </c>
      <c r="J47" s="774" t="str">
        <f>IF(Select2=2,MSW!$K49,"")</f>
        <v/>
      </c>
      <c r="K47" s="774">
        <f>Industry!$K49</f>
        <v>0</v>
      </c>
      <c r="L47" s="775">
        <f t="shared" si="3"/>
        <v>8.4027640425897268</v>
      </c>
      <c r="M47" s="776">
        <f>Recovery_OX!C42</f>
        <v>0</v>
      </c>
      <c r="N47" s="770"/>
      <c r="O47" s="777">
        <f>(L47-M47)*(1-Recovery_OX!F42)</f>
        <v>8.4027640425897268</v>
      </c>
      <c r="P47" s="643"/>
      <c r="Q47" s="653"/>
      <c r="S47" s="690">
        <f t="shared" si="2"/>
        <v>2030</v>
      </c>
      <c r="T47" s="691">
        <f>IF(Select2=1,Food!$W49,"")</f>
        <v>3.5827825872968635</v>
      </c>
      <c r="U47" s="692">
        <f>IF(Select2=1,Paper!$W49,"")</f>
        <v>2.0830134095482524</v>
      </c>
      <c r="V47" s="684">
        <f>IF(Select2=1,Nappies!$W49,"")</f>
        <v>0</v>
      </c>
      <c r="W47" s="692">
        <f>IF(Select2=1,Garden!$W49,"")</f>
        <v>0</v>
      </c>
      <c r="X47" s="684">
        <f>IF(Select2=1,Wood!$W49,"")</f>
        <v>1.1319928409772793</v>
      </c>
      <c r="Y47" s="692">
        <f>IF(Select2=1,Textiles!$W49,"")</f>
        <v>0.26158773050140843</v>
      </c>
      <c r="Z47" s="686">
        <f>Sludge!W49</f>
        <v>0</v>
      </c>
      <c r="AA47" s="686" t="str">
        <f>IF(Select2=2,MSW!$W49,"")</f>
        <v/>
      </c>
      <c r="AB47" s="693">
        <f>Industry!$W49</f>
        <v>0</v>
      </c>
      <c r="AC47" s="694">
        <f t="shared" si="0"/>
        <v>7.0593765683238034</v>
      </c>
      <c r="AD47" s="695">
        <f>Recovery_OX!R42</f>
        <v>0</v>
      </c>
      <c r="AE47" s="651"/>
      <c r="AF47" s="696">
        <f>(AC47-AD47)*(1-Recovery_OX!U42)</f>
        <v>7.0593765683238034</v>
      </c>
    </row>
    <row r="48" spans="2:32">
      <c r="B48" s="690">
        <f t="shared" si="1"/>
        <v>2031</v>
      </c>
      <c r="C48" s="691">
        <f>IF(Select2=1,Food!$K50,"")</f>
        <v>5.3355415088736091</v>
      </c>
      <c r="D48" s="692">
        <f>IF(Select2=1,Paper!$K50,"")</f>
        <v>1.0317030199751578</v>
      </c>
      <c r="E48" s="684">
        <f>IF(Select2=1,Nappies!$K50,"")</f>
        <v>1.8083977371715805</v>
      </c>
      <c r="F48" s="692">
        <f>IF(Select2=1,Garden!$K50,"")</f>
        <v>0</v>
      </c>
      <c r="G48" s="684">
        <f>IF(Select2=1,Wood!$K50,"")</f>
        <v>0</v>
      </c>
      <c r="H48" s="692">
        <f>IF(Select2=1,Textiles!$K50,"")</f>
        <v>0.24426852925848508</v>
      </c>
      <c r="I48" s="693">
        <f>Sludge!K50</f>
        <v>0</v>
      </c>
      <c r="J48" s="693" t="str">
        <f>IF(Select2=2,MSW!$K50,"")</f>
        <v/>
      </c>
      <c r="K48" s="693">
        <f>Industry!$K50</f>
        <v>0</v>
      </c>
      <c r="L48" s="694">
        <f t="shared" si="3"/>
        <v>8.4199107952788328</v>
      </c>
      <c r="M48" s="695">
        <f>Recovery_OX!C43</f>
        <v>0</v>
      </c>
      <c r="N48" s="651"/>
      <c r="O48" s="762">
        <f>(L48-M48)*(1-Recovery_OX!F43)</f>
        <v>8.4199107952788328</v>
      </c>
      <c r="P48" s="643"/>
      <c r="Q48" s="653"/>
      <c r="S48" s="690">
        <f t="shared" si="2"/>
        <v>2031</v>
      </c>
      <c r="T48" s="691">
        <f>IF(Select2=1,Food!$W50,"")</f>
        <v>3.5697200103971518</v>
      </c>
      <c r="U48" s="692">
        <f>IF(Select2=1,Paper!$W50,"")</f>
        <v>2.1316178098660288</v>
      </c>
      <c r="V48" s="684">
        <f>IF(Select2=1,Nappies!$W50,"")</f>
        <v>0</v>
      </c>
      <c r="W48" s="692">
        <f>IF(Select2=1,Garden!$W50,"")</f>
        <v>0</v>
      </c>
      <c r="X48" s="684">
        <f>IF(Select2=1,Wood!$W50,"")</f>
        <v>1.1725651735452871</v>
      </c>
      <c r="Y48" s="692">
        <f>IF(Select2=1,Textiles!$W50,"")</f>
        <v>0.26769153891340824</v>
      </c>
      <c r="Z48" s="686">
        <f>Sludge!W50</f>
        <v>0</v>
      </c>
      <c r="AA48" s="686" t="str">
        <f>IF(Select2=2,MSW!$W50,"")</f>
        <v/>
      </c>
      <c r="AB48" s="693">
        <f>Industry!$W50</f>
        <v>0</v>
      </c>
      <c r="AC48" s="694">
        <f t="shared" si="0"/>
        <v>7.1415945327218759</v>
      </c>
      <c r="AD48" s="695">
        <f>Recovery_OX!R43</f>
        <v>0</v>
      </c>
      <c r="AE48" s="651"/>
      <c r="AF48" s="696">
        <f>(AC48-AD48)*(1-Recovery_OX!U43)</f>
        <v>7.1415945327218759</v>
      </c>
    </row>
    <row r="49" spans="2:32">
      <c r="B49" s="690">
        <f t="shared" si="1"/>
        <v>2032</v>
      </c>
      <c r="C49" s="691">
        <f>IF(Select2=1,Food!$K51,"")</f>
        <v>3.5765204298532223</v>
      </c>
      <c r="D49" s="692">
        <f>IF(Select2=1,Paper!$K51,"")</f>
        <v>0.96195351980314037</v>
      </c>
      <c r="E49" s="684">
        <f>IF(Select2=1,Nappies!$K51,"")</f>
        <v>1.5256815452641768</v>
      </c>
      <c r="F49" s="692">
        <f>IF(Select2=1,Garden!$K51,"")</f>
        <v>0</v>
      </c>
      <c r="G49" s="684">
        <f>IF(Select2=1,Wood!$K51,"")</f>
        <v>0</v>
      </c>
      <c r="H49" s="692">
        <f>IF(Select2=1,Textiles!$K51,"")</f>
        <v>0.22775446707812677</v>
      </c>
      <c r="I49" s="693">
        <f>Sludge!K51</f>
        <v>0</v>
      </c>
      <c r="J49" s="693" t="str">
        <f>IF(Select2=2,MSW!$K51,"")</f>
        <v/>
      </c>
      <c r="K49" s="693">
        <f>Industry!$K51</f>
        <v>0</v>
      </c>
      <c r="L49" s="694">
        <f t="shared" si="3"/>
        <v>6.2919099619986651</v>
      </c>
      <c r="M49" s="695">
        <f>Recovery_OX!C44</f>
        <v>0</v>
      </c>
      <c r="N49" s="651"/>
      <c r="O49" s="762">
        <f>(L49-M49)*(1-Recovery_OX!F44)</f>
        <v>6.2919099619986651</v>
      </c>
      <c r="P49" s="643"/>
      <c r="Q49" s="653"/>
      <c r="S49" s="690">
        <f t="shared" si="2"/>
        <v>2032</v>
      </c>
      <c r="T49" s="691">
        <f>IF(Select2=1,Food!$W51,"")</f>
        <v>2.3928548817037614</v>
      </c>
      <c r="U49" s="692">
        <f>IF(Select2=1,Paper!$W51,"")</f>
        <v>1.987507272320538</v>
      </c>
      <c r="V49" s="684">
        <f>IF(Select2=1,Nappies!$W51,"")</f>
        <v>0</v>
      </c>
      <c r="W49" s="692">
        <f>IF(Select2=1,Garden!$W51,"")</f>
        <v>0</v>
      </c>
      <c r="X49" s="684">
        <f>IF(Select2=1,Wood!$W51,"")</f>
        <v>1.1322352824903226</v>
      </c>
      <c r="Y49" s="692">
        <f>IF(Select2=1,Textiles!$W51,"")</f>
        <v>0.24959393652397449</v>
      </c>
      <c r="Z49" s="686">
        <f>Sludge!W51</f>
        <v>0</v>
      </c>
      <c r="AA49" s="686" t="str">
        <f>IF(Select2=2,MSW!$W51,"")</f>
        <v/>
      </c>
      <c r="AB49" s="693">
        <f>Industry!$W51</f>
        <v>0</v>
      </c>
      <c r="AC49" s="694">
        <f t="shared" ref="AC49:AC80" si="4">SUM(T49:AA49)</f>
        <v>5.7621913730385961</v>
      </c>
      <c r="AD49" s="695">
        <f>Recovery_OX!R44</f>
        <v>0</v>
      </c>
      <c r="AE49" s="651"/>
      <c r="AF49" s="696">
        <f>(AC49-AD49)*(1-Recovery_OX!U44)</f>
        <v>5.7621913730385961</v>
      </c>
    </row>
    <row r="50" spans="2:32">
      <c r="B50" s="690">
        <f t="shared" si="1"/>
        <v>2033</v>
      </c>
      <c r="C50" s="691">
        <f>IF(Select2=1,Food!$K52,"")</f>
        <v>2.3974133391866168</v>
      </c>
      <c r="D50" s="692">
        <f>IF(Select2=1,Paper!$K52,"")</f>
        <v>0.89691951690122229</v>
      </c>
      <c r="E50" s="684">
        <f>IF(Select2=1,Nappies!$K52,"")</f>
        <v>1.287163841069789</v>
      </c>
      <c r="F50" s="692">
        <f>IF(Select2=1,Garden!$K52,"")</f>
        <v>0</v>
      </c>
      <c r="G50" s="684">
        <f>IF(Select2=1,Wood!$K52,"")</f>
        <v>0</v>
      </c>
      <c r="H50" s="692">
        <f>IF(Select2=1,Textiles!$K52,"")</f>
        <v>0.21235685755961814</v>
      </c>
      <c r="I50" s="693">
        <f>Sludge!K52</f>
        <v>0</v>
      </c>
      <c r="J50" s="693" t="str">
        <f>IF(Select2=2,MSW!$K52,"")</f>
        <v/>
      </c>
      <c r="K50" s="693">
        <f>Industry!$K52</f>
        <v>0</v>
      </c>
      <c r="L50" s="694">
        <f t="shared" si="3"/>
        <v>4.7938535547172458</v>
      </c>
      <c r="M50" s="695">
        <f>Recovery_OX!C45</f>
        <v>0</v>
      </c>
      <c r="N50" s="651"/>
      <c r="O50" s="762">
        <f>(L50-M50)*(1-Recovery_OX!F45)</f>
        <v>4.7938535547172458</v>
      </c>
      <c r="P50" s="643"/>
      <c r="Q50" s="653"/>
      <c r="S50" s="690">
        <f t="shared" si="2"/>
        <v>2033</v>
      </c>
      <c r="T50" s="691">
        <f>IF(Select2=1,Food!$W52,"")</f>
        <v>1.6039785944602696</v>
      </c>
      <c r="U50" s="692">
        <f>IF(Select2=1,Paper!$W52,"")</f>
        <v>1.8531394977297984</v>
      </c>
      <c r="V50" s="684">
        <f>IF(Select2=1,Nappies!$W52,"")</f>
        <v>0</v>
      </c>
      <c r="W50" s="692">
        <f>IF(Select2=1,Garden!$W52,"")</f>
        <v>0</v>
      </c>
      <c r="X50" s="684">
        <f>IF(Select2=1,Wood!$W52,"")</f>
        <v>1.0932925212505713</v>
      </c>
      <c r="Y50" s="692">
        <f>IF(Select2=1,Textiles!$W52,"")</f>
        <v>0.23271984390095138</v>
      </c>
      <c r="Z50" s="686">
        <f>Sludge!W52</f>
        <v>0</v>
      </c>
      <c r="AA50" s="686" t="str">
        <f>IF(Select2=2,MSW!$W52,"")</f>
        <v/>
      </c>
      <c r="AB50" s="693">
        <f>Industry!$W52</f>
        <v>0</v>
      </c>
      <c r="AC50" s="694">
        <f t="shared" si="4"/>
        <v>4.7831304573415903</v>
      </c>
      <c r="AD50" s="695">
        <f>Recovery_OX!R45</f>
        <v>0</v>
      </c>
      <c r="AE50" s="651"/>
      <c r="AF50" s="696">
        <f>(AC50-AD50)*(1-Recovery_OX!U45)</f>
        <v>4.7831304573415903</v>
      </c>
    </row>
    <row r="51" spans="2:32">
      <c r="B51" s="690">
        <f t="shared" si="1"/>
        <v>2034</v>
      </c>
      <c r="C51" s="691">
        <f>IF(Select2=1,Food!$K53,"")</f>
        <v>1.6070342198900287</v>
      </c>
      <c r="D51" s="692">
        <f>IF(Select2=1,Paper!$K53,"")</f>
        <v>0.83628221451172824</v>
      </c>
      <c r="E51" s="684">
        <f>IF(Select2=1,Nappies!$K53,"")</f>
        <v>1.0859348459056402</v>
      </c>
      <c r="F51" s="692">
        <f>IF(Select2=1,Garden!$K53,"")</f>
        <v>0</v>
      </c>
      <c r="G51" s="684">
        <f>IF(Select2=1,Wood!$K53,"")</f>
        <v>0</v>
      </c>
      <c r="H51" s="692">
        <f>IF(Select2=1,Textiles!$K53,"")</f>
        <v>0.19800022160323572</v>
      </c>
      <c r="I51" s="693">
        <f>Sludge!K53</f>
        <v>0</v>
      </c>
      <c r="J51" s="693" t="str">
        <f>IF(Select2=2,MSW!$K53,"")</f>
        <v/>
      </c>
      <c r="K51" s="693">
        <f>Industry!$K53</f>
        <v>0</v>
      </c>
      <c r="L51" s="694">
        <f t="shared" si="3"/>
        <v>3.7272515019106329</v>
      </c>
      <c r="M51" s="695">
        <f>Recovery_OX!C46</f>
        <v>0</v>
      </c>
      <c r="N51" s="651"/>
      <c r="O51" s="762">
        <f>(L51-M51)*(1-Recovery_OX!F46)</f>
        <v>3.7272515019106329</v>
      </c>
      <c r="P51" s="643"/>
      <c r="Q51" s="653"/>
      <c r="S51" s="690">
        <f t="shared" si="2"/>
        <v>2034</v>
      </c>
      <c r="T51" s="691">
        <f>IF(Select2=1,Food!$W53,"")</f>
        <v>1.075179005278788</v>
      </c>
      <c r="U51" s="692">
        <f>IF(Select2=1,Paper!$W53,"")</f>
        <v>1.727855815106877</v>
      </c>
      <c r="V51" s="684">
        <f>IF(Select2=1,Nappies!$W53,"")</f>
        <v>0</v>
      </c>
      <c r="W51" s="692">
        <f>IF(Select2=1,Garden!$W53,"")</f>
        <v>0</v>
      </c>
      <c r="X51" s="684">
        <f>IF(Select2=1,Wood!$W53,"")</f>
        <v>1.0556891800734423</v>
      </c>
      <c r="Y51" s="692">
        <f>IF(Select2=1,Textiles!$W53,"")</f>
        <v>0.21698654422272404</v>
      </c>
      <c r="Z51" s="686">
        <f>Sludge!W53</f>
        <v>0</v>
      </c>
      <c r="AA51" s="686" t="str">
        <f>IF(Select2=2,MSW!$W53,"")</f>
        <v/>
      </c>
      <c r="AB51" s="693">
        <f>Industry!$W53</f>
        <v>0</v>
      </c>
      <c r="AC51" s="694">
        <f t="shared" si="4"/>
        <v>4.0757105446818311</v>
      </c>
      <c r="AD51" s="695">
        <f>Recovery_OX!R46</f>
        <v>0</v>
      </c>
      <c r="AE51" s="651"/>
      <c r="AF51" s="696">
        <f>(AC51-AD51)*(1-Recovery_OX!U46)</f>
        <v>4.0757105446818311</v>
      </c>
    </row>
    <row r="52" spans="2:32">
      <c r="B52" s="690">
        <f t="shared" si="1"/>
        <v>2035</v>
      </c>
      <c r="C52" s="691">
        <f>IF(Select2=1,Food!$K54,"")</f>
        <v>1.0772272522575319</v>
      </c>
      <c r="D52" s="692">
        <f>IF(Select2=1,Paper!$K54,"")</f>
        <v>0.77974436850799589</v>
      </c>
      <c r="E52" s="684">
        <f>IF(Select2=1,Nappies!$K54,"")</f>
        <v>0.91616502260660415</v>
      </c>
      <c r="F52" s="692">
        <f>IF(Select2=1,Garden!$K54,"")</f>
        <v>0</v>
      </c>
      <c r="G52" s="684">
        <f>IF(Select2=1,Wood!$K54,"")</f>
        <v>0</v>
      </c>
      <c r="H52" s="692">
        <f>IF(Select2=1,Textiles!$K54,"")</f>
        <v>0.18461418296286519</v>
      </c>
      <c r="I52" s="693">
        <f>Sludge!K54</f>
        <v>0</v>
      </c>
      <c r="J52" s="693" t="str">
        <f>IF(Select2=2,MSW!$K54,"")</f>
        <v/>
      </c>
      <c r="K52" s="693">
        <f>Industry!$K54</f>
        <v>0</v>
      </c>
      <c r="L52" s="694">
        <f t="shared" si="3"/>
        <v>2.9577508263349972</v>
      </c>
      <c r="M52" s="695">
        <f>Recovery_OX!C47</f>
        <v>0</v>
      </c>
      <c r="N52" s="651"/>
      <c r="O52" s="762">
        <f>(L52-M52)*(1-Recovery_OX!F47)</f>
        <v>2.9577508263349972</v>
      </c>
      <c r="P52" s="643"/>
      <c r="Q52" s="653"/>
      <c r="S52" s="690">
        <f t="shared" si="2"/>
        <v>2035</v>
      </c>
      <c r="T52" s="691">
        <f>IF(Select2=1,Food!$W54,"")</f>
        <v>0.72071404031503006</v>
      </c>
      <c r="U52" s="692">
        <f>IF(Select2=1,Paper!$W54,"")</f>
        <v>1.6110420836942068</v>
      </c>
      <c r="V52" s="684">
        <f>IF(Select2=1,Nappies!$W54,"")</f>
        <v>0</v>
      </c>
      <c r="W52" s="692">
        <f>IF(Select2=1,Garden!$W54,"")</f>
        <v>0</v>
      </c>
      <c r="X52" s="684">
        <f>IF(Select2=1,Wood!$W54,"")</f>
        <v>1.0193791901634253</v>
      </c>
      <c r="Y52" s="692">
        <f>IF(Select2=1,Textiles!$W54,"")</f>
        <v>0.20231691283601663</v>
      </c>
      <c r="Z52" s="686">
        <f>Sludge!W54</f>
        <v>0</v>
      </c>
      <c r="AA52" s="686" t="str">
        <f>IF(Select2=2,MSW!$W54,"")</f>
        <v/>
      </c>
      <c r="AB52" s="693">
        <f>Industry!$W54</f>
        <v>0</v>
      </c>
      <c r="AC52" s="694">
        <f t="shared" si="4"/>
        <v>3.553452227008679</v>
      </c>
      <c r="AD52" s="695">
        <f>Recovery_OX!R47</f>
        <v>0</v>
      </c>
      <c r="AE52" s="651"/>
      <c r="AF52" s="696">
        <f>(AC52-AD52)*(1-Recovery_OX!U47)</f>
        <v>3.553452227008679</v>
      </c>
    </row>
    <row r="53" spans="2:32">
      <c r="B53" s="690">
        <f t="shared" si="1"/>
        <v>2036</v>
      </c>
      <c r="C53" s="691">
        <f>IF(Select2=1,Food!$K55,"")</f>
        <v>0.72208702132411395</v>
      </c>
      <c r="D53" s="692">
        <f>IF(Select2=1,Paper!$K55,"")</f>
        <v>0.72702883030332166</v>
      </c>
      <c r="E53" s="684">
        <f>IF(Select2=1,Nappies!$K55,"")</f>
        <v>0.77293619576942252</v>
      </c>
      <c r="F53" s="692">
        <f>IF(Select2=1,Garden!$K55,"")</f>
        <v>0</v>
      </c>
      <c r="G53" s="684">
        <f>IF(Select2=1,Wood!$K55,"")</f>
        <v>0</v>
      </c>
      <c r="H53" s="692">
        <f>IF(Select2=1,Textiles!$K55,"")</f>
        <v>0.17213312326156152</v>
      </c>
      <c r="I53" s="693">
        <f>Sludge!K55</f>
        <v>0</v>
      </c>
      <c r="J53" s="693" t="str">
        <f>IF(Select2=2,MSW!$K55,"")</f>
        <v/>
      </c>
      <c r="K53" s="693">
        <f>Industry!$K55</f>
        <v>0</v>
      </c>
      <c r="L53" s="694">
        <f t="shared" si="3"/>
        <v>2.3941851706584196</v>
      </c>
      <c r="M53" s="695">
        <f>Recovery_OX!C48</f>
        <v>0</v>
      </c>
      <c r="N53" s="651"/>
      <c r="O53" s="762">
        <f>(L53-M53)*(1-Recovery_OX!F48)</f>
        <v>2.3941851706584196</v>
      </c>
      <c r="P53" s="643"/>
      <c r="Q53" s="653"/>
      <c r="S53" s="690">
        <f t="shared" si="2"/>
        <v>2036</v>
      </c>
      <c r="T53" s="691">
        <f>IF(Select2=1,Food!$W55,"")</f>
        <v>0.48310906868250258</v>
      </c>
      <c r="U53" s="692">
        <f>IF(Select2=1,Paper!$W55,"")</f>
        <v>1.5021256824448801</v>
      </c>
      <c r="V53" s="684">
        <f>IF(Select2=1,Nappies!$W55,"")</f>
        <v>0</v>
      </c>
      <c r="W53" s="692">
        <f>IF(Select2=1,Garden!$W55,"")</f>
        <v>0</v>
      </c>
      <c r="X53" s="684">
        <f>IF(Select2=1,Wood!$W55,"")</f>
        <v>0.98431806724205517</v>
      </c>
      <c r="Y53" s="692">
        <f>IF(Select2=1,Textiles!$W55,"")</f>
        <v>0.18863903919075231</v>
      </c>
      <c r="Z53" s="686">
        <f>Sludge!W55</f>
        <v>0</v>
      </c>
      <c r="AA53" s="686" t="str">
        <f>IF(Select2=2,MSW!$W55,"")</f>
        <v/>
      </c>
      <c r="AB53" s="693">
        <f>Industry!$W55</f>
        <v>0</v>
      </c>
      <c r="AC53" s="694">
        <f t="shared" si="4"/>
        <v>3.1581918575601899</v>
      </c>
      <c r="AD53" s="695">
        <f>Recovery_OX!R48</f>
        <v>0</v>
      </c>
      <c r="AE53" s="651"/>
      <c r="AF53" s="696">
        <f>(AC53-AD53)*(1-Recovery_OX!U48)</f>
        <v>3.1581918575601899</v>
      </c>
    </row>
    <row r="54" spans="2:32">
      <c r="B54" s="690">
        <f t="shared" si="1"/>
        <v>2037</v>
      </c>
      <c r="C54" s="691">
        <f>IF(Select2=1,Food!$K56,"")</f>
        <v>0.48402940537571776</v>
      </c>
      <c r="D54" s="692">
        <f>IF(Select2=1,Paper!$K56,"")</f>
        <v>0.67787718826826748</v>
      </c>
      <c r="E54" s="684">
        <f>IF(Select2=1,Nappies!$K56,"")</f>
        <v>0.65209907384451637</v>
      </c>
      <c r="F54" s="692">
        <f>IF(Select2=1,Garden!$K56,"")</f>
        <v>0</v>
      </c>
      <c r="G54" s="684">
        <f>IF(Select2=1,Wood!$K56,"")</f>
        <v>0</v>
      </c>
      <c r="H54" s="692">
        <f>IF(Select2=1,Textiles!$K56,"")</f>
        <v>0.16049586033018878</v>
      </c>
      <c r="I54" s="693">
        <f>Sludge!K56</f>
        <v>0</v>
      </c>
      <c r="J54" s="693" t="str">
        <f>IF(Select2=2,MSW!$K56,"")</f>
        <v/>
      </c>
      <c r="K54" s="693">
        <f>Industry!$K56</f>
        <v>0</v>
      </c>
      <c r="L54" s="694">
        <f t="shared" si="3"/>
        <v>1.9745015278186904</v>
      </c>
      <c r="M54" s="695">
        <f>Recovery_OX!C49</f>
        <v>0</v>
      </c>
      <c r="N54" s="651"/>
      <c r="O54" s="762">
        <f>(L54-M54)*(1-Recovery_OX!F49)</f>
        <v>1.9745015278186904</v>
      </c>
      <c r="P54" s="643"/>
      <c r="Q54" s="653"/>
      <c r="S54" s="690">
        <f t="shared" si="2"/>
        <v>2037</v>
      </c>
      <c r="T54" s="691">
        <f>IF(Select2=1,Food!$W56,"")</f>
        <v>0.32383769315948996</v>
      </c>
      <c r="U54" s="692">
        <f>IF(Select2=1,Paper!$W56,"")</f>
        <v>1.4005727030336113</v>
      </c>
      <c r="V54" s="684">
        <f>IF(Select2=1,Nappies!$W56,"")</f>
        <v>0</v>
      </c>
      <c r="W54" s="692">
        <f>IF(Select2=1,Garden!$W56,"")</f>
        <v>0</v>
      </c>
      <c r="X54" s="684">
        <f>IF(Select2=1,Wood!$W56,"")</f>
        <v>0.95046285704910805</v>
      </c>
      <c r="Y54" s="692">
        <f>IF(Select2=1,Textiles!$W56,"")</f>
        <v>0.17588587433445346</v>
      </c>
      <c r="Z54" s="686">
        <f>Sludge!W56</f>
        <v>0</v>
      </c>
      <c r="AA54" s="686" t="str">
        <f>IF(Select2=2,MSW!$W56,"")</f>
        <v/>
      </c>
      <c r="AB54" s="693">
        <f>Industry!$W56</f>
        <v>0</v>
      </c>
      <c r="AC54" s="694">
        <f t="shared" si="4"/>
        <v>2.8507591275766626</v>
      </c>
      <c r="AD54" s="695">
        <f>Recovery_OX!R49</f>
        <v>0</v>
      </c>
      <c r="AE54" s="651"/>
      <c r="AF54" s="696">
        <f>(AC54-AD54)*(1-Recovery_OX!U49)</f>
        <v>2.8507591275766626</v>
      </c>
    </row>
    <row r="55" spans="2:32">
      <c r="B55" s="690">
        <f t="shared" si="1"/>
        <v>2038</v>
      </c>
      <c r="C55" s="691">
        <f>IF(Select2=1,Food!$K57,"")</f>
        <v>0.32445461329405423</v>
      </c>
      <c r="D55" s="692">
        <f>IF(Select2=1,Paper!$K57,"")</f>
        <v>0.63204850099655363</v>
      </c>
      <c r="E55" s="684">
        <f>IF(Select2=1,Nappies!$K57,"")</f>
        <v>0.5501530455377055</v>
      </c>
      <c r="F55" s="692">
        <f>IF(Select2=1,Garden!$K57,"")</f>
        <v>0</v>
      </c>
      <c r="G55" s="684">
        <f>IF(Select2=1,Wood!$K57,"")</f>
        <v>0</v>
      </c>
      <c r="H55" s="692">
        <f>IF(Select2=1,Textiles!$K57,"")</f>
        <v>0.14964534829235626</v>
      </c>
      <c r="I55" s="693">
        <f>Sludge!K57</f>
        <v>0</v>
      </c>
      <c r="J55" s="693" t="str">
        <f>IF(Select2=2,MSW!$K57,"")</f>
        <v/>
      </c>
      <c r="K55" s="693">
        <f>Industry!$K57</f>
        <v>0</v>
      </c>
      <c r="L55" s="694">
        <f t="shared" si="3"/>
        <v>1.6563015081206696</v>
      </c>
      <c r="M55" s="695">
        <f>Recovery_OX!C50</f>
        <v>0</v>
      </c>
      <c r="N55" s="651"/>
      <c r="O55" s="762">
        <f>(L55-M55)*(1-Recovery_OX!F50)</f>
        <v>1.6563015081206696</v>
      </c>
      <c r="P55" s="643"/>
      <c r="Q55" s="653"/>
      <c r="S55" s="690">
        <f t="shared" si="2"/>
        <v>2038</v>
      </c>
      <c r="T55" s="691">
        <f>IF(Select2=1,Food!$W57,"")</f>
        <v>0.21707489738674457</v>
      </c>
      <c r="U55" s="692">
        <f>IF(Select2=1,Paper!$W57,"")</f>
        <v>1.3058853326375082</v>
      </c>
      <c r="V55" s="684">
        <f>IF(Select2=1,Nappies!$W57,"")</f>
        <v>0</v>
      </c>
      <c r="W55" s="692">
        <f>IF(Select2=1,Garden!$W57,"")</f>
        <v>0</v>
      </c>
      <c r="X55" s="684">
        <f>IF(Select2=1,Wood!$W57,"")</f>
        <v>0.91777208271825972</v>
      </c>
      <c r="Y55" s="692">
        <f>IF(Select2=1,Textiles!$W57,"")</f>
        <v>0.16399490223819863</v>
      </c>
      <c r="Z55" s="686">
        <f>Sludge!W57</f>
        <v>0</v>
      </c>
      <c r="AA55" s="686" t="str">
        <f>IF(Select2=2,MSW!$W57,"")</f>
        <v/>
      </c>
      <c r="AB55" s="693">
        <f>Industry!$W57</f>
        <v>0</v>
      </c>
      <c r="AC55" s="694">
        <f t="shared" si="4"/>
        <v>2.604727214980711</v>
      </c>
      <c r="AD55" s="695">
        <f>Recovery_OX!R50</f>
        <v>0</v>
      </c>
      <c r="AE55" s="651"/>
      <c r="AF55" s="696">
        <f>(AC55-AD55)*(1-Recovery_OX!U50)</f>
        <v>2.604727214980711</v>
      </c>
    </row>
    <row r="56" spans="2:32">
      <c r="B56" s="690">
        <f t="shared" si="1"/>
        <v>2039</v>
      </c>
      <c r="C56" s="691">
        <f>IF(Select2=1,Food!$K58,"")</f>
        <v>0.21748843131974599</v>
      </c>
      <c r="D56" s="692">
        <f>IF(Select2=1,Paper!$K58,"")</f>
        <v>0.58931811621000518</v>
      </c>
      <c r="E56" s="684">
        <f>IF(Select2=1,Nappies!$K58,"")</f>
        <v>0.46414476826351025</v>
      </c>
      <c r="F56" s="692">
        <f>IF(Select2=1,Garden!$K58,"")</f>
        <v>0</v>
      </c>
      <c r="G56" s="684">
        <f>IF(Select2=1,Wood!$K58,"")</f>
        <v>0</v>
      </c>
      <c r="H56" s="692">
        <f>IF(Select2=1,Textiles!$K58,"")</f>
        <v>0.13952839792546612</v>
      </c>
      <c r="I56" s="693">
        <f>Sludge!K58</f>
        <v>0</v>
      </c>
      <c r="J56" s="693" t="str">
        <f>IF(Select2=2,MSW!$K58,"")</f>
        <v/>
      </c>
      <c r="K56" s="693">
        <f>Industry!$K58</f>
        <v>0</v>
      </c>
      <c r="L56" s="694">
        <f t="shared" si="3"/>
        <v>1.4104797137187277</v>
      </c>
      <c r="M56" s="695">
        <f>Recovery_OX!C51</f>
        <v>0</v>
      </c>
      <c r="N56" s="651"/>
      <c r="O56" s="762">
        <f>(L56-M56)*(1-Recovery_OX!F51)</f>
        <v>1.4104797137187277</v>
      </c>
      <c r="P56" s="643"/>
      <c r="Q56" s="653"/>
      <c r="S56" s="690">
        <f t="shared" si="2"/>
        <v>2039</v>
      </c>
      <c r="T56" s="691">
        <f>IF(Select2=1,Food!$W58,"")</f>
        <v>0.14550965520946429</v>
      </c>
      <c r="U56" s="692">
        <f>IF(Select2=1,Paper!$W58,"")</f>
        <v>1.2175994136570361</v>
      </c>
      <c r="V56" s="684">
        <f>IF(Select2=1,Nappies!$W58,"")</f>
        <v>0</v>
      </c>
      <c r="W56" s="692">
        <f>IF(Select2=1,Garden!$W58,"")</f>
        <v>0</v>
      </c>
      <c r="X56" s="684">
        <f>IF(Select2=1,Wood!$W58,"")</f>
        <v>0.88620569396273896</v>
      </c>
      <c r="Y56" s="692">
        <f>IF(Select2=1,Textiles!$W58,"")</f>
        <v>0.15290783334297658</v>
      </c>
      <c r="Z56" s="686">
        <f>Sludge!W58</f>
        <v>0</v>
      </c>
      <c r="AA56" s="686" t="str">
        <f>IF(Select2=2,MSW!$W58,"")</f>
        <v/>
      </c>
      <c r="AB56" s="693">
        <f>Industry!$W58</f>
        <v>0</v>
      </c>
      <c r="AC56" s="694">
        <f t="shared" si="4"/>
        <v>2.4022225961722161</v>
      </c>
      <c r="AD56" s="695">
        <f>Recovery_OX!R51</f>
        <v>0</v>
      </c>
      <c r="AE56" s="651"/>
      <c r="AF56" s="696">
        <f>(AC56-AD56)*(1-Recovery_OX!U51)</f>
        <v>2.4022225961722161</v>
      </c>
    </row>
    <row r="57" spans="2:32">
      <c r="B57" s="690">
        <f t="shared" si="1"/>
        <v>2040</v>
      </c>
      <c r="C57" s="691">
        <f>IF(Select2=1,Food!$K59,"")</f>
        <v>0.14578685529447111</v>
      </c>
      <c r="D57" s="692">
        <f>IF(Select2=1,Paper!$K59,"")</f>
        <v>0.54947656951282431</v>
      </c>
      <c r="E57" s="684">
        <f>IF(Select2=1,Nappies!$K59,"")</f>
        <v>0.39158261079120538</v>
      </c>
      <c r="F57" s="692">
        <f>IF(Select2=1,Garden!$K59,"")</f>
        <v>0</v>
      </c>
      <c r="G57" s="684">
        <f>IF(Select2=1,Wood!$K59,"")</f>
        <v>0</v>
      </c>
      <c r="H57" s="692">
        <f>IF(Select2=1,Textiles!$K59,"")</f>
        <v>0.13009541592708257</v>
      </c>
      <c r="I57" s="693">
        <f>Sludge!K59</f>
        <v>0</v>
      </c>
      <c r="J57" s="693" t="str">
        <f>IF(Select2=2,MSW!$K59,"")</f>
        <v/>
      </c>
      <c r="K57" s="693">
        <f>Industry!$K59</f>
        <v>0</v>
      </c>
      <c r="L57" s="694">
        <f t="shared" si="3"/>
        <v>1.2169414515255834</v>
      </c>
      <c r="M57" s="695">
        <f>Recovery_OX!C52</f>
        <v>0</v>
      </c>
      <c r="N57" s="651"/>
      <c r="O57" s="762">
        <f>(L57-M57)*(1-Recovery_OX!F52)</f>
        <v>1.2169414515255834</v>
      </c>
      <c r="P57" s="643"/>
      <c r="Q57" s="653"/>
      <c r="S57" s="690">
        <f t="shared" si="2"/>
        <v>2040</v>
      </c>
      <c r="T57" s="691">
        <f>IF(Select2=1,Food!$W59,"")</f>
        <v>9.753803877863812E-2</v>
      </c>
      <c r="U57" s="692">
        <f>IF(Select2=1,Paper!$W59,"")</f>
        <v>1.1352821684149266</v>
      </c>
      <c r="V57" s="684">
        <f>IF(Select2=1,Nappies!$W59,"")</f>
        <v>0</v>
      </c>
      <c r="W57" s="692">
        <f>IF(Select2=1,Garden!$W59,"")</f>
        <v>0</v>
      </c>
      <c r="X57" s="684">
        <f>IF(Select2=1,Wood!$W59,"")</f>
        <v>0.85572501800871603</v>
      </c>
      <c r="Y57" s="692">
        <f>IF(Select2=1,Textiles!$W59,"")</f>
        <v>0.14257031882420007</v>
      </c>
      <c r="Z57" s="686">
        <f>Sludge!W59</f>
        <v>0</v>
      </c>
      <c r="AA57" s="686" t="str">
        <f>IF(Select2=2,MSW!$W59,"")</f>
        <v/>
      </c>
      <c r="AB57" s="693">
        <f>Industry!$W59</f>
        <v>0</v>
      </c>
      <c r="AC57" s="694">
        <f t="shared" si="4"/>
        <v>2.2311155440264807</v>
      </c>
      <c r="AD57" s="695">
        <f>Recovery_OX!R52</f>
        <v>0</v>
      </c>
      <c r="AE57" s="651"/>
      <c r="AF57" s="696">
        <f>(AC57-AD57)*(1-Recovery_OX!U52)</f>
        <v>2.2311155440264807</v>
      </c>
    </row>
    <row r="58" spans="2:32">
      <c r="B58" s="690">
        <f t="shared" si="1"/>
        <v>2041</v>
      </c>
      <c r="C58" s="691">
        <f>IF(Select2=1,Food!$K60,"")</f>
        <v>9.7723851552380975E-2</v>
      </c>
      <c r="D58" s="692">
        <f>IF(Select2=1,Paper!$K60,"")</f>
        <v>0.51232855759687856</v>
      </c>
      <c r="E58" s="684">
        <f>IF(Select2=1,Nappies!$K60,"")</f>
        <v>0.33036447151549542</v>
      </c>
      <c r="F58" s="692">
        <f>IF(Select2=1,Garden!$K60,"")</f>
        <v>0</v>
      </c>
      <c r="G58" s="684">
        <f>IF(Select2=1,Wood!$K60,"")</f>
        <v>0</v>
      </c>
      <c r="H58" s="692">
        <f>IF(Select2=1,Textiles!$K60,"")</f>
        <v>0.12130016180850564</v>
      </c>
      <c r="I58" s="693">
        <f>Sludge!K60</f>
        <v>0</v>
      </c>
      <c r="J58" s="693" t="str">
        <f>IF(Select2=2,MSW!$K60,"")</f>
        <v/>
      </c>
      <c r="K58" s="693">
        <f>Industry!$K60</f>
        <v>0</v>
      </c>
      <c r="L58" s="694">
        <f t="shared" si="3"/>
        <v>1.0617170424732605</v>
      </c>
      <c r="M58" s="695">
        <f>Recovery_OX!C53</f>
        <v>0</v>
      </c>
      <c r="N58" s="651"/>
      <c r="O58" s="762">
        <f>(L58-M58)*(1-Recovery_OX!F53)</f>
        <v>1.0617170424732605</v>
      </c>
      <c r="P58" s="643"/>
      <c r="Q58" s="653"/>
      <c r="S58" s="690">
        <f t="shared" si="2"/>
        <v>2041</v>
      </c>
      <c r="T58" s="691">
        <f>IF(Select2=1,Food!$W60,"")</f>
        <v>6.5381702644322678E-2</v>
      </c>
      <c r="U58" s="692">
        <f>IF(Select2=1,Paper!$W60,"")</f>
        <v>1.0585300776795015</v>
      </c>
      <c r="V58" s="684">
        <f>IF(Select2=1,Nappies!$W60,"")</f>
        <v>0</v>
      </c>
      <c r="W58" s="692">
        <f>IF(Select2=1,Garden!$W60,"")</f>
        <v>0</v>
      </c>
      <c r="X58" s="684">
        <f>IF(Select2=1,Wood!$W60,"")</f>
        <v>0.82629271221631984</v>
      </c>
      <c r="Y58" s="692">
        <f>IF(Select2=1,Textiles!$W60,"")</f>
        <v>0.13293168417370482</v>
      </c>
      <c r="Z58" s="686">
        <f>Sludge!W60</f>
        <v>0</v>
      </c>
      <c r="AA58" s="686" t="str">
        <f>IF(Select2=2,MSW!$W60,"")</f>
        <v/>
      </c>
      <c r="AB58" s="693">
        <f>Industry!$W60</f>
        <v>0</v>
      </c>
      <c r="AC58" s="694">
        <f t="shared" si="4"/>
        <v>2.083136176713849</v>
      </c>
      <c r="AD58" s="695">
        <f>Recovery_OX!R53</f>
        <v>0</v>
      </c>
      <c r="AE58" s="651"/>
      <c r="AF58" s="696">
        <f>(AC58-AD58)*(1-Recovery_OX!U53)</f>
        <v>2.083136176713849</v>
      </c>
    </row>
    <row r="59" spans="2:32">
      <c r="B59" s="690">
        <f t="shared" si="1"/>
        <v>2042</v>
      </c>
      <c r="C59" s="691">
        <f>IF(Select2=1,Food!$K61,"")</f>
        <v>6.5506256671371998E-2</v>
      </c>
      <c r="D59" s="692">
        <f>IF(Select2=1,Paper!$K61,"")</f>
        <v>0.47769198086465825</v>
      </c>
      <c r="E59" s="684">
        <f>IF(Select2=1,Nappies!$K61,"")</f>
        <v>0.27871688127108163</v>
      </c>
      <c r="F59" s="692">
        <f>IF(Select2=1,Garden!$K61,"")</f>
        <v>0</v>
      </c>
      <c r="G59" s="684">
        <f>IF(Select2=1,Wood!$K61,"")</f>
        <v>0</v>
      </c>
      <c r="H59" s="692">
        <f>IF(Select2=1,Textiles!$K61,"")</f>
        <v>0.1130995212238422</v>
      </c>
      <c r="I59" s="693">
        <f>Sludge!K61</f>
        <v>0</v>
      </c>
      <c r="J59" s="693" t="str">
        <f>IF(Select2=2,MSW!$K61,"")</f>
        <v/>
      </c>
      <c r="K59" s="693">
        <f>Industry!$K61</f>
        <v>0</v>
      </c>
      <c r="L59" s="694">
        <f t="shared" si="3"/>
        <v>0.93501464003095403</v>
      </c>
      <c r="M59" s="695">
        <f>Recovery_OX!C54</f>
        <v>0</v>
      </c>
      <c r="N59" s="651"/>
      <c r="O59" s="762">
        <f>(L59-M59)*(1-Recovery_OX!F54)</f>
        <v>0.93501464003095403</v>
      </c>
      <c r="P59" s="643"/>
      <c r="Q59" s="653"/>
      <c r="S59" s="690">
        <f t="shared" si="2"/>
        <v>2042</v>
      </c>
      <c r="T59" s="691">
        <f>IF(Select2=1,Food!$W61,"")</f>
        <v>4.3826665926430863E-2</v>
      </c>
      <c r="U59" s="692">
        <f>IF(Select2=1,Paper!$W61,"")</f>
        <v>0.98696690261293063</v>
      </c>
      <c r="V59" s="684">
        <f>IF(Select2=1,Nappies!$W61,"")</f>
        <v>0</v>
      </c>
      <c r="W59" s="692">
        <f>IF(Select2=1,Garden!$W61,"")</f>
        <v>0</v>
      </c>
      <c r="X59" s="684">
        <f>IF(Select2=1,Wood!$W61,"")</f>
        <v>0.7978727183302331</v>
      </c>
      <c r="Y59" s="692">
        <f>IF(Select2=1,Textiles!$W61,"")</f>
        <v>0.12394468079325173</v>
      </c>
      <c r="Z59" s="686">
        <f>Sludge!W61</f>
        <v>0</v>
      </c>
      <c r="AA59" s="686" t="str">
        <f>IF(Select2=2,MSW!$W61,"")</f>
        <v/>
      </c>
      <c r="AB59" s="693">
        <f>Industry!$W61</f>
        <v>0</v>
      </c>
      <c r="AC59" s="694">
        <f t="shared" si="4"/>
        <v>1.9526109676628463</v>
      </c>
      <c r="AD59" s="695">
        <f>Recovery_OX!R54</f>
        <v>0</v>
      </c>
      <c r="AE59" s="651"/>
      <c r="AF59" s="696">
        <f>(AC59-AD59)*(1-Recovery_OX!U54)</f>
        <v>1.9526109676628463</v>
      </c>
    </row>
    <row r="60" spans="2:32">
      <c r="B60" s="690">
        <f t="shared" si="1"/>
        <v>2043</v>
      </c>
      <c r="C60" s="691">
        <f>IF(Select2=1,Food!$K62,"")</f>
        <v>4.3910156987576478E-2</v>
      </c>
      <c r="D60" s="692">
        <f>IF(Select2=1,Paper!$K62,"")</f>
        <v>0.44539705077683789</v>
      </c>
      <c r="E60" s="684">
        <f>IF(Select2=1,Nappies!$K62,"")</f>
        <v>0.23514362651988313</v>
      </c>
      <c r="F60" s="692">
        <f>IF(Select2=1,Garden!$K62,"")</f>
        <v>0</v>
      </c>
      <c r="G60" s="684">
        <f>IF(Select2=1,Wood!$K62,"")</f>
        <v>0</v>
      </c>
      <c r="H60" s="692">
        <f>IF(Select2=1,Textiles!$K62,"")</f>
        <v>0.10545329462343211</v>
      </c>
      <c r="I60" s="693">
        <f>Sludge!K62</f>
        <v>0</v>
      </c>
      <c r="J60" s="693" t="str">
        <f>IF(Select2=2,MSW!$K62,"")</f>
        <v/>
      </c>
      <c r="K60" s="693">
        <f>Industry!$K62</f>
        <v>0</v>
      </c>
      <c r="L60" s="694">
        <f t="shared" si="3"/>
        <v>0.82990412890772958</v>
      </c>
      <c r="M60" s="695">
        <f>Recovery_OX!C55</f>
        <v>0</v>
      </c>
      <c r="N60" s="651"/>
      <c r="O60" s="762">
        <f>(L60-M60)*(1-Recovery_OX!F55)</f>
        <v>0.82990412890772958</v>
      </c>
      <c r="P60" s="643"/>
      <c r="Q60" s="653"/>
      <c r="S60" s="690">
        <f t="shared" si="2"/>
        <v>2043</v>
      </c>
      <c r="T60" s="691">
        <f>IF(Select2=1,Food!$W62,"")</f>
        <v>2.9377892721393718E-2</v>
      </c>
      <c r="U60" s="692">
        <f>IF(Select2=1,Paper!$W62,"")</f>
        <v>0.92024184044801249</v>
      </c>
      <c r="V60" s="684">
        <f>IF(Select2=1,Nappies!$W62,"")</f>
        <v>0</v>
      </c>
      <c r="W60" s="692">
        <f>IF(Select2=1,Garden!$W62,"")</f>
        <v>0</v>
      </c>
      <c r="X60" s="684">
        <f>IF(Select2=1,Wood!$W62,"")</f>
        <v>0.77043021830382064</v>
      </c>
      <c r="Y60" s="692">
        <f>IF(Select2=1,Textiles!$W62,"")</f>
        <v>0.1155652543818434</v>
      </c>
      <c r="Z60" s="686">
        <f>Sludge!W62</f>
        <v>0</v>
      </c>
      <c r="AA60" s="686" t="str">
        <f>IF(Select2=2,MSW!$W62,"")</f>
        <v/>
      </c>
      <c r="AB60" s="693">
        <f>Industry!$W62</f>
        <v>0</v>
      </c>
      <c r="AC60" s="694">
        <f t="shared" si="4"/>
        <v>1.8356152058550701</v>
      </c>
      <c r="AD60" s="695">
        <f>Recovery_OX!R55</f>
        <v>0</v>
      </c>
      <c r="AE60" s="651"/>
      <c r="AF60" s="696">
        <f>(AC60-AD60)*(1-Recovery_OX!U55)</f>
        <v>1.8356152058550701</v>
      </c>
    </row>
    <row r="61" spans="2:32">
      <c r="B61" s="690">
        <f t="shared" si="1"/>
        <v>2044</v>
      </c>
      <c r="C61" s="691">
        <f>IF(Select2=1,Food!$K63,"")</f>
        <v>2.9433858453344418E-2</v>
      </c>
      <c r="D61" s="692">
        <f>IF(Select2=1,Paper!$K63,"")</f>
        <v>0.41528545754865942</v>
      </c>
      <c r="E61" s="684">
        <f>IF(Select2=1,Nappies!$K63,"")</f>
        <v>0.19838240454170575</v>
      </c>
      <c r="F61" s="692">
        <f>IF(Select2=1,Garden!$K63,"")</f>
        <v>0</v>
      </c>
      <c r="G61" s="684">
        <f>IF(Select2=1,Wood!$K63,"")</f>
        <v>0</v>
      </c>
      <c r="H61" s="692">
        <f>IF(Select2=1,Textiles!$K63,"")</f>
        <v>9.8324000195609246E-2</v>
      </c>
      <c r="I61" s="693">
        <f>Sludge!K63</f>
        <v>0</v>
      </c>
      <c r="J61" s="693" t="str">
        <f>IF(Select2=2,MSW!$K63,"")</f>
        <v/>
      </c>
      <c r="K61" s="693">
        <f>Industry!$K63</f>
        <v>0</v>
      </c>
      <c r="L61" s="694">
        <f t="shared" si="3"/>
        <v>0.74142572073931878</v>
      </c>
      <c r="M61" s="695">
        <f>Recovery_OX!C56</f>
        <v>0</v>
      </c>
      <c r="N61" s="651"/>
      <c r="O61" s="762">
        <f>(L61-M61)*(1-Recovery_OX!F56)</f>
        <v>0.74142572073931878</v>
      </c>
      <c r="P61" s="643"/>
      <c r="Q61" s="653"/>
      <c r="S61" s="690">
        <f t="shared" si="2"/>
        <v>2044</v>
      </c>
      <c r="T61" s="691">
        <f>IF(Select2=1,Food!$W63,"")</f>
        <v>1.9692590401434711E-2</v>
      </c>
      <c r="U61" s="692">
        <f>IF(Select2=1,Paper!$W63,"")</f>
        <v>0.85802780485260266</v>
      </c>
      <c r="V61" s="684">
        <f>IF(Select2=1,Nappies!$W63,"")</f>
        <v>0</v>
      </c>
      <c r="W61" s="692">
        <f>IF(Select2=1,Garden!$W63,"")</f>
        <v>0</v>
      </c>
      <c r="X61" s="684">
        <f>IF(Select2=1,Wood!$W63,"")</f>
        <v>0.74393159164266864</v>
      </c>
      <c r="Y61" s="692">
        <f>IF(Select2=1,Textiles!$W63,"")</f>
        <v>0.10775232898148958</v>
      </c>
      <c r="Z61" s="686">
        <f>Sludge!W63</f>
        <v>0</v>
      </c>
      <c r="AA61" s="686" t="str">
        <f>IF(Select2=2,MSW!$W63,"")</f>
        <v/>
      </c>
      <c r="AB61" s="693">
        <f>Industry!$W63</f>
        <v>0</v>
      </c>
      <c r="AC61" s="694">
        <f t="shared" si="4"/>
        <v>1.7294043158781958</v>
      </c>
      <c r="AD61" s="695">
        <f>Recovery_OX!R56</f>
        <v>0</v>
      </c>
      <c r="AE61" s="651"/>
      <c r="AF61" s="696">
        <f>(AC61-AD61)*(1-Recovery_OX!U56)</f>
        <v>1.7294043158781958</v>
      </c>
    </row>
    <row r="62" spans="2:32">
      <c r="B62" s="690">
        <f t="shared" si="1"/>
        <v>2045</v>
      </c>
      <c r="C62" s="691">
        <f>IF(Select2=1,Food!$K64,"")</f>
        <v>1.9730105353452321E-2</v>
      </c>
      <c r="D62" s="692">
        <f>IF(Select2=1,Paper!$K64,"")</f>
        <v>0.38720959411518413</v>
      </c>
      <c r="E62" s="684">
        <f>IF(Select2=1,Nappies!$K64,"")</f>
        <v>0.16736825494362775</v>
      </c>
      <c r="F62" s="692">
        <f>IF(Select2=1,Garden!$K64,"")</f>
        <v>0</v>
      </c>
      <c r="G62" s="684">
        <f>IF(Select2=1,Wood!$K64,"")</f>
        <v>0</v>
      </c>
      <c r="H62" s="692">
        <f>IF(Select2=1,Textiles!$K64,"")</f>
        <v>9.167669013081732E-2</v>
      </c>
      <c r="I62" s="693">
        <f>Sludge!K64</f>
        <v>0</v>
      </c>
      <c r="J62" s="693" t="str">
        <f>IF(Select2=2,MSW!$K64,"")</f>
        <v/>
      </c>
      <c r="K62" s="693">
        <f>Industry!$K64</f>
        <v>0</v>
      </c>
      <c r="L62" s="694">
        <f t="shared" si="3"/>
        <v>0.66598464454308159</v>
      </c>
      <c r="M62" s="695">
        <f>Recovery_OX!C57</f>
        <v>0</v>
      </c>
      <c r="N62" s="651"/>
      <c r="O62" s="762">
        <f>(L62-M62)*(1-Recovery_OX!F57)</f>
        <v>0.66598464454308159</v>
      </c>
      <c r="P62" s="643"/>
      <c r="Q62" s="653"/>
      <c r="S62" s="690">
        <f t="shared" si="2"/>
        <v>2045</v>
      </c>
      <c r="T62" s="691">
        <f>IF(Select2=1,Food!$W64,"")</f>
        <v>1.3200338104450706E-2</v>
      </c>
      <c r="U62" s="692">
        <f>IF(Select2=1,Paper!$W64,"")</f>
        <v>0.80001982255203363</v>
      </c>
      <c r="V62" s="684">
        <f>IF(Select2=1,Nappies!$W64,"")</f>
        <v>0</v>
      </c>
      <c r="W62" s="692">
        <f>IF(Select2=1,Garden!$W64,"")</f>
        <v>0</v>
      </c>
      <c r="X62" s="684">
        <f>IF(Select2=1,Wood!$W64,"")</f>
        <v>0.71834437421527308</v>
      </c>
      <c r="Y62" s="692">
        <f>IF(Select2=1,Textiles!$W64,"")</f>
        <v>0.10046760562281348</v>
      </c>
      <c r="Z62" s="686">
        <f>Sludge!W64</f>
        <v>0</v>
      </c>
      <c r="AA62" s="686" t="str">
        <f>IF(Select2=2,MSW!$W64,"")</f>
        <v/>
      </c>
      <c r="AB62" s="693">
        <f>Industry!$W64</f>
        <v>0</v>
      </c>
      <c r="AC62" s="694">
        <f t="shared" si="4"/>
        <v>1.632032140494571</v>
      </c>
      <c r="AD62" s="695">
        <f>Recovery_OX!R57</f>
        <v>0</v>
      </c>
      <c r="AE62" s="651"/>
      <c r="AF62" s="696">
        <f>(AC62-AD62)*(1-Recovery_OX!U57)</f>
        <v>1.632032140494571</v>
      </c>
    </row>
    <row r="63" spans="2:32">
      <c r="B63" s="690">
        <f t="shared" si="1"/>
        <v>2046</v>
      </c>
      <c r="C63" s="691">
        <f>IF(Select2=1,Food!$K65,"")</f>
        <v>1.3225485128814177E-2</v>
      </c>
      <c r="D63" s="692">
        <f>IF(Select2=1,Paper!$K65,"")</f>
        <v>0.36103183256128829</v>
      </c>
      <c r="E63" s="684">
        <f>IF(Select2=1,Nappies!$K65,"")</f>
        <v>0.14120270811107252</v>
      </c>
      <c r="F63" s="692">
        <f>IF(Select2=1,Garden!$K65,"")</f>
        <v>0</v>
      </c>
      <c r="G63" s="684">
        <f>IF(Select2=1,Wood!$K65,"")</f>
        <v>0</v>
      </c>
      <c r="H63" s="692">
        <f>IF(Select2=1,Textiles!$K65,"")</f>
        <v>8.5478779307406716E-2</v>
      </c>
      <c r="I63" s="693">
        <f>Sludge!K65</f>
        <v>0</v>
      </c>
      <c r="J63" s="693" t="str">
        <f>IF(Select2=2,MSW!$K65,"")</f>
        <v/>
      </c>
      <c r="K63" s="693">
        <f>Industry!$K65</f>
        <v>0</v>
      </c>
      <c r="L63" s="694">
        <f t="shared" si="3"/>
        <v>0.60093880510858178</v>
      </c>
      <c r="M63" s="695">
        <f>Recovery_OX!C58</f>
        <v>0</v>
      </c>
      <c r="N63" s="651"/>
      <c r="O63" s="762">
        <f>(L63-M63)*(1-Recovery_OX!F58)</f>
        <v>0.60093880510858178</v>
      </c>
      <c r="P63" s="643"/>
      <c r="Q63" s="653"/>
      <c r="S63" s="690">
        <f t="shared" si="2"/>
        <v>2046</v>
      </c>
      <c r="T63" s="691">
        <f>IF(Select2=1,Food!$W65,"")</f>
        <v>8.8484512458614009E-3</v>
      </c>
      <c r="U63" s="692">
        <f>IF(Select2=1,Paper!$W65,"")</f>
        <v>0.74593353834976972</v>
      </c>
      <c r="V63" s="684">
        <f>IF(Select2=1,Nappies!$W65,"")</f>
        <v>0</v>
      </c>
      <c r="W63" s="692">
        <f>IF(Select2=1,Garden!$W65,"")</f>
        <v>0</v>
      </c>
      <c r="X63" s="684">
        <f>IF(Select2=1,Wood!$W65,"")</f>
        <v>0.69363721848041981</v>
      </c>
      <c r="Y63" s="692">
        <f>IF(Select2=1,Textiles!$W65,"")</f>
        <v>9.3675374583459384E-2</v>
      </c>
      <c r="Z63" s="686">
        <f>Sludge!W65</f>
        <v>0</v>
      </c>
      <c r="AA63" s="686" t="str">
        <f>IF(Select2=2,MSW!$W65,"")</f>
        <v/>
      </c>
      <c r="AB63" s="693">
        <f>Industry!$W65</f>
        <v>0</v>
      </c>
      <c r="AC63" s="694">
        <f t="shared" si="4"/>
        <v>1.5420945826595103</v>
      </c>
      <c r="AD63" s="695">
        <f>Recovery_OX!R58</f>
        <v>0</v>
      </c>
      <c r="AE63" s="651"/>
      <c r="AF63" s="696">
        <f>(AC63-AD63)*(1-Recovery_OX!U58)</f>
        <v>1.5420945826595103</v>
      </c>
    </row>
    <row r="64" spans="2:32">
      <c r="B64" s="690">
        <f t="shared" si="1"/>
        <v>2047</v>
      </c>
      <c r="C64" s="691">
        <f>IF(Select2=1,Food!$K66,"")</f>
        <v>8.8653078003903818E-3</v>
      </c>
      <c r="D64" s="692">
        <f>IF(Select2=1,Paper!$K66,"")</f>
        <v>0.33662384946946428</v>
      </c>
      <c r="E64" s="684">
        <f>IF(Select2=1,Nappies!$K66,"")</f>
        <v>0.1191277568414407</v>
      </c>
      <c r="F64" s="692">
        <f>IF(Select2=1,Garden!$K66,"")</f>
        <v>0</v>
      </c>
      <c r="G64" s="684">
        <f>IF(Select2=1,Wood!$K66,"")</f>
        <v>0</v>
      </c>
      <c r="H64" s="692">
        <f>IF(Select2=1,Textiles!$K66,"")</f>
        <v>7.9699885559330455E-2</v>
      </c>
      <c r="I64" s="693">
        <f>Sludge!K66</f>
        <v>0</v>
      </c>
      <c r="J64" s="693" t="str">
        <f>IF(Select2=2,MSW!$K66,"")</f>
        <v/>
      </c>
      <c r="K64" s="693">
        <f>Industry!$K66</f>
        <v>0</v>
      </c>
      <c r="L64" s="694">
        <f t="shared" si="3"/>
        <v>0.54431679967062585</v>
      </c>
      <c r="M64" s="695">
        <f>Recovery_OX!C59</f>
        <v>0</v>
      </c>
      <c r="N64" s="651"/>
      <c r="O64" s="762">
        <f>(L64-M64)*(1-Recovery_OX!F59)</f>
        <v>0.54431679967062585</v>
      </c>
      <c r="P64" s="643"/>
      <c r="Q64" s="653"/>
      <c r="S64" s="690">
        <f t="shared" si="2"/>
        <v>2047</v>
      </c>
      <c r="T64" s="691">
        <f>IF(Select2=1,Food!$W66,"")</f>
        <v>5.9312942464699245E-3</v>
      </c>
      <c r="U64" s="692">
        <f>IF(Select2=1,Paper!$W66,"")</f>
        <v>0.69550382121790189</v>
      </c>
      <c r="V64" s="684">
        <f>IF(Select2=1,Nappies!$W66,"")</f>
        <v>0</v>
      </c>
      <c r="W64" s="692">
        <f>IF(Select2=1,Garden!$W66,"")</f>
        <v>0</v>
      </c>
      <c r="X64" s="684">
        <f>IF(Select2=1,Wood!$W66,"")</f>
        <v>0.66977985508252624</v>
      </c>
      <c r="Y64" s="692">
        <f>IF(Select2=1,Textiles!$W66,"")</f>
        <v>8.7342340338992269E-2</v>
      </c>
      <c r="Z64" s="686">
        <f>Sludge!W66</f>
        <v>0</v>
      </c>
      <c r="AA64" s="686" t="str">
        <f>IF(Select2=2,MSW!$W66,"")</f>
        <v/>
      </c>
      <c r="AB64" s="693">
        <f>Industry!$W66</f>
        <v>0</v>
      </c>
      <c r="AC64" s="694">
        <f t="shared" si="4"/>
        <v>1.4585573108858905</v>
      </c>
      <c r="AD64" s="695">
        <f>Recovery_OX!R59</f>
        <v>0</v>
      </c>
      <c r="AE64" s="651"/>
      <c r="AF64" s="696">
        <f>(AC64-AD64)*(1-Recovery_OX!U59)</f>
        <v>1.4585573108858905</v>
      </c>
    </row>
    <row r="65" spans="2:32">
      <c r="B65" s="690">
        <f t="shared" si="1"/>
        <v>2048</v>
      </c>
      <c r="C65" s="691">
        <f>IF(Select2=1,Food!$K67,"")</f>
        <v>5.9425935328777917E-3</v>
      </c>
      <c r="D65" s="692">
        <f>IF(Select2=1,Paper!$K67,"")</f>
        <v>0.31386599687827876</v>
      </c>
      <c r="E65" s="684">
        <f>IF(Select2=1,Nappies!$K67,"")</f>
        <v>0.10050389712717267</v>
      </c>
      <c r="F65" s="692">
        <f>IF(Select2=1,Garden!$K67,"")</f>
        <v>0</v>
      </c>
      <c r="G65" s="684">
        <f>IF(Select2=1,Wood!$K67,"")</f>
        <v>0</v>
      </c>
      <c r="H65" s="692">
        <f>IF(Select2=1,Textiles!$K67,"")</f>
        <v>7.4311680742731048E-2</v>
      </c>
      <c r="I65" s="693">
        <f>Sludge!K67</f>
        <v>0</v>
      </c>
      <c r="J65" s="693" t="str">
        <f>IF(Select2=2,MSW!$K67,"")</f>
        <v/>
      </c>
      <c r="K65" s="693">
        <f>Industry!$K67</f>
        <v>0</v>
      </c>
      <c r="L65" s="694">
        <f t="shared" si="3"/>
        <v>0.49462416828106026</v>
      </c>
      <c r="M65" s="695">
        <f>Recovery_OX!C60</f>
        <v>0</v>
      </c>
      <c r="N65" s="651"/>
      <c r="O65" s="762">
        <f>(L65-M65)*(1-Recovery_OX!F60)</f>
        <v>0.49462416828106026</v>
      </c>
      <c r="P65" s="643"/>
      <c r="Q65" s="653"/>
      <c r="S65" s="690">
        <f t="shared" si="2"/>
        <v>2048</v>
      </c>
      <c r="T65" s="691">
        <f>IF(Select2=1,Food!$W67,"")</f>
        <v>3.9758654323446422E-3</v>
      </c>
      <c r="U65" s="692">
        <f>IF(Select2=1,Paper!$W67,"")</f>
        <v>0.6484834646245432</v>
      </c>
      <c r="V65" s="684">
        <f>IF(Select2=1,Nappies!$W67,"")</f>
        <v>0</v>
      </c>
      <c r="W65" s="692">
        <f>IF(Select2=1,Garden!$W67,"")</f>
        <v>0</v>
      </c>
      <c r="X65" s="684">
        <f>IF(Select2=1,Wood!$W67,"")</f>
        <v>0.64674305576789526</v>
      </c>
      <c r="Y65" s="692">
        <f>IF(Select2=1,Textiles!$W67,"")</f>
        <v>8.1437458348198405E-2</v>
      </c>
      <c r="Z65" s="686">
        <f>Sludge!W67</f>
        <v>0</v>
      </c>
      <c r="AA65" s="686" t="str">
        <f>IF(Select2=2,MSW!$W67,"")</f>
        <v/>
      </c>
      <c r="AB65" s="693">
        <f>Industry!$W67</f>
        <v>0</v>
      </c>
      <c r="AC65" s="694">
        <f t="shared" si="4"/>
        <v>1.3806398441729815</v>
      </c>
      <c r="AD65" s="695">
        <f>Recovery_OX!R60</f>
        <v>0</v>
      </c>
      <c r="AE65" s="651"/>
      <c r="AF65" s="696">
        <f>(AC65-AD65)*(1-Recovery_OX!U60)</f>
        <v>1.3806398441729815</v>
      </c>
    </row>
    <row r="66" spans="2:32">
      <c r="B66" s="690">
        <f t="shared" si="1"/>
        <v>2049</v>
      </c>
      <c r="C66" s="691">
        <f>IF(Select2=1,Food!$K68,"")</f>
        <v>3.9834395705297338E-3</v>
      </c>
      <c r="D66" s="692">
        <f>IF(Select2=1,Paper!$K68,"")</f>
        <v>0.29264671576792678</v>
      </c>
      <c r="E66" s="684">
        <f>IF(Select2=1,Nappies!$K68,"")</f>
        <v>8.479160193701793E-2</v>
      </c>
      <c r="F66" s="692">
        <f>IF(Select2=1,Garden!$K68,"")</f>
        <v>0</v>
      </c>
      <c r="G66" s="684">
        <f>IF(Select2=1,Wood!$K68,"")</f>
        <v>0</v>
      </c>
      <c r="H66" s="692">
        <f>IF(Select2=1,Textiles!$K68,"")</f>
        <v>6.9287751871346295E-2</v>
      </c>
      <c r="I66" s="693">
        <f>Sludge!K68</f>
        <v>0</v>
      </c>
      <c r="J66" s="693" t="str">
        <f>IF(Select2=2,MSW!$K68,"")</f>
        <v/>
      </c>
      <c r="K66" s="693">
        <f>Industry!$K68</f>
        <v>0</v>
      </c>
      <c r="L66" s="694">
        <f t="shared" si="3"/>
        <v>0.45070950914682073</v>
      </c>
      <c r="M66" s="695">
        <f>Recovery_OX!C61</f>
        <v>0</v>
      </c>
      <c r="N66" s="651"/>
      <c r="O66" s="762">
        <f>(L66-M66)*(1-Recovery_OX!F61)</f>
        <v>0.45070950914682073</v>
      </c>
      <c r="P66" s="643"/>
      <c r="Q66" s="653"/>
      <c r="S66" s="690">
        <f t="shared" si="2"/>
        <v>2049</v>
      </c>
      <c r="T66" s="691">
        <f>IF(Select2=1,Food!$W68,"")</f>
        <v>2.6651022996407678E-3</v>
      </c>
      <c r="U66" s="692">
        <f>IF(Select2=1,Paper!$W68,"")</f>
        <v>0.60464197472712178</v>
      </c>
      <c r="V66" s="684">
        <f>IF(Select2=1,Nappies!$W68,"")</f>
        <v>0</v>
      </c>
      <c r="W66" s="692">
        <f>IF(Select2=1,Garden!$W68,"")</f>
        <v>0</v>
      </c>
      <c r="X66" s="684">
        <f>IF(Select2=1,Wood!$W68,"")</f>
        <v>0.6244985975764491</v>
      </c>
      <c r="Y66" s="692">
        <f>IF(Select2=1,Textiles!$W68,"")</f>
        <v>7.593178287270827E-2</v>
      </c>
      <c r="Z66" s="686">
        <f>Sludge!W68</f>
        <v>0</v>
      </c>
      <c r="AA66" s="686" t="str">
        <f>IF(Select2=2,MSW!$W68,"")</f>
        <v/>
      </c>
      <c r="AB66" s="693">
        <f>Industry!$W68</f>
        <v>0</v>
      </c>
      <c r="AC66" s="694">
        <f t="shared" si="4"/>
        <v>1.3077374574759197</v>
      </c>
      <c r="AD66" s="695">
        <f>Recovery_OX!R61</f>
        <v>0</v>
      </c>
      <c r="AE66" s="651"/>
      <c r="AF66" s="696">
        <f>(AC66-AD66)*(1-Recovery_OX!U61)</f>
        <v>1.3077374574759197</v>
      </c>
    </row>
    <row r="67" spans="2:32">
      <c r="B67" s="690">
        <f t="shared" si="1"/>
        <v>2050</v>
      </c>
      <c r="C67" s="691">
        <f>IF(Select2=1,Food!$K69,"")</f>
        <v>2.6701793962976787E-3</v>
      </c>
      <c r="D67" s="692">
        <f>IF(Select2=1,Paper!$K69,"")</f>
        <v>0.27286198919778754</v>
      </c>
      <c r="E67" s="684">
        <f>IF(Select2=1,Nappies!$K69,"")</f>
        <v>7.1535691297107823E-2</v>
      </c>
      <c r="F67" s="692">
        <f>IF(Select2=1,Garden!$K69,"")</f>
        <v>0</v>
      </c>
      <c r="G67" s="684">
        <f>IF(Select2=1,Wood!$K69,"")</f>
        <v>0</v>
      </c>
      <c r="H67" s="692">
        <f>IF(Select2=1,Textiles!$K69,"")</f>
        <v>6.4603471640020088E-2</v>
      </c>
      <c r="I67" s="693">
        <f>Sludge!K69</f>
        <v>0</v>
      </c>
      <c r="J67" s="693" t="str">
        <f>IF(Select2=2,MSW!$K69,"")</f>
        <v/>
      </c>
      <c r="K67" s="693">
        <f>Industry!$K69</f>
        <v>0</v>
      </c>
      <c r="L67" s="694">
        <f t="shared" si="3"/>
        <v>0.41167133153121316</v>
      </c>
      <c r="M67" s="695">
        <f>Recovery_OX!C62</f>
        <v>0</v>
      </c>
      <c r="N67" s="651"/>
      <c r="O67" s="762">
        <f>(L67-M67)*(1-Recovery_OX!F62)</f>
        <v>0.41167133153121316</v>
      </c>
      <c r="P67" s="643"/>
      <c r="Q67" s="653"/>
      <c r="S67" s="690">
        <f t="shared" si="2"/>
        <v>2050</v>
      </c>
      <c r="T67" s="691">
        <f>IF(Select2=1,Food!$W69,"")</f>
        <v>1.7864714961848874E-3</v>
      </c>
      <c r="U67" s="692">
        <f>IF(Select2=1,Paper!$W69,"")</f>
        <v>0.56376444049129693</v>
      </c>
      <c r="V67" s="684">
        <f>IF(Select2=1,Nappies!$W69,"")</f>
        <v>0</v>
      </c>
      <c r="W67" s="692">
        <f>IF(Select2=1,Garden!$W69,"")</f>
        <v>0</v>
      </c>
      <c r="X67" s="684">
        <f>IF(Select2=1,Wood!$W69,"")</f>
        <v>0.60301922826507359</v>
      </c>
      <c r="Y67" s="692">
        <f>IF(Select2=1,Textiles!$W69,"")</f>
        <v>7.0798325084953512E-2</v>
      </c>
      <c r="Z67" s="686">
        <f>Sludge!W69</f>
        <v>0</v>
      </c>
      <c r="AA67" s="686" t="str">
        <f>IF(Select2=2,MSW!$W69,"")</f>
        <v/>
      </c>
      <c r="AB67" s="693">
        <f>Industry!$W69</f>
        <v>0</v>
      </c>
      <c r="AC67" s="694">
        <f t="shared" si="4"/>
        <v>1.239368465337509</v>
      </c>
      <c r="AD67" s="695">
        <f>Recovery_OX!R62</f>
        <v>0</v>
      </c>
      <c r="AE67" s="651"/>
      <c r="AF67" s="696">
        <f>(AC67-AD67)*(1-Recovery_OX!U62)</f>
        <v>1.239368465337509</v>
      </c>
    </row>
    <row r="68" spans="2:32">
      <c r="B68" s="690">
        <f t="shared" si="1"/>
        <v>2051</v>
      </c>
      <c r="C68" s="691">
        <f>IF(Select2=1,Food!$K70,"")</f>
        <v>1.7898747758496756E-3</v>
      </c>
      <c r="D68" s="692">
        <f>IF(Select2=1,Paper!$K70,"")</f>
        <v>0.25441483241526075</v>
      </c>
      <c r="E68" s="684">
        <f>IF(Select2=1,Nappies!$K70,"")</f>
        <v>6.0352145878269987E-2</v>
      </c>
      <c r="F68" s="692">
        <f>IF(Select2=1,Garden!$K70,"")</f>
        <v>0</v>
      </c>
      <c r="G68" s="684">
        <f>IF(Select2=1,Wood!$K70,"")</f>
        <v>0</v>
      </c>
      <c r="H68" s="692">
        <f>IF(Select2=1,Textiles!$K70,"")</f>
        <v>6.0235877701623933E-2</v>
      </c>
      <c r="I68" s="693">
        <f>Sludge!K70</f>
        <v>0</v>
      </c>
      <c r="J68" s="693" t="str">
        <f>IF(Select2=2,MSW!$K70,"")</f>
        <v/>
      </c>
      <c r="K68" s="693">
        <f>Industry!$K70</f>
        <v>0</v>
      </c>
      <c r="L68" s="694">
        <f t="shared" si="3"/>
        <v>0.37679273077100434</v>
      </c>
      <c r="M68" s="695">
        <f>Recovery_OX!C63</f>
        <v>0</v>
      </c>
      <c r="N68" s="651"/>
      <c r="O68" s="762">
        <f>(L68-M68)*(1-Recovery_OX!F63)</f>
        <v>0.37679273077100434</v>
      </c>
      <c r="P68" s="643"/>
      <c r="Q68" s="653"/>
      <c r="S68" s="690">
        <f t="shared" si="2"/>
        <v>2051</v>
      </c>
      <c r="T68" s="691">
        <f>IF(Select2=1,Food!$W70,"")</f>
        <v>1.1975076555640111E-3</v>
      </c>
      <c r="U68" s="692">
        <f>IF(Select2=1,Paper!$W70,"")</f>
        <v>0.52565048019682004</v>
      </c>
      <c r="V68" s="684">
        <f>IF(Select2=1,Nappies!$W70,"")</f>
        <v>0</v>
      </c>
      <c r="W68" s="692">
        <f>IF(Select2=1,Garden!$W70,"")</f>
        <v>0</v>
      </c>
      <c r="X68" s="684">
        <f>IF(Select2=1,Wood!$W70,"")</f>
        <v>0.58227863292021287</v>
      </c>
      <c r="Y68" s="692">
        <f>IF(Select2=1,Textiles!$W70,"")</f>
        <v>6.6011920768902915E-2</v>
      </c>
      <c r="Z68" s="686">
        <f>Sludge!W70</f>
        <v>0</v>
      </c>
      <c r="AA68" s="686" t="str">
        <f>IF(Select2=2,MSW!$W70,"")</f>
        <v/>
      </c>
      <c r="AB68" s="693">
        <f>Industry!$W70</f>
        <v>0</v>
      </c>
      <c r="AC68" s="694">
        <f t="shared" si="4"/>
        <v>1.1751385415414999</v>
      </c>
      <c r="AD68" s="695">
        <f>Recovery_OX!R63</f>
        <v>0</v>
      </c>
      <c r="AE68" s="651"/>
      <c r="AF68" s="696">
        <f>(AC68-AD68)*(1-Recovery_OX!U63)</f>
        <v>1.1751385415414999</v>
      </c>
    </row>
    <row r="69" spans="2:32">
      <c r="B69" s="690">
        <f t="shared" si="1"/>
        <v>2052</v>
      </c>
      <c r="C69" s="691">
        <f>IF(Select2=1,Food!$K71,"")</f>
        <v>1.199788942145584E-3</v>
      </c>
      <c r="D69" s="692">
        <f>IF(Select2=1,Paper!$K71,"")</f>
        <v>0.23721481743639661</v>
      </c>
      <c r="E69" s="684">
        <f>IF(Select2=1,Nappies!$K71,"")</f>
        <v>5.0916982083588844E-2</v>
      </c>
      <c r="F69" s="692">
        <f>IF(Select2=1,Garden!$K71,"")</f>
        <v>0</v>
      </c>
      <c r="G69" s="684">
        <f>IF(Select2=1,Wood!$K71,"")</f>
        <v>0</v>
      </c>
      <c r="H69" s="692">
        <f>IF(Select2=1,Textiles!$K71,"")</f>
        <v>5.6163560105604679E-2</v>
      </c>
      <c r="I69" s="693">
        <f>Sludge!K71</f>
        <v>0</v>
      </c>
      <c r="J69" s="693" t="str">
        <f>IF(Select2=2,MSW!$K71,"")</f>
        <v/>
      </c>
      <c r="K69" s="693">
        <f>Industry!$K71</f>
        <v>0</v>
      </c>
      <c r="L69" s="694">
        <f t="shared" si="3"/>
        <v>0.34549514856773572</v>
      </c>
      <c r="M69" s="695">
        <f>Recovery_OX!C64</f>
        <v>0</v>
      </c>
      <c r="N69" s="651"/>
      <c r="O69" s="762">
        <f>(L69-M69)*(1-Recovery_OX!F64)</f>
        <v>0.34549514856773572</v>
      </c>
      <c r="P69" s="643"/>
      <c r="Q69" s="653"/>
      <c r="S69" s="690">
        <f t="shared" si="2"/>
        <v>2052</v>
      </c>
      <c r="T69" s="691">
        <f>IF(Select2=1,Food!$W71,"")</f>
        <v>8.027133868056984E-4</v>
      </c>
      <c r="U69" s="692">
        <f>IF(Select2=1,Paper!$W71,"")</f>
        <v>0.49011325916610904</v>
      </c>
      <c r="V69" s="684">
        <f>IF(Select2=1,Nappies!$W71,"")</f>
        <v>0</v>
      </c>
      <c r="W69" s="692">
        <f>IF(Select2=1,Garden!$W71,"")</f>
        <v>0</v>
      </c>
      <c r="X69" s="684">
        <f>IF(Select2=1,Wood!$W71,"")</f>
        <v>0.56225140171880894</v>
      </c>
      <c r="Y69" s="692">
        <f>IF(Select2=1,Textiles!$W71,"")</f>
        <v>6.1549106965046202E-2</v>
      </c>
      <c r="Z69" s="686">
        <f>Sludge!W71</f>
        <v>0</v>
      </c>
      <c r="AA69" s="686" t="str">
        <f>IF(Select2=2,MSW!$W71,"")</f>
        <v/>
      </c>
      <c r="AB69" s="693">
        <f>Industry!$W71</f>
        <v>0</v>
      </c>
      <c r="AC69" s="694">
        <f t="shared" si="4"/>
        <v>1.1147164812367698</v>
      </c>
      <c r="AD69" s="695">
        <f>Recovery_OX!R64</f>
        <v>0</v>
      </c>
      <c r="AE69" s="651"/>
      <c r="AF69" s="696">
        <f>(AC69-AD69)*(1-Recovery_OX!U64)</f>
        <v>1.1147164812367698</v>
      </c>
    </row>
    <row r="70" spans="2:32">
      <c r="B70" s="690">
        <f t="shared" si="1"/>
        <v>2053</v>
      </c>
      <c r="C70" s="691">
        <f>IF(Select2=1,Food!$K72,"")</f>
        <v>8.0424257893207886E-4</v>
      </c>
      <c r="D70" s="692">
        <f>IF(Select2=1,Paper!$K72,"")</f>
        <v>0.22117762976781397</v>
      </c>
      <c r="E70" s="684">
        <f>IF(Select2=1,Nappies!$K72,"")</f>
        <v>4.2956866351192335E-2</v>
      </c>
      <c r="F70" s="692">
        <f>IF(Select2=1,Garden!$K72,"")</f>
        <v>0</v>
      </c>
      <c r="G70" s="684">
        <f>IF(Select2=1,Wood!$K72,"")</f>
        <v>0</v>
      </c>
      <c r="H70" s="692">
        <f>IF(Select2=1,Textiles!$K72,"")</f>
        <v>5.236655634638207E-2</v>
      </c>
      <c r="I70" s="693">
        <f>Sludge!K72</f>
        <v>0</v>
      </c>
      <c r="J70" s="693" t="str">
        <f>IF(Select2=2,MSW!$K72,"")</f>
        <v/>
      </c>
      <c r="K70" s="693">
        <f>Industry!$K72</f>
        <v>0</v>
      </c>
      <c r="L70" s="694">
        <f t="shared" si="3"/>
        <v>0.31730529504432048</v>
      </c>
      <c r="M70" s="695">
        <f>Recovery_OX!C65</f>
        <v>0</v>
      </c>
      <c r="N70" s="651"/>
      <c r="O70" s="762">
        <f>(L70-M70)*(1-Recovery_OX!F65)</f>
        <v>0.31730529504432048</v>
      </c>
      <c r="P70" s="643"/>
      <c r="Q70" s="653"/>
      <c r="S70" s="690">
        <f t="shared" si="2"/>
        <v>2053</v>
      </c>
      <c r="T70" s="691">
        <f>IF(Select2=1,Food!$W72,"")</f>
        <v>5.3807487439701978E-4</v>
      </c>
      <c r="U70" s="692">
        <f>IF(Select2=1,Paper!$W72,"")</f>
        <v>0.45697857390044244</v>
      </c>
      <c r="V70" s="684">
        <f>IF(Select2=1,Nappies!$W72,"")</f>
        <v>0</v>
      </c>
      <c r="W70" s="692">
        <f>IF(Select2=1,Garden!$W72,"")</f>
        <v>0</v>
      </c>
      <c r="X70" s="684">
        <f>IF(Select2=1,Wood!$W72,"")</f>
        <v>0.54291299879809074</v>
      </c>
      <c r="Y70" s="692">
        <f>IF(Select2=1,Textiles!$W72,"")</f>
        <v>5.7388006954939237E-2</v>
      </c>
      <c r="Z70" s="686">
        <f>Sludge!W72</f>
        <v>0</v>
      </c>
      <c r="AA70" s="686" t="str">
        <f>IF(Select2=2,MSW!$W72,"")</f>
        <v/>
      </c>
      <c r="AB70" s="693">
        <f>Industry!$W72</f>
        <v>0</v>
      </c>
      <c r="AC70" s="694">
        <f t="shared" si="4"/>
        <v>1.0578176545278695</v>
      </c>
      <c r="AD70" s="695">
        <f>Recovery_OX!R65</f>
        <v>0</v>
      </c>
      <c r="AE70" s="651"/>
      <c r="AF70" s="696">
        <f>(AC70-AD70)*(1-Recovery_OX!U65)</f>
        <v>1.0578176545278695</v>
      </c>
    </row>
    <row r="71" spans="2:32">
      <c r="B71" s="690">
        <f t="shared" si="1"/>
        <v>2054</v>
      </c>
      <c r="C71" s="691">
        <f>IF(Select2=1,Food!$K73,"")</f>
        <v>5.3909992253357245E-4</v>
      </c>
      <c r="D71" s="692">
        <f>IF(Select2=1,Paper!$K73,"")</f>
        <v>0.20622465509695564</v>
      </c>
      <c r="E71" s="684">
        <f>IF(Select2=1,Nappies!$K73,"")</f>
        <v>3.6241196771734048E-2</v>
      </c>
      <c r="F71" s="692">
        <f>IF(Select2=1,Garden!$K73,"")</f>
        <v>0</v>
      </c>
      <c r="G71" s="684">
        <f>IF(Select2=1,Wood!$K73,"")</f>
        <v>0</v>
      </c>
      <c r="H71" s="692">
        <f>IF(Select2=1,Textiles!$K73,"")</f>
        <v>4.8826253507123246E-2</v>
      </c>
      <c r="I71" s="693">
        <f>Sludge!K73</f>
        <v>0</v>
      </c>
      <c r="J71" s="693" t="str">
        <f>IF(Select2=2,MSW!$K73,"")</f>
        <v/>
      </c>
      <c r="K71" s="693">
        <f>Industry!$K73</f>
        <v>0</v>
      </c>
      <c r="L71" s="694">
        <f t="shared" si="3"/>
        <v>0.2918312052983465</v>
      </c>
      <c r="M71" s="695">
        <f>Recovery_OX!C66</f>
        <v>0</v>
      </c>
      <c r="N71" s="651"/>
      <c r="O71" s="762">
        <f>(L71-M71)*(1-Recovery_OX!F66)</f>
        <v>0.2918312052983465</v>
      </c>
      <c r="P71" s="643"/>
      <c r="Q71" s="653"/>
      <c r="S71" s="690">
        <f t="shared" si="2"/>
        <v>2054</v>
      </c>
      <c r="T71" s="691">
        <f>IF(Select2=1,Food!$W73,"")</f>
        <v>3.6068237457643115E-4</v>
      </c>
      <c r="U71" s="692">
        <f>IF(Select2=1,Paper!$W73,"")</f>
        <v>0.42608399813420622</v>
      </c>
      <c r="V71" s="684">
        <f>IF(Select2=1,Nappies!$W73,"")</f>
        <v>0</v>
      </c>
      <c r="W71" s="692">
        <f>IF(Select2=1,Garden!$W73,"")</f>
        <v>0</v>
      </c>
      <c r="X71" s="684">
        <f>IF(Select2=1,Wood!$W73,"")</f>
        <v>0.52423973219607412</v>
      </c>
      <c r="Y71" s="692">
        <f>IF(Select2=1,Textiles!$W73,"")</f>
        <v>5.3508223021504916E-2</v>
      </c>
      <c r="Z71" s="686">
        <f>Sludge!W73</f>
        <v>0</v>
      </c>
      <c r="AA71" s="686" t="str">
        <f>IF(Select2=2,MSW!$W73,"")</f>
        <v/>
      </c>
      <c r="AB71" s="693">
        <f>Industry!$W73</f>
        <v>0</v>
      </c>
      <c r="AC71" s="694">
        <f t="shared" si="4"/>
        <v>1.0041926357263617</v>
      </c>
      <c r="AD71" s="695">
        <f>Recovery_OX!R66</f>
        <v>0</v>
      </c>
      <c r="AE71" s="651"/>
      <c r="AF71" s="696">
        <f>(AC71-AD71)*(1-Recovery_OX!U66)</f>
        <v>1.0041926357263617</v>
      </c>
    </row>
    <row r="72" spans="2:32">
      <c r="B72" s="690">
        <f t="shared" si="1"/>
        <v>2055</v>
      </c>
      <c r="C72" s="691">
        <f>IF(Select2=1,Food!$K74,"")</f>
        <v>3.6136948489051392E-4</v>
      </c>
      <c r="D72" s="692">
        <f>IF(Select2=1,Paper!$K74,"")</f>
        <v>0.19228259392463715</v>
      </c>
      <c r="E72" s="684">
        <f>IF(Select2=1,Nappies!$K74,"")</f>
        <v>3.0575422627658461E-2</v>
      </c>
      <c r="F72" s="692">
        <f>IF(Select2=1,Garden!$K74,"")</f>
        <v>0</v>
      </c>
      <c r="G72" s="684">
        <f>IF(Select2=1,Wood!$K74,"")</f>
        <v>0</v>
      </c>
      <c r="H72" s="692">
        <f>IF(Select2=1,Textiles!$K74,"")</f>
        <v>4.5525297019202854E-2</v>
      </c>
      <c r="I72" s="693">
        <f>Sludge!K74</f>
        <v>0</v>
      </c>
      <c r="J72" s="693" t="str">
        <f>IF(Select2=2,MSW!$K74,"")</f>
        <v/>
      </c>
      <c r="K72" s="693">
        <f>Industry!$K74</f>
        <v>0</v>
      </c>
      <c r="L72" s="694">
        <f t="shared" si="3"/>
        <v>0.26874468305638899</v>
      </c>
      <c r="M72" s="695">
        <f>Recovery_OX!C67</f>
        <v>0</v>
      </c>
      <c r="N72" s="651"/>
      <c r="O72" s="762">
        <f>(L72-M72)*(1-Recovery_OX!F67)</f>
        <v>0.26874468305638899</v>
      </c>
      <c r="P72" s="643"/>
      <c r="Q72" s="653"/>
      <c r="S72" s="690">
        <f t="shared" si="2"/>
        <v>2055</v>
      </c>
      <c r="T72" s="691">
        <f>IF(Select2=1,Food!$W74,"")</f>
        <v>2.4177262593031706E-4</v>
      </c>
      <c r="U72" s="692">
        <f>IF(Select2=1,Paper!$W74,"")</f>
        <v>0.39727808662115144</v>
      </c>
      <c r="V72" s="684">
        <f>IF(Select2=1,Nappies!$W74,"")</f>
        <v>0</v>
      </c>
      <c r="W72" s="692">
        <f>IF(Select2=1,Garden!$W74,"")</f>
        <v>0</v>
      </c>
      <c r="X72" s="684">
        <f>IF(Select2=1,Wood!$W74,"")</f>
        <v>0.50620872482594526</v>
      </c>
      <c r="Y72" s="692">
        <f>IF(Select2=1,Textiles!$W74,"")</f>
        <v>4.9890736459400377E-2</v>
      </c>
      <c r="Z72" s="686">
        <f>Sludge!W74</f>
        <v>0</v>
      </c>
      <c r="AA72" s="686" t="str">
        <f>IF(Select2=2,MSW!$W74,"")</f>
        <v/>
      </c>
      <c r="AB72" s="693">
        <f>Industry!$W74</f>
        <v>0</v>
      </c>
      <c r="AC72" s="694">
        <f t="shared" si="4"/>
        <v>0.95361932053242737</v>
      </c>
      <c r="AD72" s="695">
        <f>Recovery_OX!R67</f>
        <v>0</v>
      </c>
      <c r="AE72" s="651"/>
      <c r="AF72" s="696">
        <f>(AC72-AD72)*(1-Recovery_OX!U67)</f>
        <v>0.95361932053242737</v>
      </c>
    </row>
    <row r="73" spans="2:32">
      <c r="B73" s="690">
        <f t="shared" si="1"/>
        <v>2056</v>
      </c>
      <c r="C73" s="691">
        <f>IF(Select2=1,Food!$K75,"")</f>
        <v>2.4223320974768454E-4</v>
      </c>
      <c r="D73" s="692">
        <f>IF(Select2=1,Paper!$K75,"")</f>
        <v>0.1792831022508167</v>
      </c>
      <c r="E73" s="684">
        <f>IF(Select2=1,Nappies!$K75,"")</f>
        <v>2.5795408323520397E-2</v>
      </c>
      <c r="F73" s="692">
        <f>IF(Select2=1,Garden!$K75,"")</f>
        <v>0</v>
      </c>
      <c r="G73" s="684">
        <f>IF(Select2=1,Wood!$K75,"")</f>
        <v>0</v>
      </c>
      <c r="H73" s="692">
        <f>IF(Select2=1,Textiles!$K75,"")</f>
        <v>4.2447505590087427E-2</v>
      </c>
      <c r="I73" s="693">
        <f>Sludge!K75</f>
        <v>0</v>
      </c>
      <c r="J73" s="693" t="str">
        <f>IF(Select2=2,MSW!$K75,"")</f>
        <v/>
      </c>
      <c r="K73" s="693">
        <f>Industry!$K75</f>
        <v>0</v>
      </c>
      <c r="L73" s="694">
        <f t="shared" si="3"/>
        <v>0.24776824937417219</v>
      </c>
      <c r="M73" s="695">
        <f>Recovery_OX!C68</f>
        <v>0</v>
      </c>
      <c r="N73" s="651"/>
      <c r="O73" s="762">
        <f>(L73-M73)*(1-Recovery_OX!F68)</f>
        <v>0.24776824937417219</v>
      </c>
      <c r="P73" s="643"/>
      <c r="Q73" s="653"/>
      <c r="S73" s="690">
        <f t="shared" si="2"/>
        <v>2056</v>
      </c>
      <c r="T73" s="691">
        <f>IF(Select2=1,Food!$W75,"")</f>
        <v>1.6206503774376753E-4</v>
      </c>
      <c r="U73" s="692">
        <f>IF(Select2=1,Paper!$W75,"")</f>
        <v>0.37041963274962153</v>
      </c>
      <c r="V73" s="684">
        <f>IF(Select2=1,Nappies!$W75,"")</f>
        <v>0</v>
      </c>
      <c r="W73" s="692">
        <f>IF(Select2=1,Garden!$W75,"")</f>
        <v>0</v>
      </c>
      <c r="X73" s="684">
        <f>IF(Select2=1,Wood!$W75,"")</f>
        <v>0.48879788644876881</v>
      </c>
      <c r="Y73" s="692">
        <f>IF(Select2=1,Textiles!$W75,"")</f>
        <v>4.6517814345301278E-2</v>
      </c>
      <c r="Z73" s="686">
        <f>Sludge!W75</f>
        <v>0</v>
      </c>
      <c r="AA73" s="686" t="str">
        <f>IF(Select2=2,MSW!$W75,"")</f>
        <v/>
      </c>
      <c r="AB73" s="693">
        <f>Industry!$W75</f>
        <v>0</v>
      </c>
      <c r="AC73" s="694">
        <f t="shared" si="4"/>
        <v>0.90589739858143536</v>
      </c>
      <c r="AD73" s="695">
        <f>Recovery_OX!R68</f>
        <v>0</v>
      </c>
      <c r="AE73" s="651"/>
      <c r="AF73" s="696">
        <f>(AC73-AD73)*(1-Recovery_OX!U68)</f>
        <v>0.90589739858143536</v>
      </c>
    </row>
    <row r="74" spans="2:32">
      <c r="B74" s="690">
        <f t="shared" si="1"/>
        <v>2057</v>
      </c>
      <c r="C74" s="691">
        <f>IF(Select2=1,Food!$K76,"")</f>
        <v>1.6237377630942858E-4</v>
      </c>
      <c r="D74" s="692">
        <f>IF(Select2=1,Paper!$K76,"")</f>
        <v>0.16716245655222772</v>
      </c>
      <c r="E74" s="684">
        <f>IF(Select2=1,Nappies!$K76,"")</f>
        <v>2.1762678432291661E-2</v>
      </c>
      <c r="F74" s="692">
        <f>IF(Select2=1,Garden!$K76,"")</f>
        <v>0</v>
      </c>
      <c r="G74" s="684">
        <f>IF(Select2=1,Wood!$K76,"")</f>
        <v>0</v>
      </c>
      <c r="H74" s="692">
        <f>IF(Select2=1,Textiles!$K76,"")</f>
        <v>3.9577791882620714E-2</v>
      </c>
      <c r="I74" s="693">
        <f>Sludge!K76</f>
        <v>0</v>
      </c>
      <c r="J74" s="693" t="str">
        <f>IF(Select2=2,MSW!$K76,"")</f>
        <v/>
      </c>
      <c r="K74" s="693">
        <f>Industry!$K76</f>
        <v>0</v>
      </c>
      <c r="L74" s="694">
        <f t="shared" si="3"/>
        <v>0.22866530064344953</v>
      </c>
      <c r="M74" s="695">
        <f>Recovery_OX!C69</f>
        <v>0</v>
      </c>
      <c r="N74" s="651"/>
      <c r="O74" s="762">
        <f>(L74-M74)*(1-Recovery_OX!F69)</f>
        <v>0.22866530064344953</v>
      </c>
      <c r="P74" s="643"/>
      <c r="Q74" s="653"/>
      <c r="S74" s="690">
        <f t="shared" si="2"/>
        <v>2057</v>
      </c>
      <c r="T74" s="691">
        <f>IF(Select2=1,Food!$W76,"")</f>
        <v>1.0863544356116988E-4</v>
      </c>
      <c r="U74" s="692">
        <f>IF(Select2=1,Paper!$W76,"")</f>
        <v>0.34537697634757814</v>
      </c>
      <c r="V74" s="684">
        <f>IF(Select2=1,Nappies!$W76,"")</f>
        <v>0</v>
      </c>
      <c r="W74" s="692">
        <f>IF(Select2=1,Garden!$W76,"")</f>
        <v>0</v>
      </c>
      <c r="X74" s="684">
        <f>IF(Select2=1,Wood!$W76,"")</f>
        <v>0.47198588661018209</v>
      </c>
      <c r="Y74" s="692">
        <f>IF(Select2=1,Textiles!$W76,"")</f>
        <v>4.3372922611091172E-2</v>
      </c>
      <c r="Z74" s="686">
        <f>Sludge!W76</f>
        <v>0</v>
      </c>
      <c r="AA74" s="686" t="str">
        <f>IF(Select2=2,MSW!$W76,"")</f>
        <v/>
      </c>
      <c r="AB74" s="693">
        <f>Industry!$W76</f>
        <v>0</v>
      </c>
      <c r="AC74" s="694">
        <f t="shared" si="4"/>
        <v>0.86084442101241254</v>
      </c>
      <c r="AD74" s="695">
        <f>Recovery_OX!R69</f>
        <v>0</v>
      </c>
      <c r="AE74" s="651"/>
      <c r="AF74" s="696">
        <f>(AC74-AD74)*(1-Recovery_OX!U69)</f>
        <v>0.86084442101241254</v>
      </c>
    </row>
    <row r="75" spans="2:32">
      <c r="B75" s="690">
        <f t="shared" si="1"/>
        <v>2058</v>
      </c>
      <c r="C75" s="691">
        <f>IF(Select2=1,Food!$K77,"")</f>
        <v>1.0884239721071676E-4</v>
      </c>
      <c r="D75" s="692">
        <f>IF(Select2=1,Paper!$K77,"")</f>
        <v>0.1558612414095937</v>
      </c>
      <c r="E75" s="684">
        <f>IF(Select2=1,Nappies!$K77,"")</f>
        <v>1.8360406108225421E-2</v>
      </c>
      <c r="F75" s="692">
        <f>IF(Select2=1,Garden!$K77,"")</f>
        <v>0</v>
      </c>
      <c r="G75" s="684">
        <f>IF(Select2=1,Wood!$K77,"")</f>
        <v>0</v>
      </c>
      <c r="H75" s="692">
        <f>IF(Select2=1,Textiles!$K77,"")</f>
        <v>3.6902088556879362E-2</v>
      </c>
      <c r="I75" s="693">
        <f>Sludge!K77</f>
        <v>0</v>
      </c>
      <c r="J75" s="693" t="str">
        <f>IF(Select2=2,MSW!$K77,"")</f>
        <v/>
      </c>
      <c r="K75" s="693">
        <f>Industry!$K77</f>
        <v>0</v>
      </c>
      <c r="L75" s="694">
        <f t="shared" si="3"/>
        <v>0.21123257847190918</v>
      </c>
      <c r="M75" s="695">
        <f>Recovery_OX!C70</f>
        <v>0</v>
      </c>
      <c r="N75" s="651"/>
      <c r="O75" s="762">
        <f>(L75-M75)*(1-Recovery_OX!F70)</f>
        <v>0.21123257847190918</v>
      </c>
      <c r="P75" s="643"/>
      <c r="Q75" s="653"/>
      <c r="S75" s="690">
        <f t="shared" si="2"/>
        <v>2058</v>
      </c>
      <c r="T75" s="691">
        <f>IF(Select2=1,Food!$W77,"")</f>
        <v>7.2820515529025499E-5</v>
      </c>
      <c r="U75" s="692">
        <f>IF(Select2=1,Paper!$W77,"")</f>
        <v>0.32202735828428475</v>
      </c>
      <c r="V75" s="684">
        <f>IF(Select2=1,Nappies!$W77,"")</f>
        <v>0</v>
      </c>
      <c r="W75" s="692">
        <f>IF(Select2=1,Garden!$W77,"")</f>
        <v>0</v>
      </c>
      <c r="X75" s="684">
        <f>IF(Select2=1,Wood!$W77,"")</f>
        <v>0.45575212850792141</v>
      </c>
      <c r="Y75" s="692">
        <f>IF(Select2=1,Textiles!$W77,"")</f>
        <v>4.0440644993840376E-2</v>
      </c>
      <c r="Z75" s="686">
        <f>Sludge!W77</f>
        <v>0</v>
      </c>
      <c r="AA75" s="686" t="str">
        <f>IF(Select2=2,MSW!$W77,"")</f>
        <v/>
      </c>
      <c r="AB75" s="693">
        <f>Industry!$W77</f>
        <v>0</v>
      </c>
      <c r="AC75" s="694">
        <f t="shared" si="4"/>
        <v>0.81829295230157562</v>
      </c>
      <c r="AD75" s="695">
        <f>Recovery_OX!R70</f>
        <v>0</v>
      </c>
      <c r="AE75" s="651"/>
      <c r="AF75" s="696">
        <f>(AC75-AD75)*(1-Recovery_OX!U70)</f>
        <v>0.81829295230157562</v>
      </c>
    </row>
    <row r="76" spans="2:32">
      <c r="B76" s="690">
        <f t="shared" si="1"/>
        <v>2059</v>
      </c>
      <c r="C76" s="691">
        <f>IF(Select2=1,Food!$K78,"")</f>
        <v>7.2959240708917009E-5</v>
      </c>
      <c r="D76" s="692">
        <f>IF(Select2=1,Paper!$K78,"")</f>
        <v>0.14532405825317424</v>
      </c>
      <c r="E76" s="684">
        <f>IF(Select2=1,Nappies!$K78,"")</f>
        <v>1.5490028651931123E-2</v>
      </c>
      <c r="F76" s="692">
        <f>IF(Select2=1,Garden!$K78,"")</f>
        <v>0</v>
      </c>
      <c r="G76" s="684">
        <f>IF(Select2=1,Wood!$K78,"")</f>
        <v>0</v>
      </c>
      <c r="H76" s="692">
        <f>IF(Select2=1,Textiles!$K78,"")</f>
        <v>3.4407279312056324E-2</v>
      </c>
      <c r="I76" s="693">
        <f>Sludge!K78</f>
        <v>0</v>
      </c>
      <c r="J76" s="693" t="str">
        <f>IF(Select2=2,MSW!$K78,"")</f>
        <v/>
      </c>
      <c r="K76" s="693">
        <f>Industry!$K78</f>
        <v>0</v>
      </c>
      <c r="L76" s="694">
        <f t="shared" si="3"/>
        <v>0.19529432545787062</v>
      </c>
      <c r="M76" s="695">
        <f>Recovery_OX!C71</f>
        <v>0</v>
      </c>
      <c r="N76" s="651"/>
      <c r="O76" s="762">
        <f>(L76-M76)*(1-Recovery_OX!F71)</f>
        <v>0.19529432545787062</v>
      </c>
      <c r="P76" s="643"/>
      <c r="Q76" s="653"/>
      <c r="S76" s="690">
        <f t="shared" si="2"/>
        <v>2059</v>
      </c>
      <c r="T76" s="691">
        <f>IF(Select2=1,Food!$W78,"")</f>
        <v>4.8813051321755366E-5</v>
      </c>
      <c r="U76" s="692">
        <f>IF(Select2=1,Paper!$W78,"")</f>
        <v>0.30025631870490566</v>
      </c>
      <c r="V76" s="684">
        <f>IF(Select2=1,Nappies!$W78,"")</f>
        <v>0</v>
      </c>
      <c r="W76" s="692">
        <f>IF(Select2=1,Garden!$W78,"")</f>
        <v>0</v>
      </c>
      <c r="X76" s="684">
        <f>IF(Select2=1,Wood!$W78,"")</f>
        <v>0.44007672375816337</v>
      </c>
      <c r="Y76" s="692">
        <f>IF(Select2=1,Textiles!$W78,"")</f>
        <v>3.7706607465267196E-2</v>
      </c>
      <c r="Z76" s="686">
        <f>Sludge!W78</f>
        <v>0</v>
      </c>
      <c r="AA76" s="686" t="str">
        <f>IF(Select2=2,MSW!$W78,"")</f>
        <v/>
      </c>
      <c r="AB76" s="693">
        <f>Industry!$W78</f>
        <v>0</v>
      </c>
      <c r="AC76" s="694">
        <f t="shared" si="4"/>
        <v>0.77808846297965806</v>
      </c>
      <c r="AD76" s="695">
        <f>Recovery_OX!R71</f>
        <v>0</v>
      </c>
      <c r="AE76" s="651"/>
      <c r="AF76" s="696">
        <f>(AC76-AD76)*(1-Recovery_OX!U71)</f>
        <v>0.77808846297965806</v>
      </c>
    </row>
    <row r="77" spans="2:32">
      <c r="B77" s="690">
        <f t="shared" si="1"/>
        <v>2060</v>
      </c>
      <c r="C77" s="691">
        <f>IF(Select2=1,Food!$K79,"")</f>
        <v>4.8906041590726538E-5</v>
      </c>
      <c r="D77" s="692">
        <f>IF(Select2=1,Paper!$K79,"")</f>
        <v>0.13549925379891167</v>
      </c>
      <c r="E77" s="684">
        <f>IF(Select2=1,Nappies!$K79,"")</f>
        <v>1.3068392181704198E-2</v>
      </c>
      <c r="F77" s="692">
        <f>IF(Select2=1,Garden!$K79,"")</f>
        <v>0</v>
      </c>
      <c r="G77" s="684">
        <f>IF(Select2=1,Wood!$K79,"")</f>
        <v>0</v>
      </c>
      <c r="H77" s="692">
        <f>IF(Select2=1,Textiles!$K79,"")</f>
        <v>3.2081134590339108E-2</v>
      </c>
      <c r="I77" s="693">
        <f>Sludge!K79</f>
        <v>0</v>
      </c>
      <c r="J77" s="693" t="str">
        <f>IF(Select2=2,MSW!$K79,"")</f>
        <v/>
      </c>
      <c r="K77" s="693">
        <f>Industry!$K79</f>
        <v>0</v>
      </c>
      <c r="L77" s="694">
        <f t="shared" si="3"/>
        <v>0.1806976866125457</v>
      </c>
      <c r="M77" s="695">
        <f>Recovery_OX!C72</f>
        <v>0</v>
      </c>
      <c r="N77" s="651"/>
      <c r="O77" s="762">
        <f>(L77-M77)*(1-Recovery_OX!F72)</f>
        <v>0.1806976866125457</v>
      </c>
      <c r="P77" s="643"/>
      <c r="Q77" s="653"/>
      <c r="S77" s="690">
        <f t="shared" si="2"/>
        <v>2060</v>
      </c>
      <c r="T77" s="691">
        <f>IF(Select2=1,Food!$W79,"")</f>
        <v>3.2720366809139078E-5</v>
      </c>
      <c r="U77" s="692">
        <f>IF(Select2=1,Paper!$W79,"")</f>
        <v>0.27995713594816479</v>
      </c>
      <c r="V77" s="684">
        <f>IF(Select2=1,Nappies!$W79,"")</f>
        <v>0</v>
      </c>
      <c r="W77" s="692">
        <f>IF(Select2=1,Garden!$W79,"")</f>
        <v>0</v>
      </c>
      <c r="X77" s="684">
        <f>IF(Select2=1,Wood!$W79,"")</f>
        <v>0.42494046802976737</v>
      </c>
      <c r="Y77" s="692">
        <f>IF(Select2=1,Textiles!$W79,"")</f>
        <v>3.5157407770234628E-2</v>
      </c>
      <c r="Z77" s="686">
        <f>Sludge!W79</f>
        <v>0</v>
      </c>
      <c r="AA77" s="686" t="str">
        <f>IF(Select2=2,MSW!$W79,"")</f>
        <v/>
      </c>
      <c r="AB77" s="693">
        <f>Industry!$W79</f>
        <v>0</v>
      </c>
      <c r="AC77" s="694">
        <f t="shared" si="4"/>
        <v>0.74008773211497592</v>
      </c>
      <c r="AD77" s="695">
        <f>Recovery_OX!R72</f>
        <v>0</v>
      </c>
      <c r="AE77" s="651"/>
      <c r="AF77" s="696">
        <f>(AC77-AD77)*(1-Recovery_OX!U72)</f>
        <v>0.74008773211497592</v>
      </c>
    </row>
    <row r="78" spans="2:32">
      <c r="B78" s="690">
        <f t="shared" si="1"/>
        <v>2061</v>
      </c>
      <c r="C78" s="691">
        <f>IF(Select2=1,Food!$K80,"")</f>
        <v>3.2782700050516707E-5</v>
      </c>
      <c r="D78" s="692">
        <f>IF(Select2=1,Paper!$K80,"")</f>
        <v>0.12633866684397282</v>
      </c>
      <c r="E78" s="684">
        <f>IF(Select2=1,Nappies!$K80,"")</f>
        <v>1.1025342693187086E-2</v>
      </c>
      <c r="F78" s="692">
        <f>IF(Select2=1,Garden!$K80,"")</f>
        <v>0</v>
      </c>
      <c r="G78" s="684">
        <f>IF(Select2=1,Wood!$K80,"")</f>
        <v>0</v>
      </c>
      <c r="H78" s="692">
        <f>IF(Select2=1,Textiles!$K80,"")</f>
        <v>2.991225162760313E-2</v>
      </c>
      <c r="I78" s="693">
        <f>Sludge!K80</f>
        <v>0</v>
      </c>
      <c r="J78" s="693" t="str">
        <f>IF(Select2=2,MSW!$K80,"")</f>
        <v/>
      </c>
      <c r="K78" s="693">
        <f>Industry!$K80</f>
        <v>0</v>
      </c>
      <c r="L78" s="694">
        <f t="shared" si="3"/>
        <v>0.16730904386481357</v>
      </c>
      <c r="M78" s="695">
        <f>Recovery_OX!C73</f>
        <v>0</v>
      </c>
      <c r="N78" s="651"/>
      <c r="O78" s="762">
        <f>(L78-M78)*(1-Recovery_OX!F73)</f>
        <v>0.16730904386481357</v>
      </c>
      <c r="P78" s="643"/>
      <c r="Q78" s="653"/>
      <c r="S78" s="690">
        <f t="shared" si="2"/>
        <v>2061</v>
      </c>
      <c r="T78" s="691">
        <f>IF(Select2=1,Food!$W80,"")</f>
        <v>2.1933117785805115E-5</v>
      </c>
      <c r="U78" s="692">
        <f>IF(Select2=1,Paper!$W80,"")</f>
        <v>0.26103030339663824</v>
      </c>
      <c r="V78" s="684">
        <f>IF(Select2=1,Nappies!$W80,"")</f>
        <v>0</v>
      </c>
      <c r="W78" s="692">
        <f>IF(Select2=1,Garden!$W80,"")</f>
        <v>0</v>
      </c>
      <c r="X78" s="684">
        <f>IF(Select2=1,Wood!$W80,"")</f>
        <v>0.41032481751656869</v>
      </c>
      <c r="Y78" s="692">
        <f>IF(Select2=1,Textiles!$W80,"")</f>
        <v>3.2780549728880129E-2</v>
      </c>
      <c r="Z78" s="686">
        <f>Sludge!W80</f>
        <v>0</v>
      </c>
      <c r="AA78" s="686" t="str">
        <f>IF(Select2=2,MSW!$W80,"")</f>
        <v/>
      </c>
      <c r="AB78" s="693">
        <f>Industry!$W80</f>
        <v>0</v>
      </c>
      <c r="AC78" s="694">
        <f t="shared" si="4"/>
        <v>0.7041576037598728</v>
      </c>
      <c r="AD78" s="695">
        <f>Recovery_OX!R73</f>
        <v>0</v>
      </c>
      <c r="AE78" s="651"/>
      <c r="AF78" s="696">
        <f>(AC78-AD78)*(1-Recovery_OX!U73)</f>
        <v>0.7041576037598728</v>
      </c>
    </row>
    <row r="79" spans="2:32">
      <c r="B79" s="690">
        <f t="shared" si="1"/>
        <v>2062</v>
      </c>
      <c r="C79" s="691">
        <f>IF(Select2=1,Food!$K81,"")</f>
        <v>2.1974901007034915E-5</v>
      </c>
      <c r="D79" s="692">
        <f>IF(Select2=1,Paper!$K81,"")</f>
        <v>0.1177973921804768</v>
      </c>
      <c r="E79" s="684">
        <f>IF(Select2=1,Nappies!$K81,"")</f>
        <v>9.3016937211599631E-3</v>
      </c>
      <c r="F79" s="692">
        <f>IF(Select2=1,Garden!$K81,"")</f>
        <v>0</v>
      </c>
      <c r="G79" s="684">
        <f>IF(Select2=1,Wood!$K81,"")</f>
        <v>0</v>
      </c>
      <c r="H79" s="692">
        <f>IF(Select2=1,Textiles!$K81,"")</f>
        <v>2.7889998557048799E-2</v>
      </c>
      <c r="I79" s="693">
        <f>Sludge!K81</f>
        <v>0</v>
      </c>
      <c r="J79" s="693" t="str">
        <f>IF(Select2=2,MSW!$K81,"")</f>
        <v/>
      </c>
      <c r="K79" s="693">
        <f>Industry!$K81</f>
        <v>0</v>
      </c>
      <c r="L79" s="694">
        <f t="shared" si="3"/>
        <v>0.15501105935969259</v>
      </c>
      <c r="M79" s="695">
        <f>Recovery_OX!C74</f>
        <v>0</v>
      </c>
      <c r="N79" s="651"/>
      <c r="O79" s="762">
        <f>(L79-M79)*(1-Recovery_OX!F74)</f>
        <v>0.15501105935969259</v>
      </c>
      <c r="P79" s="643"/>
      <c r="Q79" s="653"/>
      <c r="S79" s="690">
        <f t="shared" si="2"/>
        <v>2062</v>
      </c>
      <c r="T79" s="691">
        <f>IF(Select2=1,Food!$W81,"")</f>
        <v>1.4702208523885983E-5</v>
      </c>
      <c r="U79" s="692">
        <f>IF(Select2=1,Paper!$W81,"")</f>
        <v>0.2433830416952002</v>
      </c>
      <c r="V79" s="684">
        <f>IF(Select2=1,Nappies!$W81,"")</f>
        <v>0</v>
      </c>
      <c r="W79" s="692">
        <f>IF(Select2=1,Garden!$W81,"")</f>
        <v>0</v>
      </c>
      <c r="X79" s="684">
        <f>IF(Select2=1,Wood!$W81,"")</f>
        <v>0.39621186621889626</v>
      </c>
      <c r="Y79" s="692">
        <f>IF(Select2=1,Textiles!$W81,"")</f>
        <v>3.0564381980327435E-2</v>
      </c>
      <c r="Z79" s="686">
        <f>Sludge!W81</f>
        <v>0</v>
      </c>
      <c r="AA79" s="686" t="str">
        <f>IF(Select2=2,MSW!$W81,"")</f>
        <v/>
      </c>
      <c r="AB79" s="693">
        <f>Industry!$W81</f>
        <v>0</v>
      </c>
      <c r="AC79" s="694">
        <f t="shared" si="4"/>
        <v>0.6701739921029477</v>
      </c>
      <c r="AD79" s="695">
        <f>Recovery_OX!R74</f>
        <v>0</v>
      </c>
      <c r="AE79" s="651"/>
      <c r="AF79" s="696">
        <f>(AC79-AD79)*(1-Recovery_OX!U74)</f>
        <v>0.6701739921029477</v>
      </c>
    </row>
    <row r="80" spans="2:32">
      <c r="B80" s="690">
        <f t="shared" si="1"/>
        <v>2063</v>
      </c>
      <c r="C80" s="691">
        <f>IF(Select2=1,Food!$K82,"")</f>
        <v>1.4730216654664264E-5</v>
      </c>
      <c r="D80" s="692">
        <f>IF(Select2=1,Paper!$K82,"")</f>
        <v>0.10983356047011383</v>
      </c>
      <c r="E80" s="684">
        <f>IF(Select2=1,Nappies!$K82,"")</f>
        <v>7.8475117272981537E-3</v>
      </c>
      <c r="F80" s="692">
        <f>IF(Select2=1,Garden!$K82,"")</f>
        <v>0</v>
      </c>
      <c r="G80" s="684">
        <f>IF(Select2=1,Wood!$K82,"")</f>
        <v>0</v>
      </c>
      <c r="H80" s="692">
        <f>IF(Select2=1,Textiles!$K82,"")</f>
        <v>2.6004462291778115E-2</v>
      </c>
      <c r="I80" s="693">
        <f>Sludge!K82</f>
        <v>0</v>
      </c>
      <c r="J80" s="693" t="str">
        <f>IF(Select2=2,MSW!$K82,"")</f>
        <v/>
      </c>
      <c r="K80" s="693">
        <f>Industry!$K82</f>
        <v>0</v>
      </c>
      <c r="L80" s="694">
        <f t="shared" si="3"/>
        <v>0.14370026470584477</v>
      </c>
      <c r="M80" s="695">
        <f>Recovery_OX!C75</f>
        <v>0</v>
      </c>
      <c r="N80" s="651"/>
      <c r="O80" s="762">
        <f>(L80-M80)*(1-Recovery_OX!F75)</f>
        <v>0.14370026470584477</v>
      </c>
      <c r="P80" s="643"/>
      <c r="Q80" s="653"/>
      <c r="S80" s="690">
        <f t="shared" si="2"/>
        <v>2063</v>
      </c>
      <c r="T80" s="691">
        <f>IF(Select2=1,Food!$W82,"")</f>
        <v>9.8551850945568213E-6</v>
      </c>
      <c r="U80" s="692">
        <f>IF(Select2=1,Paper!$W82,"")</f>
        <v>0.22692884394651636</v>
      </c>
      <c r="V80" s="684">
        <f>IF(Select2=1,Nappies!$W82,"")</f>
        <v>0</v>
      </c>
      <c r="W80" s="692">
        <f>IF(Select2=1,Garden!$W82,"")</f>
        <v>0</v>
      </c>
      <c r="X80" s="684">
        <f>IF(Select2=1,Wood!$W82,"")</f>
        <v>0.38258432400648457</v>
      </c>
      <c r="Y80" s="692">
        <f>IF(Select2=1,Textiles!$W82,"")</f>
        <v>2.8498040867702031E-2</v>
      </c>
      <c r="Z80" s="686">
        <f>Sludge!W82</f>
        <v>0</v>
      </c>
      <c r="AA80" s="686" t="str">
        <f>IF(Select2=2,MSW!$W82,"")</f>
        <v/>
      </c>
      <c r="AB80" s="693">
        <f>Industry!$W82</f>
        <v>0</v>
      </c>
      <c r="AC80" s="694">
        <f t="shared" si="4"/>
        <v>0.6380210640057975</v>
      </c>
      <c r="AD80" s="695">
        <f>Recovery_OX!R75</f>
        <v>0</v>
      </c>
      <c r="AE80" s="651"/>
      <c r="AF80" s="696">
        <f>(AC80-AD80)*(1-Recovery_OX!U75)</f>
        <v>0.6380210640057975</v>
      </c>
    </row>
    <row r="81" spans="2:32">
      <c r="B81" s="690">
        <f t="shared" si="1"/>
        <v>2064</v>
      </c>
      <c r="C81" s="691">
        <f>IF(Select2=1,Food!$K83,"")</f>
        <v>9.873959506069489E-6</v>
      </c>
      <c r="D81" s="692">
        <f>IF(Select2=1,Paper!$K83,"")</f>
        <v>0.10240813300060039</v>
      </c>
      <c r="E81" s="684">
        <f>IF(Select2=1,Nappies!$K83,"")</f>
        <v>6.6206695421489672E-3</v>
      </c>
      <c r="F81" s="692">
        <f>IF(Select2=1,Garden!$K83,"")</f>
        <v>0</v>
      </c>
      <c r="G81" s="684">
        <f>IF(Select2=1,Wood!$K83,"")</f>
        <v>0</v>
      </c>
      <c r="H81" s="692">
        <f>IF(Select2=1,Textiles!$K83,"")</f>
        <v>2.4246399930831185E-2</v>
      </c>
      <c r="I81" s="693">
        <f>Sludge!K83</f>
        <v>0</v>
      </c>
      <c r="J81" s="693" t="str">
        <f>IF(Select2=2,MSW!$K83,"")</f>
        <v/>
      </c>
      <c r="K81" s="693">
        <f>Industry!$K83</f>
        <v>0</v>
      </c>
      <c r="L81" s="694">
        <f t="shared" si="3"/>
        <v>0.13328507643308662</v>
      </c>
      <c r="M81" s="695">
        <f>Recovery_OX!C76</f>
        <v>0</v>
      </c>
      <c r="N81" s="651"/>
      <c r="O81" s="762">
        <f>(L81-M81)*(1-Recovery_OX!F76)</f>
        <v>0.13328507643308662</v>
      </c>
      <c r="P81" s="643"/>
      <c r="Q81" s="653"/>
      <c r="S81" s="690">
        <f t="shared" si="2"/>
        <v>2064</v>
      </c>
      <c r="T81" s="691">
        <f>IF(Select2=1,Food!$W83,"")</f>
        <v>6.6061281262730749E-6</v>
      </c>
      <c r="U81" s="692">
        <f>IF(Select2=1,Paper!$W83,"")</f>
        <v>0.21158705165413319</v>
      </c>
      <c r="V81" s="684">
        <f>IF(Select2=1,Nappies!$W83,"")</f>
        <v>0</v>
      </c>
      <c r="W81" s="692">
        <f>IF(Select2=1,Garden!$W83,"")</f>
        <v>0</v>
      </c>
      <c r="X81" s="684">
        <f>IF(Select2=1,Wood!$W83,"")</f>
        <v>0.3694254954359012</v>
      </c>
      <c r="Y81" s="692">
        <f>IF(Select2=1,Textiles!$W83,"")</f>
        <v>2.6571397184472524E-2</v>
      </c>
      <c r="Z81" s="686">
        <f>Sludge!W83</f>
        <v>0</v>
      </c>
      <c r="AA81" s="686" t="str">
        <f>IF(Select2=2,MSW!$W83,"")</f>
        <v/>
      </c>
      <c r="AB81" s="693">
        <f>Industry!$W83</f>
        <v>0</v>
      </c>
      <c r="AC81" s="694">
        <f t="shared" ref="AC81:AC97" si="5">SUM(T81:AA81)</f>
        <v>0.60759055040263321</v>
      </c>
      <c r="AD81" s="695">
        <f>Recovery_OX!R76</f>
        <v>0</v>
      </c>
      <c r="AE81" s="651"/>
      <c r="AF81" s="696">
        <f>(AC81-AD81)*(1-Recovery_OX!U76)</f>
        <v>0.60759055040263321</v>
      </c>
    </row>
    <row r="82" spans="2:32">
      <c r="B82" s="690">
        <f t="shared" ref="B82:B97" si="6">B81+1</f>
        <v>2065</v>
      </c>
      <c r="C82" s="691">
        <f>IF(Select2=1,Food!$K84,"")</f>
        <v>6.6187129906625396E-6</v>
      </c>
      <c r="D82" s="692">
        <f>IF(Select2=1,Paper!$K84,"")</f>
        <v>9.5484710317866206E-2</v>
      </c>
      <c r="E82" s="684">
        <f>IF(Select2=1,Nappies!$K84,"")</f>
        <v>5.5856259550223714E-3</v>
      </c>
      <c r="F82" s="692">
        <f>IF(Select2=1,Garden!$K84,"")</f>
        <v>0</v>
      </c>
      <c r="G82" s="684">
        <f>IF(Select2=1,Wood!$K84,"")</f>
        <v>0</v>
      </c>
      <c r="H82" s="692">
        <f>IF(Select2=1,Textiles!$K84,"")</f>
        <v>2.2607193450475009E-2</v>
      </c>
      <c r="I82" s="693">
        <f>Sludge!K84</f>
        <v>0</v>
      </c>
      <c r="J82" s="693" t="str">
        <f>IF(Select2=2,MSW!$K84,"")</f>
        <v/>
      </c>
      <c r="K82" s="693">
        <f>Industry!$K84</f>
        <v>0</v>
      </c>
      <c r="L82" s="694">
        <f t="shared" si="3"/>
        <v>0.12368414843635425</v>
      </c>
      <c r="M82" s="695">
        <f>Recovery_OX!C77</f>
        <v>0</v>
      </c>
      <c r="N82" s="651"/>
      <c r="O82" s="762">
        <f>(L82-M82)*(1-Recovery_OX!F77)</f>
        <v>0.12368414843635425</v>
      </c>
      <c r="P82" s="643"/>
      <c r="Q82" s="653"/>
      <c r="S82" s="690">
        <f t="shared" ref="S82:S97" si="7">S81+1</f>
        <v>2065</v>
      </c>
      <c r="T82" s="691">
        <f>IF(Select2=1,Food!$W84,"")</f>
        <v>4.4282201097206999E-6</v>
      </c>
      <c r="U82" s="692">
        <f>IF(Select2=1,Paper!$W84,"")</f>
        <v>0.19728245933443445</v>
      </c>
      <c r="V82" s="684">
        <f>IF(Select2=1,Nappies!$W84,"")</f>
        <v>0</v>
      </c>
      <c r="W82" s="692">
        <f>IF(Select2=1,Garden!$W84,"")</f>
        <v>0</v>
      </c>
      <c r="X82" s="684">
        <f>IF(Select2=1,Wood!$W84,"")</f>
        <v>0.35671925929654114</v>
      </c>
      <c r="Y82" s="692">
        <f>IF(Select2=1,Textiles!$W84,"")</f>
        <v>2.4775006521068496E-2</v>
      </c>
      <c r="Z82" s="686">
        <f>Sludge!W84</f>
        <v>0</v>
      </c>
      <c r="AA82" s="686" t="str">
        <f>IF(Select2=2,MSW!$W84,"")</f>
        <v/>
      </c>
      <c r="AB82" s="693">
        <f>Industry!$W84</f>
        <v>0</v>
      </c>
      <c r="AC82" s="694">
        <f t="shared" si="5"/>
        <v>0.57878115337215374</v>
      </c>
      <c r="AD82" s="695">
        <f>Recovery_OX!R77</f>
        <v>0</v>
      </c>
      <c r="AE82" s="651"/>
      <c r="AF82" s="696">
        <f>(AC82-AD82)*(1-Recovery_OX!U77)</f>
        <v>0.57878115337215374</v>
      </c>
    </row>
    <row r="83" spans="2:32">
      <c r="B83" s="690">
        <f t="shared" si="6"/>
        <v>2066</v>
      </c>
      <c r="C83" s="691">
        <f>IF(Select2=1,Food!$K85,"")</f>
        <v>4.4366559965975973E-6</v>
      </c>
      <c r="D83" s="692">
        <f>IF(Select2=1,Paper!$K85,"")</f>
        <v>8.902935379588818E-2</v>
      </c>
      <c r="E83" s="684">
        <f>IF(Select2=1,Nappies!$K85,"")</f>
        <v>4.7123960969199501E-3</v>
      </c>
      <c r="F83" s="692">
        <f>IF(Select2=1,Garden!$K85,"")</f>
        <v>0</v>
      </c>
      <c r="G83" s="684">
        <f>IF(Select2=1,Wood!$K85,"")</f>
        <v>0</v>
      </c>
      <c r="H83" s="692">
        <f>IF(Select2=1,Textiles!$K85,"")</f>
        <v>2.107880745864113E-2</v>
      </c>
      <c r="I83" s="693">
        <f>Sludge!K85</f>
        <v>0</v>
      </c>
      <c r="J83" s="693" t="str">
        <f>IF(Select2=2,MSW!$K85,"")</f>
        <v/>
      </c>
      <c r="K83" s="693">
        <f>Industry!$K85</f>
        <v>0</v>
      </c>
      <c r="L83" s="694">
        <f t="shared" ref="L83:L97" si="8">SUM(C83:K83)</f>
        <v>0.11482499400744586</v>
      </c>
      <c r="M83" s="695">
        <f>Recovery_OX!C78</f>
        <v>0</v>
      </c>
      <c r="N83" s="651"/>
      <c r="O83" s="762">
        <f>(L83-M83)*(1-Recovery_OX!F78)</f>
        <v>0.11482499400744586</v>
      </c>
      <c r="P83" s="643"/>
      <c r="Q83" s="653"/>
      <c r="S83" s="690">
        <f t="shared" si="7"/>
        <v>2066</v>
      </c>
      <c r="T83" s="691">
        <f>IF(Select2=1,Food!$W85,"")</f>
        <v>2.9683247078039232E-6</v>
      </c>
      <c r="U83" s="692">
        <f>IF(Select2=1,Paper!$W85,"")</f>
        <v>0.18394494585927326</v>
      </c>
      <c r="V83" s="684">
        <f>IF(Select2=1,Nappies!$W85,"")</f>
        <v>0</v>
      </c>
      <c r="W83" s="692">
        <f>IF(Select2=1,Garden!$W85,"")</f>
        <v>0</v>
      </c>
      <c r="X83" s="684">
        <f>IF(Select2=1,Wood!$W85,"")</f>
        <v>0.34445004886012731</v>
      </c>
      <c r="Y83" s="692">
        <f>IF(Select2=1,Textiles!$W85,"")</f>
        <v>2.3100062968373834E-2</v>
      </c>
      <c r="Z83" s="686">
        <f>Sludge!W85</f>
        <v>0</v>
      </c>
      <c r="AA83" s="686" t="str">
        <f>IF(Select2=2,MSW!$W85,"")</f>
        <v/>
      </c>
      <c r="AB83" s="693">
        <f>Industry!$W85</f>
        <v>0</v>
      </c>
      <c r="AC83" s="694">
        <f t="shared" si="5"/>
        <v>0.55149802601248221</v>
      </c>
      <c r="AD83" s="695">
        <f>Recovery_OX!R78</f>
        <v>0</v>
      </c>
      <c r="AE83" s="651"/>
      <c r="AF83" s="696">
        <f>(AC83-AD83)*(1-Recovery_OX!U78)</f>
        <v>0.55149802601248221</v>
      </c>
    </row>
    <row r="84" spans="2:32">
      <c r="B84" s="690">
        <f t="shared" si="6"/>
        <v>2067</v>
      </c>
      <c r="C84" s="691">
        <f>IF(Select2=1,Food!$K86,"")</f>
        <v>2.9739794518835967E-6</v>
      </c>
      <c r="D84" s="692">
        <f>IF(Select2=1,Paper!$K86,"")</f>
        <v>8.3010419269506322E-2</v>
      </c>
      <c r="E84" s="684">
        <f>IF(Select2=1,Nappies!$K86,"")</f>
        <v>3.9756827888374835E-3</v>
      </c>
      <c r="F84" s="692">
        <f>IF(Select2=1,Garden!$K86,"")</f>
        <v>0</v>
      </c>
      <c r="G84" s="684">
        <f>IF(Select2=1,Wood!$K86,"")</f>
        <v>0</v>
      </c>
      <c r="H84" s="692">
        <f>IF(Select2=1,Textiles!$K86,"")</f>
        <v>1.9653749805424399E-2</v>
      </c>
      <c r="I84" s="693">
        <f>Sludge!K86</f>
        <v>0</v>
      </c>
      <c r="J84" s="693" t="str">
        <f>IF(Select2=2,MSW!$K86,"")</f>
        <v/>
      </c>
      <c r="K84" s="693">
        <f>Industry!$K86</f>
        <v>0</v>
      </c>
      <c r="L84" s="694">
        <f t="shared" si="8"/>
        <v>0.1066428258432201</v>
      </c>
      <c r="M84" s="695">
        <f>Recovery_OX!C79</f>
        <v>0</v>
      </c>
      <c r="N84" s="651"/>
      <c r="O84" s="762">
        <f>(L84-M84)*(1-Recovery_OX!F79)</f>
        <v>0.1066428258432201</v>
      </c>
      <c r="P84" s="643"/>
      <c r="Q84" s="653"/>
      <c r="S84" s="690">
        <f t="shared" si="7"/>
        <v>2067</v>
      </c>
      <c r="T84" s="691">
        <f>IF(Select2=1,Food!$W86,"")</f>
        <v>1.9897275547838511E-6</v>
      </c>
      <c r="U84" s="692">
        <f>IF(Select2=1,Paper!$W86,"")</f>
        <v>0.17150913072212062</v>
      </c>
      <c r="V84" s="684">
        <f>IF(Select2=1,Nappies!$W86,"")</f>
        <v>0</v>
      </c>
      <c r="W84" s="692">
        <f>IF(Select2=1,Garden!$W86,"")</f>
        <v>0</v>
      </c>
      <c r="X84" s="684">
        <f>IF(Select2=1,Wood!$W86,"")</f>
        <v>0.33260283280952241</v>
      </c>
      <c r="Y84" s="692">
        <f>IF(Select2=1,Textiles!$W86,"")</f>
        <v>2.1538355951150018E-2</v>
      </c>
      <c r="Z84" s="686">
        <f>Sludge!W86</f>
        <v>0</v>
      </c>
      <c r="AA84" s="686" t="str">
        <f>IF(Select2=2,MSW!$W86,"")</f>
        <v/>
      </c>
      <c r="AB84" s="693">
        <f>Industry!$W86</f>
        <v>0</v>
      </c>
      <c r="AC84" s="694">
        <f t="shared" si="5"/>
        <v>0.52565230921034789</v>
      </c>
      <c r="AD84" s="695">
        <f>Recovery_OX!R79</f>
        <v>0</v>
      </c>
      <c r="AE84" s="651"/>
      <c r="AF84" s="696">
        <f>(AC84-AD84)*(1-Recovery_OX!U79)</f>
        <v>0.52565230921034789</v>
      </c>
    </row>
    <row r="85" spans="2:32">
      <c r="B85" s="690">
        <f t="shared" si="6"/>
        <v>2068</v>
      </c>
      <c r="C85" s="691">
        <f>IF(Select2=1,Food!$K87,"")</f>
        <v>1.9935180430956579E-6</v>
      </c>
      <c r="D85" s="692">
        <f>IF(Select2=1,Paper!$K87,"")</f>
        <v>7.739840191468933E-2</v>
      </c>
      <c r="E85" s="684">
        <f>IF(Select2=1,Nappies!$K87,"")</f>
        <v>3.3541436908899745E-3</v>
      </c>
      <c r="F85" s="692">
        <f>IF(Select2=1,Garden!$K87,"")</f>
        <v>0</v>
      </c>
      <c r="G85" s="684">
        <f>IF(Select2=1,Wood!$K87,"")</f>
        <v>0</v>
      </c>
      <c r="H85" s="692">
        <f>IF(Select2=1,Textiles!$K87,"")</f>
        <v>1.8325034856555442E-2</v>
      </c>
      <c r="I85" s="693">
        <f>Sludge!K87</f>
        <v>0</v>
      </c>
      <c r="J85" s="693" t="str">
        <f>IF(Select2=2,MSW!$K87,"")</f>
        <v/>
      </c>
      <c r="K85" s="693">
        <f>Industry!$K87</f>
        <v>0</v>
      </c>
      <c r="L85" s="694">
        <f t="shared" si="8"/>
        <v>9.9079573980177846E-2</v>
      </c>
      <c r="M85" s="695">
        <f>Recovery_OX!C80</f>
        <v>0</v>
      </c>
      <c r="N85" s="651"/>
      <c r="O85" s="762">
        <f>(L85-M85)*(1-Recovery_OX!F80)</f>
        <v>9.9079573980177846E-2</v>
      </c>
      <c r="P85" s="643"/>
      <c r="Q85" s="653"/>
      <c r="S85" s="690">
        <f t="shared" si="7"/>
        <v>2068</v>
      </c>
      <c r="T85" s="691">
        <f>IF(Select2=1,Food!$W87,"")</f>
        <v>1.3337542661210911E-6</v>
      </c>
      <c r="U85" s="692">
        <f>IF(Select2=1,Paper!$W87,"")</f>
        <v>0.15991405354274668</v>
      </c>
      <c r="V85" s="684">
        <f>IF(Select2=1,Nappies!$W87,"")</f>
        <v>0</v>
      </c>
      <c r="W85" s="692">
        <f>IF(Select2=1,Garden!$W87,"")</f>
        <v>0</v>
      </c>
      <c r="X85" s="684">
        <f>IF(Select2=1,Wood!$W87,"")</f>
        <v>0.32116309682348465</v>
      </c>
      <c r="Y85" s="692">
        <f>IF(Select2=1,Textiles!$W87,"")</f>
        <v>2.008222997978678E-2</v>
      </c>
      <c r="Z85" s="686">
        <f>Sludge!W87</f>
        <v>0</v>
      </c>
      <c r="AA85" s="686" t="str">
        <f>IF(Select2=2,MSW!$W87,"")</f>
        <v/>
      </c>
      <c r="AB85" s="693">
        <f>Industry!$W87</f>
        <v>0</v>
      </c>
      <c r="AC85" s="694">
        <f t="shared" si="5"/>
        <v>0.50116071410028429</v>
      </c>
      <c r="AD85" s="695">
        <f>Recovery_OX!R80</f>
        <v>0</v>
      </c>
      <c r="AE85" s="651"/>
      <c r="AF85" s="696">
        <f>(AC85-AD85)*(1-Recovery_OX!U80)</f>
        <v>0.50116071410028429</v>
      </c>
    </row>
    <row r="86" spans="2:32">
      <c r="B86" s="690">
        <f t="shared" si="6"/>
        <v>2069</v>
      </c>
      <c r="C86" s="691">
        <f>IF(Select2=1,Food!$K88,"")</f>
        <v>1.3362951064207588E-6</v>
      </c>
      <c r="D86" s="692">
        <f>IF(Select2=1,Paper!$K88,"")</f>
        <v>7.2165791615853042E-2</v>
      </c>
      <c r="E86" s="684">
        <f>IF(Select2=1,Nappies!$K88,"")</f>
        <v>2.8297730218126084E-3</v>
      </c>
      <c r="F86" s="692">
        <f>IF(Select2=1,Garden!$K88,"")</f>
        <v>0</v>
      </c>
      <c r="G86" s="684">
        <f>IF(Select2=1,Wood!$K88,"")</f>
        <v>0</v>
      </c>
      <c r="H86" s="692">
        <f>IF(Select2=1,Textiles!$K88,"")</f>
        <v>1.7086149249813377E-2</v>
      </c>
      <c r="I86" s="693">
        <f>Sludge!K88</f>
        <v>0</v>
      </c>
      <c r="J86" s="693" t="str">
        <f>IF(Select2=2,MSW!$K88,"")</f>
        <v/>
      </c>
      <c r="K86" s="693">
        <f>Industry!$K88</f>
        <v>0</v>
      </c>
      <c r="L86" s="694">
        <f t="shared" si="8"/>
        <v>9.2083050182585446E-2</v>
      </c>
      <c r="M86" s="695">
        <f>Recovery_OX!C81</f>
        <v>0</v>
      </c>
      <c r="N86" s="651"/>
      <c r="O86" s="762">
        <f>(L86-M86)*(1-Recovery_OX!F81)</f>
        <v>9.2083050182585446E-2</v>
      </c>
      <c r="P86" s="643"/>
      <c r="Q86" s="653"/>
      <c r="S86" s="690">
        <f t="shared" si="7"/>
        <v>2069</v>
      </c>
      <c r="T86" s="691">
        <f>IF(Select2=1,Food!$W88,"")</f>
        <v>8.9404222106652024E-7</v>
      </c>
      <c r="U86" s="692">
        <f>IF(Select2=1,Paper!$W88,"")</f>
        <v>0.14910287523936591</v>
      </c>
      <c r="V86" s="684">
        <f>IF(Select2=1,Nappies!$W88,"")</f>
        <v>0</v>
      </c>
      <c r="W86" s="692">
        <f>IF(Select2=1,Garden!$W88,"")</f>
        <v>0</v>
      </c>
      <c r="X86" s="684">
        <f>IF(Select2=1,Wood!$W88,"")</f>
        <v>0.31011682579481004</v>
      </c>
      <c r="Y86" s="692">
        <f>IF(Select2=1,Textiles!$W88,"")</f>
        <v>1.8724547123083149E-2</v>
      </c>
      <c r="Z86" s="686">
        <f>Sludge!W88</f>
        <v>0</v>
      </c>
      <c r="AA86" s="686" t="str">
        <f>IF(Select2=2,MSW!$W88,"")</f>
        <v/>
      </c>
      <c r="AB86" s="693">
        <f>Industry!$W88</f>
        <v>0</v>
      </c>
      <c r="AC86" s="694">
        <f t="shared" si="5"/>
        <v>0.47794514219948014</v>
      </c>
      <c r="AD86" s="695">
        <f>Recovery_OX!R81</f>
        <v>0</v>
      </c>
      <c r="AE86" s="651"/>
      <c r="AF86" s="696">
        <f>(AC86-AD86)*(1-Recovery_OX!U81)</f>
        <v>0.47794514219948014</v>
      </c>
    </row>
    <row r="87" spans="2:32">
      <c r="B87" s="690">
        <f t="shared" si="6"/>
        <v>2070</v>
      </c>
      <c r="C87" s="691">
        <f>IF(Select2=1,Food!$K89,"")</f>
        <v>8.9574539725316268E-7</v>
      </c>
      <c r="D87" s="692">
        <f>IF(Select2=1,Paper!$K89,"")</f>
        <v>6.7286938111241881E-2</v>
      </c>
      <c r="E87" s="684">
        <f>IF(Select2=1,Nappies!$K89,"")</f>
        <v>2.3873799374569287E-3</v>
      </c>
      <c r="F87" s="692">
        <f>IF(Select2=1,Garden!$K89,"")</f>
        <v>0</v>
      </c>
      <c r="G87" s="684">
        <f>IF(Select2=1,Wood!$K89,"")</f>
        <v>0</v>
      </c>
      <c r="H87" s="692">
        <f>IF(Select2=1,Textiles!$K89,"")</f>
        <v>1.5931019966516649E-2</v>
      </c>
      <c r="I87" s="693">
        <f>Sludge!K89</f>
        <v>0</v>
      </c>
      <c r="J87" s="693" t="str">
        <f>IF(Select2=2,MSW!$K89,"")</f>
        <v/>
      </c>
      <c r="K87" s="693">
        <f>Industry!$K89</f>
        <v>0</v>
      </c>
      <c r="L87" s="694">
        <f t="shared" si="8"/>
        <v>8.5606233760612715E-2</v>
      </c>
      <c r="M87" s="695">
        <f>Recovery_OX!C82</f>
        <v>0</v>
      </c>
      <c r="N87" s="651"/>
      <c r="O87" s="762">
        <f>(L87-M87)*(1-Recovery_OX!F82)</f>
        <v>8.5606233760612715E-2</v>
      </c>
      <c r="P87" s="643"/>
      <c r="Q87" s="653"/>
      <c r="S87" s="690">
        <f t="shared" si="7"/>
        <v>2070</v>
      </c>
      <c r="T87" s="691">
        <f>IF(Select2=1,Food!$W89,"")</f>
        <v>5.9929442278311511E-7</v>
      </c>
      <c r="U87" s="692">
        <f>IF(Select2=1,Paper!$W89,"")</f>
        <v>0.13902259940339243</v>
      </c>
      <c r="V87" s="684">
        <f>IF(Select2=1,Nappies!$W89,"")</f>
        <v>0</v>
      </c>
      <c r="W87" s="692">
        <f>IF(Select2=1,Garden!$W89,"")</f>
        <v>0</v>
      </c>
      <c r="X87" s="684">
        <f>IF(Select2=1,Wood!$W89,"")</f>
        <v>0.29945048666007273</v>
      </c>
      <c r="Y87" s="692">
        <f>IF(Select2=1,Textiles!$W89,"")</f>
        <v>1.7458652018100429E-2</v>
      </c>
      <c r="Z87" s="686">
        <f>Sludge!W89</f>
        <v>0</v>
      </c>
      <c r="AA87" s="686" t="str">
        <f>IF(Select2=2,MSW!$W89,"")</f>
        <v/>
      </c>
      <c r="AB87" s="693">
        <f>Industry!$W89</f>
        <v>0</v>
      </c>
      <c r="AC87" s="694">
        <f t="shared" si="5"/>
        <v>0.45593233737598837</v>
      </c>
      <c r="AD87" s="695">
        <f>Recovery_OX!R82</f>
        <v>0</v>
      </c>
      <c r="AE87" s="651"/>
      <c r="AF87" s="696">
        <f>(AC87-AD87)*(1-Recovery_OX!U82)</f>
        <v>0.45593233737598837</v>
      </c>
    </row>
    <row r="88" spans="2:32">
      <c r="B88" s="690">
        <f t="shared" si="6"/>
        <v>2071</v>
      </c>
      <c r="C88" s="691">
        <f>IF(Select2=1,Food!$K90,"")</f>
        <v>6.0043609592295205E-7</v>
      </c>
      <c r="D88" s="692">
        <f>IF(Select2=1,Paper!$K90,"")</f>
        <v>6.2737925255315949E-2</v>
      </c>
      <c r="E88" s="684">
        <f>IF(Select2=1,Nappies!$K90,"")</f>
        <v>2.0141484570804858E-3</v>
      </c>
      <c r="F88" s="692">
        <f>IF(Select2=1,Garden!$K90,"")</f>
        <v>0</v>
      </c>
      <c r="G88" s="684">
        <f>IF(Select2=1,Wood!$K90,"")</f>
        <v>0</v>
      </c>
      <c r="H88" s="692">
        <f>IF(Select2=1,Textiles!$K90,"")</f>
        <v>1.485398456157839E-2</v>
      </c>
      <c r="I88" s="693">
        <f>Sludge!K90</f>
        <v>0</v>
      </c>
      <c r="J88" s="693" t="str">
        <f>IF(Select2=2,MSW!$K90,"")</f>
        <v/>
      </c>
      <c r="K88" s="693">
        <f>Industry!$K90</f>
        <v>0</v>
      </c>
      <c r="L88" s="694">
        <f t="shared" si="8"/>
        <v>7.9606658710070763E-2</v>
      </c>
      <c r="M88" s="695">
        <f>Recovery_OX!C83</f>
        <v>0</v>
      </c>
      <c r="N88" s="651"/>
      <c r="O88" s="762">
        <f>(L88-M88)*(1-Recovery_OX!F83)</f>
        <v>7.9606658710070763E-2</v>
      </c>
      <c r="P88" s="643"/>
      <c r="Q88" s="653"/>
      <c r="S88" s="690">
        <f t="shared" si="7"/>
        <v>2071</v>
      </c>
      <c r="T88" s="691">
        <f>IF(Select2=1,Food!$W90,"")</f>
        <v>4.0171906506887963E-7</v>
      </c>
      <c r="U88" s="692">
        <f>IF(Select2=1,Paper!$W90,"")</f>
        <v>0.12962381251098345</v>
      </c>
      <c r="V88" s="684">
        <f>IF(Select2=1,Nappies!$W90,"")</f>
        <v>0</v>
      </c>
      <c r="W88" s="692">
        <f>IF(Select2=1,Garden!$W90,"")</f>
        <v>0</v>
      </c>
      <c r="X88" s="684">
        <f>IF(Select2=1,Wood!$W90,"")</f>
        <v>0.28915101181993041</v>
      </c>
      <c r="Y88" s="692">
        <f>IF(Select2=1,Textiles!$W90,"")</f>
        <v>1.6278339245565352E-2</v>
      </c>
      <c r="Z88" s="686">
        <f>Sludge!W90</f>
        <v>0</v>
      </c>
      <c r="AA88" s="686" t="str">
        <f>IF(Select2=2,MSW!$W90,"")</f>
        <v/>
      </c>
      <c r="AB88" s="693">
        <f>Industry!$W90</f>
        <v>0</v>
      </c>
      <c r="AC88" s="694">
        <f t="shared" si="5"/>
        <v>0.43505356529554434</v>
      </c>
      <c r="AD88" s="695">
        <f>Recovery_OX!R83</f>
        <v>0</v>
      </c>
      <c r="AE88" s="651"/>
      <c r="AF88" s="696">
        <f>(AC88-AD88)*(1-Recovery_OX!U83)</f>
        <v>0.43505356529554434</v>
      </c>
    </row>
    <row r="89" spans="2:32">
      <c r="B89" s="690">
        <f t="shared" si="6"/>
        <v>2072</v>
      </c>
      <c r="C89" s="691">
        <f>IF(Select2=1,Food!$K91,"")</f>
        <v>4.0248435146053276E-7</v>
      </c>
      <c r="D89" s="692">
        <f>IF(Select2=1,Paper!$K91,"")</f>
        <v>5.8496453781777903E-2</v>
      </c>
      <c r="E89" s="684">
        <f>IF(Select2=1,Nappies!$K91,"")</f>
        <v>1.6992661886406973E-3</v>
      </c>
      <c r="F89" s="692">
        <f>IF(Select2=1,Garden!$K91,"")</f>
        <v>0</v>
      </c>
      <c r="G89" s="684">
        <f>IF(Select2=1,Wood!$K91,"")</f>
        <v>0</v>
      </c>
      <c r="H89" s="692">
        <f>IF(Select2=1,Textiles!$K91,"")</f>
        <v>1.3849763406194059E-2</v>
      </c>
      <c r="I89" s="693">
        <f>Sludge!K91</f>
        <v>0</v>
      </c>
      <c r="J89" s="693" t="str">
        <f>IF(Select2=2,MSW!$K91,"")</f>
        <v/>
      </c>
      <c r="K89" s="693">
        <f>Industry!$K91</f>
        <v>0</v>
      </c>
      <c r="L89" s="694">
        <f t="shared" si="8"/>
        <v>7.4045885860964111E-2</v>
      </c>
      <c r="M89" s="695">
        <f>Recovery_OX!C84</f>
        <v>0</v>
      </c>
      <c r="N89" s="651"/>
      <c r="O89" s="762">
        <f>(L89-M89)*(1-Recovery_OX!F84)</f>
        <v>7.4045885860964111E-2</v>
      </c>
      <c r="P89" s="643"/>
      <c r="Q89" s="653"/>
      <c r="S89" s="690">
        <f t="shared" si="7"/>
        <v>2072</v>
      </c>
      <c r="T89" s="691">
        <f>IF(Select2=1,Food!$W91,"")</f>
        <v>2.6928034219036537E-7</v>
      </c>
      <c r="U89" s="692">
        <f>IF(Select2=1,Paper!$W91,"")</f>
        <v>0.12086044169788832</v>
      </c>
      <c r="V89" s="684">
        <f>IF(Select2=1,Nappies!$W91,"")</f>
        <v>0</v>
      </c>
      <c r="W89" s="692">
        <f>IF(Select2=1,Garden!$W91,"")</f>
        <v>0</v>
      </c>
      <c r="X89" s="684">
        <f>IF(Select2=1,Wood!$W91,"")</f>
        <v>0.27920578312968036</v>
      </c>
      <c r="Y89" s="692">
        <f>IF(Select2=1,Textiles!$W91,"")</f>
        <v>1.5177822910897591E-2</v>
      </c>
      <c r="Z89" s="686">
        <f>Sludge!W91</f>
        <v>0</v>
      </c>
      <c r="AA89" s="686" t="str">
        <f>IF(Select2=2,MSW!$W91,"")</f>
        <v/>
      </c>
      <c r="AB89" s="693">
        <f>Industry!$W91</f>
        <v>0</v>
      </c>
      <c r="AC89" s="694">
        <f t="shared" si="5"/>
        <v>0.41524431701880843</v>
      </c>
      <c r="AD89" s="695">
        <f>Recovery_OX!R84</f>
        <v>0</v>
      </c>
      <c r="AE89" s="651"/>
      <c r="AF89" s="696">
        <f>(AC89-AD89)*(1-Recovery_OX!U84)</f>
        <v>0.41524431701880843</v>
      </c>
    </row>
    <row r="90" spans="2:32">
      <c r="B90" s="690">
        <f t="shared" si="6"/>
        <v>2073</v>
      </c>
      <c r="C90" s="691">
        <f>IF(Select2=1,Food!$K92,"")</f>
        <v>2.6979332899964873E-7</v>
      </c>
      <c r="D90" s="692">
        <f>IF(Select2=1,Paper!$K92,"")</f>
        <v>5.4541731992543654E-2</v>
      </c>
      <c r="E90" s="684">
        <f>IF(Select2=1,Nappies!$K92,"")</f>
        <v>1.4336110973879898E-3</v>
      </c>
      <c r="F90" s="692">
        <f>IF(Select2=1,Garden!$K92,"")</f>
        <v>0</v>
      </c>
      <c r="G90" s="684">
        <f>IF(Select2=1,Wood!$K92,"")</f>
        <v>0</v>
      </c>
      <c r="H90" s="692">
        <f>IF(Select2=1,Textiles!$K92,"")</f>
        <v>1.2913433807094895E-2</v>
      </c>
      <c r="I90" s="693">
        <f>Sludge!K92</f>
        <v>0</v>
      </c>
      <c r="J90" s="693" t="str">
        <f>IF(Select2=2,MSW!$K92,"")</f>
        <v/>
      </c>
      <c r="K90" s="693">
        <f>Industry!$K92</f>
        <v>0</v>
      </c>
      <c r="L90" s="694">
        <f t="shared" si="8"/>
        <v>6.8889046690355532E-2</v>
      </c>
      <c r="M90" s="695">
        <f>Recovery_OX!C85</f>
        <v>0</v>
      </c>
      <c r="N90" s="651"/>
      <c r="O90" s="762">
        <f>(L90-M90)*(1-Recovery_OX!F85)</f>
        <v>6.8889046690355532E-2</v>
      </c>
      <c r="P90" s="643"/>
      <c r="Q90" s="653"/>
      <c r="S90" s="690">
        <f t="shared" si="7"/>
        <v>2073</v>
      </c>
      <c r="T90" s="691">
        <f>IF(Select2=1,Food!$W92,"")</f>
        <v>1.8050401137353843E-7</v>
      </c>
      <c r="U90" s="692">
        <f>IF(Select2=1,Paper!$W92,"")</f>
        <v>0.11268952891021423</v>
      </c>
      <c r="V90" s="684">
        <f>IF(Select2=1,Nappies!$W92,"")</f>
        <v>0</v>
      </c>
      <c r="W90" s="692">
        <f>IF(Select2=1,Garden!$W92,"")</f>
        <v>0</v>
      </c>
      <c r="X90" s="684">
        <f>IF(Select2=1,Wood!$W92,"")</f>
        <v>0.26960261644045486</v>
      </c>
      <c r="Y90" s="692">
        <f>IF(Select2=1,Textiles!$W92,"")</f>
        <v>1.4151708281747822E-2</v>
      </c>
      <c r="Z90" s="686">
        <f>Sludge!W92</f>
        <v>0</v>
      </c>
      <c r="AA90" s="686" t="str">
        <f>IF(Select2=2,MSW!$W92,"")</f>
        <v/>
      </c>
      <c r="AB90" s="693">
        <f>Industry!$W92</f>
        <v>0</v>
      </c>
      <c r="AC90" s="694">
        <f t="shared" si="5"/>
        <v>0.39644403413642831</v>
      </c>
      <c r="AD90" s="695">
        <f>Recovery_OX!R85</f>
        <v>0</v>
      </c>
      <c r="AE90" s="651"/>
      <c r="AF90" s="696">
        <f>(AC90-AD90)*(1-Recovery_OX!U85)</f>
        <v>0.39644403413642831</v>
      </c>
    </row>
    <row r="91" spans="2:32">
      <c r="B91" s="690">
        <f t="shared" si="6"/>
        <v>2074</v>
      </c>
      <c r="C91" s="691">
        <f>IF(Select2=1,Food!$K93,"")</f>
        <v>1.8084787671515294E-7</v>
      </c>
      <c r="D91" s="692">
        <f>IF(Select2=1,Paper!$K93,"")</f>
        <v>5.0854373836814244E-2</v>
      </c>
      <c r="E91" s="684">
        <f>IF(Select2=1,Nappies!$K93,"")</f>
        <v>1.2094872435483789E-3</v>
      </c>
      <c r="F91" s="692">
        <f>IF(Select2=1,Garden!$K93,"")</f>
        <v>0</v>
      </c>
      <c r="G91" s="684">
        <f>IF(Select2=1,Wood!$K93,"")</f>
        <v>0</v>
      </c>
      <c r="H91" s="692">
        <f>IF(Select2=1,Textiles!$K93,"")</f>
        <v>1.2040405875499819E-2</v>
      </c>
      <c r="I91" s="693">
        <f>Sludge!K93</f>
        <v>0</v>
      </c>
      <c r="J91" s="693" t="str">
        <f>IF(Select2=2,MSW!$K93,"")</f>
        <v/>
      </c>
      <c r="K91" s="693">
        <f>Industry!$K93</f>
        <v>0</v>
      </c>
      <c r="L91" s="694">
        <f t="shared" si="8"/>
        <v>6.4104447803739154E-2</v>
      </c>
      <c r="M91" s="695">
        <f>Recovery_OX!C86</f>
        <v>0</v>
      </c>
      <c r="N91" s="651"/>
      <c r="O91" s="762">
        <f>(L91-M91)*(1-Recovery_OX!F86)</f>
        <v>6.4104447803739154E-2</v>
      </c>
      <c r="P91" s="643"/>
      <c r="Q91" s="653"/>
      <c r="S91" s="690">
        <f t="shared" si="7"/>
        <v>2074</v>
      </c>
      <c r="T91" s="691">
        <f>IF(Select2=1,Food!$W93,"")</f>
        <v>1.2099545721352784E-7</v>
      </c>
      <c r="U91" s="692">
        <f>IF(Select2=1,Paper!$W93,"")</f>
        <v>0.10507102032399646</v>
      </c>
      <c r="V91" s="684">
        <f>IF(Select2=1,Nappies!$W93,"")</f>
        <v>0</v>
      </c>
      <c r="W91" s="692">
        <f>IF(Select2=1,Garden!$W93,"")</f>
        <v>0</v>
      </c>
      <c r="X91" s="684">
        <f>IF(Select2=1,Wood!$W93,"")</f>
        <v>0.26032974667211439</v>
      </c>
      <c r="Y91" s="692">
        <f>IF(Select2=1,Textiles!$W93,"")</f>
        <v>1.3194965343013497E-2</v>
      </c>
      <c r="Z91" s="686">
        <f>Sludge!W93</f>
        <v>0</v>
      </c>
      <c r="AA91" s="686" t="str">
        <f>IF(Select2=2,MSW!$W93,"")</f>
        <v/>
      </c>
      <c r="AB91" s="693">
        <f>Industry!$W93</f>
        <v>0</v>
      </c>
      <c r="AC91" s="694">
        <f t="shared" si="5"/>
        <v>0.37859585333458157</v>
      </c>
      <c r="AD91" s="695">
        <f>Recovery_OX!R86</f>
        <v>0</v>
      </c>
      <c r="AE91" s="651"/>
      <c r="AF91" s="696">
        <f>(AC91-AD91)*(1-Recovery_OX!U86)</f>
        <v>0.37859585333458157</v>
      </c>
    </row>
    <row r="92" spans="2:32">
      <c r="B92" s="690">
        <f t="shared" si="6"/>
        <v>2075</v>
      </c>
      <c r="C92" s="691">
        <f>IF(Select2=1,Food!$K94,"")</f>
        <v>1.2122595704514895E-7</v>
      </c>
      <c r="D92" s="692">
        <f>IF(Select2=1,Paper!$K94,"")</f>
        <v>4.7416303880632345E-2</v>
      </c>
      <c r="E92" s="684">
        <f>IF(Select2=1,Nappies!$K94,"")</f>
        <v>1.0204018335039087E-3</v>
      </c>
      <c r="F92" s="692">
        <f>IF(Select2=1,Garden!$K94,"")</f>
        <v>0</v>
      </c>
      <c r="G92" s="684">
        <f>IF(Select2=1,Wood!$K94,"")</f>
        <v>0</v>
      </c>
      <c r="H92" s="692">
        <f>IF(Select2=1,Textiles!$K94,"")</f>
        <v>1.1226400027475301E-2</v>
      </c>
      <c r="I92" s="693">
        <f>Sludge!K94</f>
        <v>0</v>
      </c>
      <c r="J92" s="693" t="str">
        <f>IF(Select2=2,MSW!$K94,"")</f>
        <v/>
      </c>
      <c r="K92" s="693">
        <f>Industry!$K94</f>
        <v>0</v>
      </c>
      <c r="L92" s="694">
        <f t="shared" si="8"/>
        <v>5.9663226967568594E-2</v>
      </c>
      <c r="M92" s="695">
        <f>Recovery_OX!C87</f>
        <v>0</v>
      </c>
      <c r="N92" s="651"/>
      <c r="O92" s="762">
        <f>(L92-M92)*(1-Recovery_OX!F87)</f>
        <v>5.9663226967568594E-2</v>
      </c>
      <c r="P92" s="643"/>
      <c r="Q92" s="653"/>
      <c r="S92" s="690">
        <f t="shared" si="7"/>
        <v>2075</v>
      </c>
      <c r="T92" s="691">
        <f>IF(Select2=1,Food!$W94,"")</f>
        <v>8.1105680449475217E-8</v>
      </c>
      <c r="U92" s="692">
        <f>IF(Select2=1,Paper!$W94,"")</f>
        <v>9.7967570001306584E-2</v>
      </c>
      <c r="V92" s="684">
        <f>IF(Select2=1,Nappies!$W94,"")</f>
        <v>0</v>
      </c>
      <c r="W92" s="692">
        <f>IF(Select2=1,Garden!$W94,"")</f>
        <v>0</v>
      </c>
      <c r="X92" s="684">
        <f>IF(Select2=1,Wood!$W94,"")</f>
        <v>0.25137581339955389</v>
      </c>
      <c r="Y92" s="692">
        <f>IF(Select2=1,Textiles!$W94,"")</f>
        <v>1.2302904139698954E-2</v>
      </c>
      <c r="Z92" s="686">
        <f>Sludge!W94</f>
        <v>0</v>
      </c>
      <c r="AA92" s="686" t="str">
        <f>IF(Select2=2,MSW!$W94,"")</f>
        <v/>
      </c>
      <c r="AB92" s="693">
        <f>Industry!$W94</f>
        <v>0</v>
      </c>
      <c r="AC92" s="694">
        <f t="shared" si="5"/>
        <v>0.36164636864623989</v>
      </c>
      <c r="AD92" s="695">
        <f>Recovery_OX!R87</f>
        <v>0</v>
      </c>
      <c r="AE92" s="651"/>
      <c r="AF92" s="696">
        <f>(AC92-AD92)*(1-Recovery_OX!U87)</f>
        <v>0.36164636864623989</v>
      </c>
    </row>
    <row r="93" spans="2:32">
      <c r="B93" s="690">
        <f t="shared" si="6"/>
        <v>2076</v>
      </c>
      <c r="C93" s="691">
        <f>IF(Select2=1,Food!$K95,"")</f>
        <v>8.1260189107218686E-8</v>
      </c>
      <c r="D93" s="692">
        <f>IF(Select2=1,Paper!$K95,"")</f>
        <v>4.4210668701084033E-2</v>
      </c>
      <c r="E93" s="684">
        <f>IF(Select2=1,Nappies!$K95,"")</f>
        <v>8.6087712571768877E-4</v>
      </c>
      <c r="F93" s="692">
        <f>IF(Select2=1,Garden!$K95,"")</f>
        <v>0</v>
      </c>
      <c r="G93" s="684">
        <f>IF(Select2=1,Wood!$K95,"")</f>
        <v>0</v>
      </c>
      <c r="H93" s="692">
        <f>IF(Select2=1,Textiles!$K95,"")</f>
        <v>1.0467426005409938E-2</v>
      </c>
      <c r="I93" s="693">
        <f>Sludge!K95</f>
        <v>0</v>
      </c>
      <c r="J93" s="693" t="str">
        <f>IF(Select2=2,MSW!$K95,"")</f>
        <v/>
      </c>
      <c r="K93" s="693">
        <f>Industry!$K95</f>
        <v>0</v>
      </c>
      <c r="L93" s="694">
        <f t="shared" si="8"/>
        <v>5.5539053092400766E-2</v>
      </c>
      <c r="M93" s="695">
        <f>Recovery_OX!C88</f>
        <v>0</v>
      </c>
      <c r="N93" s="651"/>
      <c r="O93" s="762">
        <f>(L93-M93)*(1-Recovery_OX!F88)</f>
        <v>5.5539053092400766E-2</v>
      </c>
      <c r="P93" s="643"/>
      <c r="Q93" s="653"/>
      <c r="S93" s="690">
        <f t="shared" si="7"/>
        <v>2076</v>
      </c>
      <c r="T93" s="691">
        <f>IF(Select2=1,Food!$W95,"")</f>
        <v>5.4366763452644084E-8</v>
      </c>
      <c r="U93" s="692">
        <f>IF(Select2=1,Paper!$W95,"")</f>
        <v>9.1344356820421635E-2</v>
      </c>
      <c r="V93" s="684">
        <f>IF(Select2=1,Nappies!$W95,"")</f>
        <v>0</v>
      </c>
      <c r="W93" s="692">
        <f>IF(Select2=1,Garden!$W95,"")</f>
        <v>0</v>
      </c>
      <c r="X93" s="684">
        <f>IF(Select2=1,Wood!$W95,"")</f>
        <v>0.24272984693476057</v>
      </c>
      <c r="Y93" s="692">
        <f>IF(Select2=1,Textiles!$W95,"")</f>
        <v>1.1471151786750611E-2</v>
      </c>
      <c r="Z93" s="686">
        <f>Sludge!W95</f>
        <v>0</v>
      </c>
      <c r="AA93" s="686" t="str">
        <f>IF(Select2=2,MSW!$W95,"")</f>
        <v/>
      </c>
      <c r="AB93" s="693">
        <f>Industry!$W95</f>
        <v>0</v>
      </c>
      <c r="AC93" s="694">
        <f t="shared" si="5"/>
        <v>0.34554540990869631</v>
      </c>
      <c r="AD93" s="695">
        <f>Recovery_OX!R88</f>
        <v>0</v>
      </c>
      <c r="AE93" s="651"/>
      <c r="AF93" s="696">
        <f>(AC93-AD93)*(1-Recovery_OX!U88)</f>
        <v>0.34554540990869631</v>
      </c>
    </row>
    <row r="94" spans="2:32">
      <c r="B94" s="690">
        <f t="shared" si="6"/>
        <v>2077</v>
      </c>
      <c r="C94" s="691">
        <f>IF(Select2=1,Food!$K96,"")</f>
        <v>5.4470333703215581E-8</v>
      </c>
      <c r="D94" s="692">
        <f>IF(Select2=1,Paper!$K96,"")</f>
        <v>4.122175427080009E-2</v>
      </c>
      <c r="E94" s="684">
        <f>IF(Select2=1,Nappies!$K96,"")</f>
        <v>7.2629174238063592E-4</v>
      </c>
      <c r="F94" s="692">
        <f>IF(Select2=1,Garden!$K96,"")</f>
        <v>0</v>
      </c>
      <c r="G94" s="684">
        <f>IF(Select2=1,Wood!$K96,"")</f>
        <v>0</v>
      </c>
      <c r="H94" s="692">
        <f>IF(Select2=1,Textiles!$K96,"")</f>
        <v>9.7597633177670326E-3</v>
      </c>
      <c r="I94" s="693">
        <f>Sludge!K96</f>
        <v>0</v>
      </c>
      <c r="J94" s="693" t="str">
        <f>IF(Select2=2,MSW!$K96,"")</f>
        <v/>
      </c>
      <c r="K94" s="693">
        <f>Industry!$K96</f>
        <v>0</v>
      </c>
      <c r="L94" s="694">
        <f t="shared" si="8"/>
        <v>5.1707863801281458E-2</v>
      </c>
      <c r="M94" s="695">
        <f>Recovery_OX!C89</f>
        <v>0</v>
      </c>
      <c r="N94" s="651"/>
      <c r="O94" s="762">
        <f>(L94-M94)*(1-Recovery_OX!F89)</f>
        <v>5.1707863801281458E-2</v>
      </c>
      <c r="P94" s="643"/>
      <c r="Q94" s="653"/>
      <c r="S94" s="690">
        <f t="shared" si="7"/>
        <v>2077</v>
      </c>
      <c r="T94" s="691">
        <f>IF(Select2=1,Food!$W96,"")</f>
        <v>3.6443131380385096E-8</v>
      </c>
      <c r="U94" s="692">
        <f>IF(Select2=1,Paper!$W96,"")</f>
        <v>8.5168913782644878E-2</v>
      </c>
      <c r="V94" s="684">
        <f>IF(Select2=1,Nappies!$W96,"")</f>
        <v>0</v>
      </c>
      <c r="W94" s="692">
        <f>IF(Select2=1,Garden!$W96,"")</f>
        <v>0</v>
      </c>
      <c r="X94" s="684">
        <f>IF(Select2=1,Wood!$W96,"")</f>
        <v>0.23438125488757489</v>
      </c>
      <c r="Y94" s="692">
        <f>IF(Select2=1,Textiles!$W96,"")</f>
        <v>1.0695631033169348E-2</v>
      </c>
      <c r="Z94" s="686">
        <f>Sludge!W96</f>
        <v>0</v>
      </c>
      <c r="AA94" s="686" t="str">
        <f>IF(Select2=2,MSW!$W96,"")</f>
        <v/>
      </c>
      <c r="AB94" s="693">
        <f>Industry!$W96</f>
        <v>0</v>
      </c>
      <c r="AC94" s="694">
        <f t="shared" si="5"/>
        <v>0.33024583614652048</v>
      </c>
      <c r="AD94" s="695">
        <f>Recovery_OX!R89</f>
        <v>0</v>
      </c>
      <c r="AE94" s="651"/>
      <c r="AF94" s="696">
        <f>(AC94-AD94)*(1-Recovery_OX!U89)</f>
        <v>0.33024583614652048</v>
      </c>
    </row>
    <row r="95" spans="2:32">
      <c r="B95" s="690">
        <f t="shared" si="6"/>
        <v>2078</v>
      </c>
      <c r="C95" s="691">
        <f>IF(Select2=1,Food!$K97,"")</f>
        <v>3.651255659551611E-8</v>
      </c>
      <c r="D95" s="692">
        <f>IF(Select2=1,Paper!$K97,"")</f>
        <v>3.8434908927775631E-2</v>
      </c>
      <c r="E95" s="684">
        <f>IF(Select2=1,Nappies!$K97,"")</f>
        <v>6.1274678963102718E-4</v>
      </c>
      <c r="F95" s="692">
        <f>IF(Select2=1,Garden!$K97,"")</f>
        <v>0</v>
      </c>
      <c r="G95" s="684">
        <f>IF(Select2=1,Wood!$K97,"")</f>
        <v>0</v>
      </c>
      <c r="H95" s="692">
        <f>IF(Select2=1,Textiles!$K97,"")</f>
        <v>9.099943001230756E-3</v>
      </c>
      <c r="I95" s="693">
        <f>Sludge!K97</f>
        <v>0</v>
      </c>
      <c r="J95" s="693" t="str">
        <f>IF(Select2=2,MSW!$K97,"")</f>
        <v/>
      </c>
      <c r="K95" s="693">
        <f>Industry!$K97</f>
        <v>0</v>
      </c>
      <c r="L95" s="694">
        <f t="shared" si="8"/>
        <v>4.814763523119401E-2</v>
      </c>
      <c r="M95" s="695">
        <f>Recovery_OX!C90</f>
        <v>0</v>
      </c>
      <c r="N95" s="651"/>
      <c r="O95" s="762">
        <f>(L95-M95)*(1-Recovery_OX!F90)</f>
        <v>4.814763523119401E-2</v>
      </c>
      <c r="P95" s="643"/>
      <c r="Q95" s="653"/>
      <c r="S95" s="690">
        <f t="shared" si="7"/>
        <v>2078</v>
      </c>
      <c r="T95" s="691">
        <f>IF(Select2=1,Food!$W97,"")</f>
        <v>2.4428561504582591E-8</v>
      </c>
      <c r="U95" s="692">
        <f>IF(Select2=1,Paper!$W97,"")</f>
        <v>7.9410968859040629E-2</v>
      </c>
      <c r="V95" s="684">
        <f>IF(Select2=1,Nappies!$W97,"")</f>
        <v>0</v>
      </c>
      <c r="W95" s="692">
        <f>IF(Select2=1,Garden!$W97,"")</f>
        <v>0</v>
      </c>
      <c r="X95" s="684">
        <f>IF(Select2=1,Wood!$W97,"")</f>
        <v>0.22631980918868755</v>
      </c>
      <c r="Y95" s="692">
        <f>IF(Select2=1,Textiles!$W97,"")</f>
        <v>9.9725402753213718E-3</v>
      </c>
      <c r="Z95" s="686">
        <f>Sludge!W97</f>
        <v>0</v>
      </c>
      <c r="AA95" s="686" t="str">
        <f>IF(Select2=2,MSW!$W97,"")</f>
        <v/>
      </c>
      <c r="AB95" s="693">
        <f>Industry!$W97</f>
        <v>0</v>
      </c>
      <c r="AC95" s="694">
        <f t="shared" si="5"/>
        <v>0.31570334275161105</v>
      </c>
      <c r="AD95" s="695">
        <f>Recovery_OX!R90</f>
        <v>0</v>
      </c>
      <c r="AE95" s="651"/>
      <c r="AF95" s="696">
        <f>(AC95-AD95)*(1-Recovery_OX!U90)</f>
        <v>0.31570334275161105</v>
      </c>
    </row>
    <row r="96" spans="2:32">
      <c r="B96" s="690">
        <f t="shared" si="6"/>
        <v>2079</v>
      </c>
      <c r="C96" s="691">
        <f>IF(Select2=1,Food!$K98,"")</f>
        <v>2.4475098617985247E-8</v>
      </c>
      <c r="D96" s="692">
        <f>IF(Select2=1,Paper!$K98,"")</f>
        <v>3.5836471552905952E-2</v>
      </c>
      <c r="E96" s="684">
        <f>IF(Select2=1,Nappies!$K98,"")</f>
        <v>5.1695290789408347E-4</v>
      </c>
      <c r="F96" s="692">
        <f>IF(Select2=1,Garden!$K98,"")</f>
        <v>0</v>
      </c>
      <c r="G96" s="684">
        <f>IF(Select2=1,Wood!$K98,"")</f>
        <v>0</v>
      </c>
      <c r="H96" s="692">
        <f>IF(Select2=1,Textiles!$K98,"")</f>
        <v>8.4847306158439446E-3</v>
      </c>
      <c r="I96" s="693">
        <f>Sludge!K98</f>
        <v>0</v>
      </c>
      <c r="J96" s="693" t="str">
        <f>IF(Select2=2,MSW!$K98,"")</f>
        <v/>
      </c>
      <c r="K96" s="693">
        <f>Industry!$K98</f>
        <v>0</v>
      </c>
      <c r="L96" s="694">
        <f t="shared" si="8"/>
        <v>4.4838179551742602E-2</v>
      </c>
      <c r="M96" s="695">
        <f>Recovery_OX!C91</f>
        <v>0</v>
      </c>
      <c r="N96" s="651"/>
      <c r="O96" s="762">
        <f>(L96-M96)*(1-Recovery_OX!F91)</f>
        <v>4.4838179551742602E-2</v>
      </c>
      <c r="P96" s="641"/>
      <c r="S96" s="690">
        <f t="shared" si="7"/>
        <v>2079</v>
      </c>
      <c r="T96" s="691">
        <f>IF(Select2=1,Food!$W98,"")</f>
        <v>1.6374954472336248E-8</v>
      </c>
      <c r="U96" s="692">
        <f>IF(Select2=1,Paper!$W98,"")</f>
        <v>7.4042296596913193E-2</v>
      </c>
      <c r="V96" s="684">
        <f>IF(Select2=1,Nappies!$W98,"")</f>
        <v>0</v>
      </c>
      <c r="W96" s="692">
        <f>IF(Select2=1,Garden!$W98,"")</f>
        <v>0</v>
      </c>
      <c r="X96" s="684">
        <f>IF(Select2=1,Wood!$W98,"")</f>
        <v>0.21853563355897565</v>
      </c>
      <c r="Y96" s="692">
        <f>IF(Select2=1,Textiles!$W98,"")</f>
        <v>9.2983349214728114E-3</v>
      </c>
      <c r="Z96" s="686">
        <f>Sludge!W98</f>
        <v>0</v>
      </c>
      <c r="AA96" s="686" t="str">
        <f>IF(Select2=2,MSW!$W98,"")</f>
        <v/>
      </c>
      <c r="AB96" s="693">
        <f>Industry!$W98</f>
        <v>0</v>
      </c>
      <c r="AC96" s="694">
        <f t="shared" si="5"/>
        <v>0.30187628145231615</v>
      </c>
      <c r="AD96" s="695">
        <f>Recovery_OX!R91</f>
        <v>0</v>
      </c>
      <c r="AE96" s="651"/>
      <c r="AF96" s="696">
        <f>(AC96-AD96)*(1-Recovery_OX!U91)</f>
        <v>0.30187628145231615</v>
      </c>
    </row>
    <row r="97" spans="2:32" ht="13.5" thickBot="1">
      <c r="B97" s="697">
        <f t="shared" si="6"/>
        <v>2080</v>
      </c>
      <c r="C97" s="698">
        <f>IF(Select2=1,Food!$K99,"")</f>
        <v>1.6406149232334681E-8</v>
      </c>
      <c r="D97" s="699">
        <f>IF(Select2=1,Paper!$K99,"")</f>
        <v>3.3413704603164833E-2</v>
      </c>
      <c r="E97" s="699">
        <f>IF(Select2=1,Nappies!$K99,"")</f>
        <v>4.361349802274292E-4</v>
      </c>
      <c r="F97" s="699">
        <f>IF(Select2=1,Garden!$K99,"")</f>
        <v>0</v>
      </c>
      <c r="G97" s="699">
        <f>IF(Select2=1,Wood!$K99,"")</f>
        <v>0</v>
      </c>
      <c r="H97" s="699">
        <f>IF(Select2=1,Textiles!$K99,"")</f>
        <v>7.9111103897796832E-3</v>
      </c>
      <c r="I97" s="700">
        <f>Sludge!K99</f>
        <v>0</v>
      </c>
      <c r="J97" s="700" t="str">
        <f>IF(Select2=2,MSW!$K99,"")</f>
        <v/>
      </c>
      <c r="K97" s="693">
        <f>Industry!$K99</f>
        <v>0</v>
      </c>
      <c r="L97" s="694">
        <f t="shared" si="8"/>
        <v>4.1760966379321182E-2</v>
      </c>
      <c r="M97" s="701">
        <f>Recovery_OX!C92</f>
        <v>0</v>
      </c>
      <c r="N97" s="651"/>
      <c r="O97" s="763">
        <f>(L97-M97)*(1-Recovery_OX!F92)</f>
        <v>4.1760966379321182E-2</v>
      </c>
      <c r="S97" s="697">
        <f t="shared" si="7"/>
        <v>2080</v>
      </c>
      <c r="T97" s="698">
        <f>IF(Select2=1,Food!$W99,"")</f>
        <v>1.0976460235727932E-8</v>
      </c>
      <c r="U97" s="699">
        <f>IF(Select2=1,Paper!$W99,"")</f>
        <v>6.9036579758605082E-2</v>
      </c>
      <c r="V97" s="699">
        <f>IF(Select2=1,Nappies!$W99,"")</f>
        <v>0</v>
      </c>
      <c r="W97" s="699">
        <f>IF(Select2=1,Garden!$W99,"")</f>
        <v>0</v>
      </c>
      <c r="X97" s="699">
        <f>IF(Select2=1,Wood!$W99,"")</f>
        <v>0.21101919140982567</v>
      </c>
      <c r="Y97" s="699">
        <f>IF(Select2=1,Textiles!$W99,"")</f>
        <v>8.6697100161969107E-3</v>
      </c>
      <c r="Z97" s="700">
        <f>Sludge!W99</f>
        <v>0</v>
      </c>
      <c r="AA97" s="700" t="str">
        <f>IF(Select2=2,MSW!$W99,"")</f>
        <v/>
      </c>
      <c r="AB97" s="693">
        <f>Industry!$W99</f>
        <v>0</v>
      </c>
      <c r="AC97" s="702">
        <f t="shared" si="5"/>
        <v>0.28872549216108795</v>
      </c>
      <c r="AD97" s="701">
        <f>Recovery_OX!R92</f>
        <v>0</v>
      </c>
      <c r="AE97" s="651"/>
      <c r="AF97" s="703">
        <f>(AC97-AD97)*(1-Recovery_OX!U92)</f>
        <v>0.28872549216108795</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5" t="s">
        <v>284</v>
      </c>
      <c r="D8" s="836"/>
      <c r="E8" s="837"/>
      <c r="F8" s="835" t="s">
        <v>285</v>
      </c>
      <c r="G8" s="836"/>
      <c r="H8" s="838"/>
      <c r="I8" s="435"/>
      <c r="J8" s="835" t="s">
        <v>286</v>
      </c>
      <c r="K8" s="836"/>
      <c r="L8" s="838"/>
      <c r="M8" s="839" t="s">
        <v>287</v>
      </c>
      <c r="N8" s="840"/>
      <c r="O8" s="841"/>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7.3893891456000005E-2</v>
      </c>
      <c r="E12" s="464">
        <f>Stored_C!G18+Stored_C!M18</f>
        <v>6.0962460451199997E-2</v>
      </c>
      <c r="F12" s="465">
        <f>F11+HWP!C12</f>
        <v>0</v>
      </c>
      <c r="G12" s="463">
        <f>G11+HWP!D12</f>
        <v>7.3893891456000005E-2</v>
      </c>
      <c r="H12" s="464">
        <f>H11+HWP!E12</f>
        <v>6.0962460451199997E-2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7.4840557439999997E-2</v>
      </c>
      <c r="E13" s="473">
        <f>Stored_C!G19+Stored_C!M19</f>
        <v>6.1743459888E-2</v>
      </c>
      <c r="F13" s="474">
        <f>F12+HWP!C13</f>
        <v>0</v>
      </c>
      <c r="G13" s="472">
        <f>G12+HWP!D13</f>
        <v>0.14873444889600002</v>
      </c>
      <c r="H13" s="473">
        <f>H12+HWP!E13</f>
        <v>0.1227059203392</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7.6527010560000011E-2</v>
      </c>
      <c r="E14" s="473">
        <f>Stored_C!G20+Stored_C!M20</f>
        <v>6.3134783712E-2</v>
      </c>
      <c r="F14" s="474">
        <f>F13+HWP!C14</f>
        <v>0</v>
      </c>
      <c r="G14" s="472">
        <f>G13+HWP!D14</f>
        <v>0.22526145945600001</v>
      </c>
      <c r="H14" s="473">
        <f>H13+HWP!E14</f>
        <v>0.18584070405120001</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7.7887252608000015E-2</v>
      </c>
      <c r="E15" s="473">
        <f>Stored_C!G21+Stored_C!M21</f>
        <v>6.4256983401600007E-2</v>
      </c>
      <c r="F15" s="474">
        <f>F14+HWP!C15</f>
        <v>0</v>
      </c>
      <c r="G15" s="472">
        <f>G14+HWP!D15</f>
        <v>0.30314871206400001</v>
      </c>
      <c r="H15" s="473">
        <f>H14+HWP!E15</f>
        <v>0.25009768745280003</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7.8303916416000013E-2</v>
      </c>
      <c r="E16" s="473">
        <f>Stored_C!G22+Stored_C!M22</f>
        <v>6.4600731043200008E-2</v>
      </c>
      <c r="F16" s="474">
        <f>F15+HWP!C16</f>
        <v>0</v>
      </c>
      <c r="G16" s="472">
        <f>G15+HWP!D16</f>
        <v>0.38145262848000006</v>
      </c>
      <c r="H16" s="473">
        <f>H15+HWP!E16</f>
        <v>0.31469841849600005</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8.6734728960000021E-2</v>
      </c>
      <c r="E17" s="473">
        <f>Stored_C!G23+Stored_C!M23</f>
        <v>7.1556151392000014E-2</v>
      </c>
      <c r="F17" s="474">
        <f>F16+HWP!C17</f>
        <v>0</v>
      </c>
      <c r="G17" s="472">
        <f>G16+HWP!D17</f>
        <v>0.46818735744000006</v>
      </c>
      <c r="H17" s="473">
        <f>H16+HWP!E17</f>
        <v>0.38625456988800005</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8.8518900096000025E-2</v>
      </c>
      <c r="E18" s="473">
        <f>Stored_C!G24+Stored_C!M24</f>
        <v>7.302809257920001E-2</v>
      </c>
      <c r="F18" s="474">
        <f>F17+HWP!C18</f>
        <v>0</v>
      </c>
      <c r="G18" s="472">
        <f>G17+HWP!D18</f>
        <v>0.55670625753600012</v>
      </c>
      <c r="H18" s="473">
        <f>H17+HWP!E18</f>
        <v>0.45928266246720006</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9.030161817600002E-2</v>
      </c>
      <c r="E19" s="473">
        <f>Stored_C!G25+Stored_C!M25</f>
        <v>7.449883499520002E-2</v>
      </c>
      <c r="F19" s="474">
        <f>F18+HWP!C19</f>
        <v>0</v>
      </c>
      <c r="G19" s="472">
        <f>G18+HWP!D19</f>
        <v>0.64700787571200014</v>
      </c>
      <c r="H19" s="473">
        <f>H18+HWP!E19</f>
        <v>0.53378149746240011</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9.2071985280000018E-2</v>
      </c>
      <c r="E20" s="473">
        <f>Stored_C!G26+Stored_C!M26</f>
        <v>7.5959387855999996E-2</v>
      </c>
      <c r="F20" s="474">
        <f>F19+HWP!C20</f>
        <v>0</v>
      </c>
      <c r="G20" s="472">
        <f>G19+HWP!D20</f>
        <v>0.73907986099200018</v>
      </c>
      <c r="H20" s="473">
        <f>H19+HWP!E20</f>
        <v>0.60974088531840009</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9.381692390400001E-2</v>
      </c>
      <c r="E21" s="473">
        <f>Stored_C!G27+Stored_C!M27</f>
        <v>7.7398962220800005E-2</v>
      </c>
      <c r="F21" s="474">
        <f>F20+HWP!C21</f>
        <v>0</v>
      </c>
      <c r="G21" s="472">
        <f>G20+HWP!D21</f>
        <v>0.83289678489600016</v>
      </c>
      <c r="H21" s="473">
        <f>H20+HWP!E21</f>
        <v>0.6871398475392001</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0.10127418892800003</v>
      </c>
      <c r="E22" s="473">
        <f>Stored_C!G28+Stored_C!M28</f>
        <v>8.3551205865600026E-2</v>
      </c>
      <c r="F22" s="474">
        <f>F21+HWP!C22</f>
        <v>0</v>
      </c>
      <c r="G22" s="472">
        <f>G21+HWP!D22</f>
        <v>0.93417097382400016</v>
      </c>
      <c r="H22" s="473">
        <f>H21+HWP!E22</f>
        <v>0.77069105340480015</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0.10392692428799999</v>
      </c>
      <c r="E23" s="473">
        <f>Stored_C!G29+Stored_C!M29</f>
        <v>8.5739712537599988E-2</v>
      </c>
      <c r="F23" s="474">
        <f>F22+HWP!C23</f>
        <v>0</v>
      </c>
      <c r="G23" s="472">
        <f>G22+HWP!D23</f>
        <v>1.0380978981120002</v>
      </c>
      <c r="H23" s="473">
        <f>H22+HWP!E23</f>
        <v>0.8564307659424002</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0.10594085990400003</v>
      </c>
      <c r="E24" s="473">
        <f>Stored_C!G30+Stored_C!M30</f>
        <v>8.74012094208E-2</v>
      </c>
      <c r="F24" s="474">
        <f>F23+HWP!C24</f>
        <v>0</v>
      </c>
      <c r="G24" s="472">
        <f>G23+HWP!D24</f>
        <v>1.1440387580160001</v>
      </c>
      <c r="H24" s="473">
        <f>H23+HWP!E24</f>
        <v>0.94383197536320018</v>
      </c>
      <c r="I24" s="456"/>
      <c r="J24" s="475">
        <f>Garden!J31</f>
        <v>0</v>
      </c>
      <c r="K24" s="476">
        <f>Paper!J31</f>
        <v>0.12597259932874619</v>
      </c>
      <c r="L24" s="477">
        <f>Wood!J31</f>
        <v>0</v>
      </c>
      <c r="M24" s="478">
        <f>J24*(1-Recovery_OX!E24)*(1-Recovery_OX!F24)</f>
        <v>0</v>
      </c>
      <c r="N24" s="476">
        <f>K24*(1-Recovery_OX!E24)*(1-Recovery_OX!F24)</f>
        <v>0.12597259932874619</v>
      </c>
      <c r="O24" s="477">
        <f>L24*(1-Recovery_OX!E24)*(1-Recovery_OX!F24)</f>
        <v>0</v>
      </c>
    </row>
    <row r="25" spans="2:15">
      <c r="B25" s="470">
        <f t="shared" si="0"/>
        <v>1963</v>
      </c>
      <c r="C25" s="471">
        <f>Stored_C!E31</f>
        <v>0</v>
      </c>
      <c r="D25" s="472">
        <f>Stored_C!F31+Stored_C!L31</f>
        <v>0.10794789350400001</v>
      </c>
      <c r="E25" s="473">
        <f>Stored_C!G31+Stored_C!M31</f>
        <v>8.9057012140800001E-2</v>
      </c>
      <c r="F25" s="474">
        <f>F24+HWP!C25</f>
        <v>0</v>
      </c>
      <c r="G25" s="472">
        <f>G24+HWP!D25</f>
        <v>1.25198665152</v>
      </c>
      <c r="H25" s="473">
        <f>H24+HWP!E25</f>
        <v>1.0328889875040002</v>
      </c>
      <c r="I25" s="456"/>
      <c r="J25" s="475">
        <f>Garden!J32</f>
        <v>0</v>
      </c>
      <c r="K25" s="476">
        <f>Paper!J32</f>
        <v>0.24613020961438958</v>
      </c>
      <c r="L25" s="477">
        <f>Wood!J32</f>
        <v>0</v>
      </c>
      <c r="M25" s="478">
        <f>J25*(1-Recovery_OX!E25)*(1-Recovery_OX!F25)</f>
        <v>0</v>
      </c>
      <c r="N25" s="476">
        <f>K25*(1-Recovery_OX!E25)*(1-Recovery_OX!F25)</f>
        <v>0.24613020961438958</v>
      </c>
      <c r="O25" s="477">
        <f>L25*(1-Recovery_OX!E25)*(1-Recovery_OX!F25)</f>
        <v>0</v>
      </c>
    </row>
    <row r="26" spans="2:15">
      <c r="B26" s="470">
        <f t="shared" si="0"/>
        <v>1964</v>
      </c>
      <c r="C26" s="471">
        <f>Stored_C!E32</f>
        <v>0</v>
      </c>
      <c r="D26" s="472">
        <f>Stored_C!F32+Stored_C!L32</f>
        <v>0.10990479667200002</v>
      </c>
      <c r="E26" s="473">
        <f>Stored_C!G32+Stored_C!M32</f>
        <v>9.0671457254400012E-2</v>
      </c>
      <c r="F26" s="474">
        <f>F25+HWP!C26</f>
        <v>0</v>
      </c>
      <c r="G26" s="472">
        <f>G25+HWP!D26</f>
        <v>1.3618914481919999</v>
      </c>
      <c r="H26" s="473">
        <f>H25+HWP!E26</f>
        <v>1.1235604447584002</v>
      </c>
      <c r="I26" s="456"/>
      <c r="J26" s="475">
        <f>Garden!J33</f>
        <v>0</v>
      </c>
      <c r="K26" s="476">
        <f>Paper!J33</f>
        <v>0.36121570882646387</v>
      </c>
      <c r="L26" s="477">
        <f>Wood!J33</f>
        <v>0</v>
      </c>
      <c r="M26" s="478">
        <f>J26*(1-Recovery_OX!E26)*(1-Recovery_OX!F26)</f>
        <v>0</v>
      </c>
      <c r="N26" s="476">
        <f>K26*(1-Recovery_OX!E26)*(1-Recovery_OX!F26)</f>
        <v>0.36121570882646387</v>
      </c>
      <c r="O26" s="477">
        <f>L26*(1-Recovery_OX!E26)*(1-Recovery_OX!F26)</f>
        <v>0</v>
      </c>
    </row>
    <row r="27" spans="2:15">
      <c r="B27" s="470">
        <f t="shared" si="0"/>
        <v>1965</v>
      </c>
      <c r="C27" s="471">
        <f>Stored_C!E33</f>
        <v>0</v>
      </c>
      <c r="D27" s="472">
        <f>Stored_C!F33+Stored_C!L33</f>
        <v>0.11180793676799999</v>
      </c>
      <c r="E27" s="473">
        <f>Stored_C!G33+Stored_C!M33</f>
        <v>9.2241547833600002E-2</v>
      </c>
      <c r="F27" s="474">
        <f>F26+HWP!C27</f>
        <v>0</v>
      </c>
      <c r="G27" s="472">
        <f>G26+HWP!D27</f>
        <v>1.47369938496</v>
      </c>
      <c r="H27" s="473">
        <f>H26+HWP!E27</f>
        <v>1.2158019925920003</v>
      </c>
      <c r="I27" s="456"/>
      <c r="J27" s="475">
        <f>Garden!J34</f>
        <v>0</v>
      </c>
      <c r="K27" s="476">
        <f>Paper!J34</f>
        <v>0.47154794701675012</v>
      </c>
      <c r="L27" s="477">
        <f>Wood!J34</f>
        <v>0</v>
      </c>
      <c r="M27" s="478">
        <f>J27*(1-Recovery_OX!E27)*(1-Recovery_OX!F27)</f>
        <v>0</v>
      </c>
      <c r="N27" s="476">
        <f>K27*(1-Recovery_OX!E27)*(1-Recovery_OX!F27)</f>
        <v>0.47154794701675012</v>
      </c>
      <c r="O27" s="477">
        <f>L27*(1-Recovery_OX!E27)*(1-Recovery_OX!F27)</f>
        <v>0</v>
      </c>
    </row>
    <row r="28" spans="2:15">
      <c r="B28" s="470">
        <f t="shared" si="0"/>
        <v>1966</v>
      </c>
      <c r="C28" s="471">
        <f>Stored_C!E34</f>
        <v>0</v>
      </c>
      <c r="D28" s="472">
        <f>Stored_C!F34+Stored_C!L34</f>
        <v>0.11369581977599999</v>
      </c>
      <c r="E28" s="473">
        <f>Stored_C!G34+Stored_C!M34</f>
        <v>9.3799051315199986E-2</v>
      </c>
      <c r="F28" s="474">
        <f>F27+HWP!C28</f>
        <v>0</v>
      </c>
      <c r="G28" s="472">
        <f>G27+HWP!D28</f>
        <v>1.587395204736</v>
      </c>
      <c r="H28" s="473">
        <f>H27+HWP!E28</f>
        <v>1.3096010439072003</v>
      </c>
      <c r="I28" s="456"/>
      <c r="J28" s="475">
        <f>Garden!J35</f>
        <v>0</v>
      </c>
      <c r="K28" s="476">
        <f>Paper!J35</f>
        <v>0.57743160587551823</v>
      </c>
      <c r="L28" s="477">
        <f>Wood!J35</f>
        <v>0</v>
      </c>
      <c r="M28" s="478">
        <f>J28*(1-Recovery_OX!E28)*(1-Recovery_OX!F28)</f>
        <v>0</v>
      </c>
      <c r="N28" s="476">
        <f>K28*(1-Recovery_OX!E28)*(1-Recovery_OX!F28)</f>
        <v>0.57743160587551823</v>
      </c>
      <c r="O28" s="477">
        <f>L28*(1-Recovery_OX!E28)*(1-Recovery_OX!F28)</f>
        <v>0</v>
      </c>
    </row>
    <row r="29" spans="2:15">
      <c r="B29" s="470">
        <f t="shared" si="0"/>
        <v>1967</v>
      </c>
      <c r="C29" s="471">
        <f>Stored_C!E35</f>
        <v>0</v>
      </c>
      <c r="D29" s="472">
        <f>Stored_C!F35+Stored_C!L35</f>
        <v>0.11693724342854402</v>
      </c>
      <c r="E29" s="473">
        <f>Stored_C!G35+Stored_C!M35</f>
        <v>9.6473225828548809E-2</v>
      </c>
      <c r="F29" s="474">
        <f>F28+HWP!C29</f>
        <v>0</v>
      </c>
      <c r="G29" s="472">
        <f>G28+HWP!D29</f>
        <v>1.7043324481645441</v>
      </c>
      <c r="H29" s="473">
        <f>H28+HWP!E29</f>
        <v>1.4060742697357491</v>
      </c>
      <c r="I29" s="456"/>
      <c r="J29" s="475">
        <f>Garden!J36</f>
        <v>0</v>
      </c>
      <c r="K29" s="476">
        <f>Paper!J36</f>
        <v>0.67914384448971932</v>
      </c>
      <c r="L29" s="477">
        <f>Wood!J36</f>
        <v>0</v>
      </c>
      <c r="M29" s="478">
        <f>J29*(1-Recovery_OX!E29)*(1-Recovery_OX!F29)</f>
        <v>0</v>
      </c>
      <c r="N29" s="476">
        <f>K29*(1-Recovery_OX!E29)*(1-Recovery_OX!F29)</f>
        <v>0.67914384448971932</v>
      </c>
      <c r="O29" s="477">
        <f>L29*(1-Recovery_OX!E29)*(1-Recovery_OX!F29)</f>
        <v>0</v>
      </c>
    </row>
    <row r="30" spans="2:15">
      <c r="B30" s="470">
        <f t="shared" si="0"/>
        <v>1968</v>
      </c>
      <c r="C30" s="471">
        <f>Stored_C!E36</f>
        <v>0</v>
      </c>
      <c r="D30" s="472">
        <f>Stored_C!F36+Stored_C!L36</f>
        <v>0.1185169419213374</v>
      </c>
      <c r="E30" s="473">
        <f>Stored_C!G36+Stored_C!M36</f>
        <v>9.7776477085103342E-2</v>
      </c>
      <c r="F30" s="474">
        <f>F29+HWP!C30</f>
        <v>0</v>
      </c>
      <c r="G30" s="472">
        <f>G29+HWP!D30</f>
        <v>1.8228493900858815</v>
      </c>
      <c r="H30" s="473">
        <f>H29+HWP!E30</f>
        <v>1.5038507468208524</v>
      </c>
      <c r="I30" s="456"/>
      <c r="J30" s="475">
        <f>Garden!J37</f>
        <v>0</v>
      </c>
      <c r="K30" s="476">
        <f>Paper!J37</f>
        <v>0.77443556196289887</v>
      </c>
      <c r="L30" s="477">
        <f>Wood!J37</f>
        <v>0</v>
      </c>
      <c r="M30" s="478">
        <f>J30*(1-Recovery_OX!E30)*(1-Recovery_OX!F30)</f>
        <v>0</v>
      </c>
      <c r="N30" s="476">
        <f>K30*(1-Recovery_OX!E30)*(1-Recovery_OX!F30)</f>
        <v>0.77443556196289887</v>
      </c>
      <c r="O30" s="477">
        <f>L30*(1-Recovery_OX!E30)*(1-Recovery_OX!F30)</f>
        <v>0</v>
      </c>
    </row>
    <row r="31" spans="2:15">
      <c r="B31" s="470">
        <f t="shared" si="0"/>
        <v>1969</v>
      </c>
      <c r="C31" s="471">
        <f>Stored_C!E37</f>
        <v>0</v>
      </c>
      <c r="D31" s="472">
        <f>Stored_C!F37+Stored_C!L37</f>
        <v>0.12005607255654822</v>
      </c>
      <c r="E31" s="473">
        <f>Stored_C!G37+Stored_C!M37</f>
        <v>9.9046259859152289E-2</v>
      </c>
      <c r="F31" s="474">
        <f>F30+HWP!C31</f>
        <v>0</v>
      </c>
      <c r="G31" s="472">
        <f>G30+HWP!D31</f>
        <v>1.9429054626424298</v>
      </c>
      <c r="H31" s="473">
        <f>H30+HWP!E31</f>
        <v>1.6028970066800048</v>
      </c>
      <c r="I31" s="456"/>
      <c r="J31" s="475">
        <f>Garden!J38</f>
        <v>0</v>
      </c>
      <c r="K31" s="476">
        <f>Paper!J38</f>
        <v>0.8634447053361991</v>
      </c>
      <c r="L31" s="477">
        <f>Wood!J38</f>
        <v>0</v>
      </c>
      <c r="M31" s="478">
        <f>J31*(1-Recovery_OX!E31)*(1-Recovery_OX!F31)</f>
        <v>0</v>
      </c>
      <c r="N31" s="476">
        <f>K31*(1-Recovery_OX!E31)*(1-Recovery_OX!F31)</f>
        <v>0.8634447053361991</v>
      </c>
      <c r="O31" s="477">
        <f>L31*(1-Recovery_OX!E31)*(1-Recovery_OX!F31)</f>
        <v>0</v>
      </c>
    </row>
    <row r="32" spans="2:15">
      <c r="B32" s="470">
        <f t="shared" si="0"/>
        <v>1970</v>
      </c>
      <c r="C32" s="471">
        <f>Stored_C!E38</f>
        <v>0</v>
      </c>
      <c r="D32" s="472">
        <f>Stored_C!F38+Stored_C!L38</f>
        <v>0.12155526355568169</v>
      </c>
      <c r="E32" s="473">
        <f>Stored_C!G38+Stored_C!M38</f>
        <v>0.10028309243343742</v>
      </c>
      <c r="F32" s="474">
        <f>F31+HWP!C32</f>
        <v>0</v>
      </c>
      <c r="G32" s="472">
        <f>G31+HWP!D32</f>
        <v>2.0644607261981114</v>
      </c>
      <c r="H32" s="473">
        <f>H31+HWP!E32</f>
        <v>1.7031800991134423</v>
      </c>
      <c r="I32" s="456"/>
      <c r="J32" s="475">
        <f>Garden!J39</f>
        <v>0</v>
      </c>
      <c r="K32" s="476">
        <f>Paper!J39</f>
        <v>0.94650842731534091</v>
      </c>
      <c r="L32" s="477">
        <f>Wood!J39</f>
        <v>0</v>
      </c>
      <c r="M32" s="478">
        <f>J32*(1-Recovery_OX!E32)*(1-Recovery_OX!F32)</f>
        <v>0</v>
      </c>
      <c r="N32" s="476">
        <f>K32*(1-Recovery_OX!E32)*(1-Recovery_OX!F32)</f>
        <v>0.94650842731534091</v>
      </c>
      <c r="O32" s="477">
        <f>L32*(1-Recovery_OX!E32)*(1-Recovery_OX!F32)</f>
        <v>0</v>
      </c>
    </row>
    <row r="33" spans="2:15">
      <c r="B33" s="470">
        <f t="shared" si="0"/>
        <v>1971</v>
      </c>
      <c r="C33" s="471">
        <f>Stored_C!E39</f>
        <v>0</v>
      </c>
      <c r="D33" s="472">
        <f>Stored_C!F39+Stored_C!L39</f>
        <v>0.12301513486528337</v>
      </c>
      <c r="E33" s="473">
        <f>Stored_C!G39+Stored_C!M39</f>
        <v>0.10148748626385878</v>
      </c>
      <c r="F33" s="474">
        <f>F32+HWP!C33</f>
        <v>0</v>
      </c>
      <c r="G33" s="472">
        <f>G32+HWP!D33</f>
        <v>2.1874758610633949</v>
      </c>
      <c r="H33" s="473">
        <f>H32+HWP!E33</f>
        <v>1.8046675853773011</v>
      </c>
      <c r="I33" s="456"/>
      <c r="J33" s="475">
        <f>Garden!J40</f>
        <v>0</v>
      </c>
      <c r="K33" s="476">
        <f>Paper!J40</f>
        <v>1.0239451657142626</v>
      </c>
      <c r="L33" s="477">
        <f>Wood!J40</f>
        <v>0</v>
      </c>
      <c r="M33" s="478">
        <f>J33*(1-Recovery_OX!E33)*(1-Recovery_OX!F33)</f>
        <v>0</v>
      </c>
      <c r="N33" s="476">
        <f>K33*(1-Recovery_OX!E33)*(1-Recovery_OX!F33)</f>
        <v>1.0239451657142626</v>
      </c>
      <c r="O33" s="477">
        <f>L33*(1-Recovery_OX!E33)*(1-Recovery_OX!F33)</f>
        <v>0</v>
      </c>
    </row>
    <row r="34" spans="2:15">
      <c r="B34" s="470">
        <f t="shared" si="0"/>
        <v>1972</v>
      </c>
      <c r="C34" s="471">
        <f>Stored_C!E40</f>
        <v>0</v>
      </c>
      <c r="D34" s="472">
        <f>Stored_C!F40+Stored_C!L40</f>
        <v>0.1244362982574667</v>
      </c>
      <c r="E34" s="473">
        <f>Stored_C!G40+Stored_C!M40</f>
        <v>0.10265994606241002</v>
      </c>
      <c r="F34" s="474">
        <f>F33+HWP!C34</f>
        <v>0</v>
      </c>
      <c r="G34" s="472">
        <f>G33+HWP!D34</f>
        <v>2.3119121593208614</v>
      </c>
      <c r="H34" s="473">
        <f>H33+HWP!E34</f>
        <v>1.9073275314397111</v>
      </c>
      <c r="I34" s="456"/>
      <c r="J34" s="475">
        <f>Garden!J41</f>
        <v>0</v>
      </c>
      <c r="K34" s="476">
        <f>Paper!J41</f>
        <v>1.0960557641640623</v>
      </c>
      <c r="L34" s="477">
        <f>Wood!J41</f>
        <v>0</v>
      </c>
      <c r="M34" s="478">
        <f>J34*(1-Recovery_OX!E34)*(1-Recovery_OX!F34)</f>
        <v>0</v>
      </c>
      <c r="N34" s="476">
        <f>K34*(1-Recovery_OX!E34)*(1-Recovery_OX!F34)</f>
        <v>1.0960557641640623</v>
      </c>
      <c r="O34" s="477">
        <f>L34*(1-Recovery_OX!E34)*(1-Recovery_OX!F34)</f>
        <v>0</v>
      </c>
    </row>
    <row r="35" spans="2:15">
      <c r="B35" s="470">
        <f t="shared" si="0"/>
        <v>1973</v>
      </c>
      <c r="C35" s="471">
        <f>Stored_C!E41</f>
        <v>0</v>
      </c>
      <c r="D35" s="472">
        <f>Stored_C!F41+Stored_C!L41</f>
        <v>0.12581935742927702</v>
      </c>
      <c r="E35" s="473">
        <f>Stored_C!G41+Stored_C!M41</f>
        <v>0.10380096987915353</v>
      </c>
      <c r="F35" s="474">
        <f>F34+HWP!C35</f>
        <v>0</v>
      </c>
      <c r="G35" s="472">
        <f>G34+HWP!D35</f>
        <v>2.4377315167501385</v>
      </c>
      <c r="H35" s="473">
        <f>H34+HWP!E35</f>
        <v>2.0111285013188644</v>
      </c>
      <c r="I35" s="456"/>
      <c r="J35" s="475">
        <f>Garden!J42</f>
        <v>0</v>
      </c>
      <c r="K35" s="476">
        <f>Paper!J42</f>
        <v>1.1631245216245318</v>
      </c>
      <c r="L35" s="477">
        <f>Wood!J42</f>
        <v>0</v>
      </c>
      <c r="M35" s="478">
        <f>J35*(1-Recovery_OX!E35)*(1-Recovery_OX!F35)</f>
        <v>0</v>
      </c>
      <c r="N35" s="476">
        <f>K35*(1-Recovery_OX!E35)*(1-Recovery_OX!F35)</f>
        <v>1.1631245216245318</v>
      </c>
      <c r="O35" s="477">
        <f>L35*(1-Recovery_OX!E35)*(1-Recovery_OX!F35)</f>
        <v>0</v>
      </c>
    </row>
    <row r="36" spans="2:15">
      <c r="B36" s="470">
        <f t="shared" si="0"/>
        <v>1974</v>
      </c>
      <c r="C36" s="471">
        <f>Stored_C!E42</f>
        <v>0</v>
      </c>
      <c r="D36" s="472">
        <f>Stored_C!F42+Stored_C!L42</f>
        <v>0.12716490810090514</v>
      </c>
      <c r="E36" s="473">
        <f>Stored_C!G42+Stored_C!M42</f>
        <v>0.10491104918324674</v>
      </c>
      <c r="F36" s="474">
        <f>F35+HWP!C36</f>
        <v>0</v>
      </c>
      <c r="G36" s="472">
        <f>G35+HWP!D36</f>
        <v>2.5648964248510437</v>
      </c>
      <c r="H36" s="473">
        <f>H35+HWP!E36</f>
        <v>2.1160395505021112</v>
      </c>
      <c r="I36" s="456"/>
      <c r="J36" s="475">
        <f>Garden!J43</f>
        <v>0</v>
      </c>
      <c r="K36" s="476">
        <f>Paper!J43</f>
        <v>1.225420175376033</v>
      </c>
      <c r="L36" s="477">
        <f>Wood!J43</f>
        <v>0</v>
      </c>
      <c r="M36" s="478">
        <f>J36*(1-Recovery_OX!E36)*(1-Recovery_OX!F36)</f>
        <v>0</v>
      </c>
      <c r="N36" s="476">
        <f>K36*(1-Recovery_OX!E36)*(1-Recovery_OX!F36)</f>
        <v>1.225420175376033</v>
      </c>
      <c r="O36" s="477">
        <f>L36*(1-Recovery_OX!E36)*(1-Recovery_OX!F36)</f>
        <v>0</v>
      </c>
    </row>
    <row r="37" spans="2:15">
      <c r="B37" s="470">
        <f t="shared" si="0"/>
        <v>1975</v>
      </c>
      <c r="C37" s="471">
        <f>Stored_C!E43</f>
        <v>0</v>
      </c>
      <c r="D37" s="472">
        <f>Stored_C!F43+Stored_C!L43</f>
        <v>0.12847353811276435</v>
      </c>
      <c r="E37" s="473">
        <f>Stored_C!G43+Stored_C!M43</f>
        <v>0.10599066894303058</v>
      </c>
      <c r="F37" s="474">
        <f>F36+HWP!C37</f>
        <v>0</v>
      </c>
      <c r="G37" s="472">
        <f>G36+HWP!D37</f>
        <v>2.6933699629638079</v>
      </c>
      <c r="H37" s="473">
        <f>H36+HWP!E37</f>
        <v>2.2220302194451418</v>
      </c>
      <c r="I37" s="456"/>
      <c r="J37" s="475">
        <f>Garden!J44</f>
        <v>0</v>
      </c>
      <c r="K37" s="476">
        <f>Paper!J44</f>
        <v>1.2831968218570851</v>
      </c>
      <c r="L37" s="477">
        <f>Wood!J44</f>
        <v>0</v>
      </c>
      <c r="M37" s="478">
        <f>J37*(1-Recovery_OX!E37)*(1-Recovery_OX!F37)</f>
        <v>0</v>
      </c>
      <c r="N37" s="476">
        <f>K37*(1-Recovery_OX!E37)*(1-Recovery_OX!F37)</f>
        <v>1.2831968218570851</v>
      </c>
      <c r="O37" s="477">
        <f>L37*(1-Recovery_OX!E37)*(1-Recovery_OX!F37)</f>
        <v>0</v>
      </c>
    </row>
    <row r="38" spans="2:15">
      <c r="B38" s="470">
        <f t="shared" si="0"/>
        <v>1976</v>
      </c>
      <c r="C38" s="471">
        <f>Stored_C!E44</f>
        <v>0</v>
      </c>
      <c r="D38" s="472">
        <f>Stored_C!F44+Stored_C!L44</f>
        <v>0.12974582752144212</v>
      </c>
      <c r="E38" s="473">
        <f>Stored_C!G44+Stored_C!M44</f>
        <v>0.10704030770518974</v>
      </c>
      <c r="F38" s="474">
        <f>F37+HWP!C38</f>
        <v>0</v>
      </c>
      <c r="G38" s="472">
        <f>G37+HWP!D38</f>
        <v>2.8231157904852502</v>
      </c>
      <c r="H38" s="473">
        <f>H37+HWP!E38</f>
        <v>2.3290705271503316</v>
      </c>
      <c r="I38" s="456"/>
      <c r="J38" s="475">
        <f>Garden!J45</f>
        <v>0</v>
      </c>
      <c r="K38" s="476">
        <f>Paper!J45</f>
        <v>1.3366947794216733</v>
      </c>
      <c r="L38" s="477">
        <f>Wood!J45</f>
        <v>0</v>
      </c>
      <c r="M38" s="478">
        <f>J38*(1-Recovery_OX!E38)*(1-Recovery_OX!F38)</f>
        <v>0</v>
      </c>
      <c r="N38" s="476">
        <f>K38*(1-Recovery_OX!E38)*(1-Recovery_OX!F38)</f>
        <v>1.3366947794216733</v>
      </c>
      <c r="O38" s="477">
        <f>L38*(1-Recovery_OX!E38)*(1-Recovery_OX!F38)</f>
        <v>0</v>
      </c>
    </row>
    <row r="39" spans="2:15">
      <c r="B39" s="470">
        <f t="shared" si="0"/>
        <v>1977</v>
      </c>
      <c r="C39" s="471">
        <f>Stored_C!E45</f>
        <v>0</v>
      </c>
      <c r="D39" s="472">
        <f>Stored_C!F45+Stored_C!L45</f>
        <v>0.13098234869454037</v>
      </c>
      <c r="E39" s="473">
        <f>Stored_C!G45+Stored_C!M45</f>
        <v>0.10806043767299578</v>
      </c>
      <c r="F39" s="474">
        <f>F38+HWP!C39</f>
        <v>0</v>
      </c>
      <c r="G39" s="472">
        <f>G38+HWP!D39</f>
        <v>2.9540981391797905</v>
      </c>
      <c r="H39" s="473">
        <f>H38+HWP!E39</f>
        <v>2.4371309648233273</v>
      </c>
      <c r="I39" s="456"/>
      <c r="J39" s="475">
        <f>Garden!J46</f>
        <v>0</v>
      </c>
      <c r="K39" s="476">
        <f>Paper!J46</f>
        <v>1.3861413968185115</v>
      </c>
      <c r="L39" s="477">
        <f>Wood!J46</f>
        <v>0</v>
      </c>
      <c r="M39" s="478">
        <f>J39*(1-Recovery_OX!E39)*(1-Recovery_OX!F39)</f>
        <v>0</v>
      </c>
      <c r="N39" s="476">
        <f>K39*(1-Recovery_OX!E39)*(1-Recovery_OX!F39)</f>
        <v>1.3861413968185115</v>
      </c>
      <c r="O39" s="477">
        <f>L39*(1-Recovery_OX!E39)*(1-Recovery_OX!F39)</f>
        <v>0</v>
      </c>
    </row>
    <row r="40" spans="2:15">
      <c r="B40" s="470">
        <f t="shared" si="0"/>
        <v>1978</v>
      </c>
      <c r="C40" s="471">
        <f>Stored_C!E46</f>
        <v>0</v>
      </c>
      <c r="D40" s="472">
        <f>Stored_C!F46+Stored_C!L46</f>
        <v>0.13218366640441589</v>
      </c>
      <c r="E40" s="473">
        <f>Stored_C!G46+Stored_C!M46</f>
        <v>0.10905152478364311</v>
      </c>
      <c r="F40" s="474">
        <f>F39+HWP!C40</f>
        <v>0</v>
      </c>
      <c r="G40" s="472">
        <f>G39+HWP!D40</f>
        <v>3.0862818055842065</v>
      </c>
      <c r="H40" s="473">
        <f>H39+HWP!E40</f>
        <v>2.5461824896069705</v>
      </c>
      <c r="I40" s="456"/>
      <c r="J40" s="475">
        <f>Garden!J47</f>
        <v>0</v>
      </c>
      <c r="K40" s="476">
        <f>Paper!J47</f>
        <v>1.4317518109409937</v>
      </c>
      <c r="L40" s="477">
        <f>Wood!J47</f>
        <v>0</v>
      </c>
      <c r="M40" s="478">
        <f>J40*(1-Recovery_OX!E40)*(1-Recovery_OX!F40)</f>
        <v>0</v>
      </c>
      <c r="N40" s="476">
        <f>K40*(1-Recovery_OX!E40)*(1-Recovery_OX!F40)</f>
        <v>1.4317518109409937</v>
      </c>
      <c r="O40" s="477">
        <f>L40*(1-Recovery_OX!E40)*(1-Recovery_OX!F40)</f>
        <v>0</v>
      </c>
    </row>
    <row r="41" spans="2:15">
      <c r="B41" s="470">
        <f t="shared" si="0"/>
        <v>1979</v>
      </c>
      <c r="C41" s="471">
        <f>Stored_C!E47</f>
        <v>0</v>
      </c>
      <c r="D41" s="472">
        <f>Stored_C!F47+Stored_C!L47</f>
        <v>0.13335033792083414</v>
      </c>
      <c r="E41" s="473">
        <f>Stored_C!G47+Stored_C!M47</f>
        <v>0.11001402878468816</v>
      </c>
      <c r="F41" s="474">
        <f>F40+HWP!C41</f>
        <v>0</v>
      </c>
      <c r="G41" s="472">
        <f>G40+HWP!D41</f>
        <v>3.2196321435050406</v>
      </c>
      <c r="H41" s="473">
        <f>H40+HWP!E41</f>
        <v>2.6561965183916585</v>
      </c>
      <c r="I41" s="456"/>
      <c r="J41" s="475">
        <f>Garden!J48</f>
        <v>0</v>
      </c>
      <c r="K41" s="476">
        <f>Paper!J48</f>
        <v>1.4737296571601102</v>
      </c>
      <c r="L41" s="477">
        <f>Wood!J48</f>
        <v>0</v>
      </c>
      <c r="M41" s="478">
        <f>J41*(1-Recovery_OX!E41)*(1-Recovery_OX!F41)</f>
        <v>0</v>
      </c>
      <c r="N41" s="476">
        <f>K41*(1-Recovery_OX!E41)*(1-Recovery_OX!F41)</f>
        <v>1.4737296571601102</v>
      </c>
      <c r="O41" s="477">
        <f>L41*(1-Recovery_OX!E41)*(1-Recovery_OX!F41)</f>
        <v>0</v>
      </c>
    </row>
    <row r="42" spans="2:15">
      <c r="B42" s="470">
        <f t="shared" si="0"/>
        <v>1980</v>
      </c>
      <c r="C42" s="471">
        <f>Stored_C!E48</f>
        <v>0</v>
      </c>
      <c r="D42" s="472">
        <f>Stored_C!F48+Stored_C!L48</f>
        <v>0.13449695212800003</v>
      </c>
      <c r="E42" s="473">
        <f>Stored_C!G48+Stored_C!M48</f>
        <v>0.11095998550560003</v>
      </c>
      <c r="F42" s="474">
        <f>F41+HWP!C42</f>
        <v>0</v>
      </c>
      <c r="G42" s="472">
        <f>G41+HWP!D42</f>
        <v>3.3541290956330405</v>
      </c>
      <c r="H42" s="473">
        <f>H41+HWP!E42</f>
        <v>2.7671565038972585</v>
      </c>
      <c r="I42" s="456"/>
      <c r="J42" s="475">
        <f>Garden!J49</f>
        <v>0</v>
      </c>
      <c r="K42" s="476">
        <f>Paper!J49</f>
        <v>1.5122677353320313</v>
      </c>
      <c r="L42" s="477">
        <f>Wood!J49</f>
        <v>0</v>
      </c>
      <c r="M42" s="478">
        <f>J42*(1-Recovery_OX!E42)*(1-Recovery_OX!F42)</f>
        <v>0</v>
      </c>
      <c r="N42" s="476">
        <f>K42*(1-Recovery_OX!E42)*(1-Recovery_OX!F42)</f>
        <v>1.5122677353320313</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3.3541290956330405</v>
      </c>
      <c r="H43" s="473">
        <f>H42+HWP!E43</f>
        <v>2.7671565038972585</v>
      </c>
      <c r="I43" s="456"/>
      <c r="J43" s="475">
        <f>Garden!J50</f>
        <v>0</v>
      </c>
      <c r="K43" s="476">
        <f>Paper!J50</f>
        <v>1.5475545299627369</v>
      </c>
      <c r="L43" s="477">
        <f>Wood!J50</f>
        <v>0</v>
      </c>
      <c r="M43" s="478">
        <f>J43*(1-Recovery_OX!E43)*(1-Recovery_OX!F43)</f>
        <v>0</v>
      </c>
      <c r="N43" s="476">
        <f>K43*(1-Recovery_OX!E43)*(1-Recovery_OX!F43)</f>
        <v>1.5475545299627369</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3.3541290956330405</v>
      </c>
      <c r="H44" s="473">
        <f>H43+HWP!E44</f>
        <v>2.7671565038972585</v>
      </c>
      <c r="I44" s="456"/>
      <c r="J44" s="475">
        <f>Garden!J51</f>
        <v>0</v>
      </c>
      <c r="K44" s="476">
        <f>Paper!J51</f>
        <v>1.4429302797047105</v>
      </c>
      <c r="L44" s="477">
        <f>Wood!J51</f>
        <v>0</v>
      </c>
      <c r="M44" s="478">
        <f>J44*(1-Recovery_OX!E44)*(1-Recovery_OX!F44)</f>
        <v>0</v>
      </c>
      <c r="N44" s="476">
        <f>K44*(1-Recovery_OX!E44)*(1-Recovery_OX!F44)</f>
        <v>1.4429302797047105</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3.3541290956330405</v>
      </c>
      <c r="H45" s="473">
        <f>H44+HWP!E45</f>
        <v>2.7671565038972585</v>
      </c>
      <c r="I45" s="456"/>
      <c r="J45" s="475">
        <f>Garden!J52</f>
        <v>0</v>
      </c>
      <c r="K45" s="476">
        <f>Paper!J52</f>
        <v>1.3453792753518334</v>
      </c>
      <c r="L45" s="477">
        <f>Wood!J52</f>
        <v>0</v>
      </c>
      <c r="M45" s="478">
        <f>J45*(1-Recovery_OX!E45)*(1-Recovery_OX!F45)</f>
        <v>0</v>
      </c>
      <c r="N45" s="476">
        <f>K45*(1-Recovery_OX!E45)*(1-Recovery_OX!F45)</f>
        <v>1.3453792753518334</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3.3541290956330405</v>
      </c>
      <c r="H46" s="473">
        <f>H45+HWP!E46</f>
        <v>2.7671565038972585</v>
      </c>
      <c r="I46" s="456"/>
      <c r="J46" s="475">
        <f>Garden!J53</f>
        <v>0</v>
      </c>
      <c r="K46" s="476">
        <f>Paper!J53</f>
        <v>1.2544233217675924</v>
      </c>
      <c r="L46" s="477">
        <f>Wood!J53</f>
        <v>0</v>
      </c>
      <c r="M46" s="478">
        <f>J46*(1-Recovery_OX!E46)*(1-Recovery_OX!F46)</f>
        <v>0</v>
      </c>
      <c r="N46" s="476">
        <f>K46*(1-Recovery_OX!E46)*(1-Recovery_OX!F46)</f>
        <v>1.2544233217675924</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3.3541290956330405</v>
      </c>
      <c r="H47" s="473">
        <f>H46+HWP!E47</f>
        <v>2.7671565038972585</v>
      </c>
      <c r="I47" s="456"/>
      <c r="J47" s="475">
        <f>Garden!J54</f>
        <v>0</v>
      </c>
      <c r="K47" s="476">
        <f>Paper!J54</f>
        <v>1.1696165527619939</v>
      </c>
      <c r="L47" s="477">
        <f>Wood!J54</f>
        <v>0</v>
      </c>
      <c r="M47" s="478">
        <f>J47*(1-Recovery_OX!E47)*(1-Recovery_OX!F47)</f>
        <v>0</v>
      </c>
      <c r="N47" s="476">
        <f>K47*(1-Recovery_OX!E47)*(1-Recovery_OX!F47)</f>
        <v>1.1696165527619939</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3.3541290956330405</v>
      </c>
      <c r="H48" s="473">
        <f>H47+HWP!E48</f>
        <v>2.7671565038972585</v>
      </c>
      <c r="I48" s="456"/>
      <c r="J48" s="475">
        <f>Garden!J55</f>
        <v>0</v>
      </c>
      <c r="K48" s="476">
        <f>Paper!J55</f>
        <v>1.0905432454549826</v>
      </c>
      <c r="L48" s="477">
        <f>Wood!J55</f>
        <v>0</v>
      </c>
      <c r="M48" s="478">
        <f>J48*(1-Recovery_OX!E48)*(1-Recovery_OX!F48)</f>
        <v>0</v>
      </c>
      <c r="N48" s="476">
        <f>K48*(1-Recovery_OX!E48)*(1-Recovery_OX!F48)</f>
        <v>1.0905432454549826</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3.3541290956330405</v>
      </c>
      <c r="H49" s="473">
        <f>H48+HWP!E49</f>
        <v>2.7671565038972585</v>
      </c>
      <c r="I49" s="456"/>
      <c r="J49" s="475">
        <f>Garden!J56</f>
        <v>0</v>
      </c>
      <c r="K49" s="476">
        <f>Paper!J56</f>
        <v>1.0168157824024013</v>
      </c>
      <c r="L49" s="477">
        <f>Wood!J56</f>
        <v>0</v>
      </c>
      <c r="M49" s="478">
        <f>J49*(1-Recovery_OX!E49)*(1-Recovery_OX!F49)</f>
        <v>0</v>
      </c>
      <c r="N49" s="476">
        <f>K49*(1-Recovery_OX!E49)*(1-Recovery_OX!F49)</f>
        <v>1.0168157824024013</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3.3541290956330405</v>
      </c>
      <c r="H50" s="473">
        <f>H49+HWP!E50</f>
        <v>2.7671565038972585</v>
      </c>
      <c r="I50" s="456"/>
      <c r="J50" s="475">
        <f>Garden!J57</f>
        <v>0</v>
      </c>
      <c r="K50" s="476">
        <f>Paper!J57</f>
        <v>0.9480727514948305</v>
      </c>
      <c r="L50" s="477">
        <f>Wood!J57</f>
        <v>0</v>
      </c>
      <c r="M50" s="478">
        <f>J50*(1-Recovery_OX!E50)*(1-Recovery_OX!F50)</f>
        <v>0</v>
      </c>
      <c r="N50" s="476">
        <f>K50*(1-Recovery_OX!E50)*(1-Recovery_OX!F50)</f>
        <v>0.9480727514948305</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3.3541290956330405</v>
      </c>
      <c r="H51" s="473">
        <f>H50+HWP!E51</f>
        <v>2.7671565038972585</v>
      </c>
      <c r="I51" s="456"/>
      <c r="J51" s="475">
        <f>Garden!J58</f>
        <v>0</v>
      </c>
      <c r="K51" s="476">
        <f>Paper!J58</f>
        <v>0.88397717431500789</v>
      </c>
      <c r="L51" s="477">
        <f>Wood!J58</f>
        <v>0</v>
      </c>
      <c r="M51" s="478">
        <f>J51*(1-Recovery_OX!E51)*(1-Recovery_OX!F51)</f>
        <v>0</v>
      </c>
      <c r="N51" s="476">
        <f>K51*(1-Recovery_OX!E51)*(1-Recovery_OX!F51)</f>
        <v>0.88397717431500789</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3.3541290956330405</v>
      </c>
      <c r="H52" s="473">
        <f>H51+HWP!E52</f>
        <v>2.7671565038972585</v>
      </c>
      <c r="I52" s="456"/>
      <c r="J52" s="475">
        <f>Garden!J59</f>
        <v>0</v>
      </c>
      <c r="K52" s="476">
        <f>Paper!J59</f>
        <v>0.82421485426923646</v>
      </c>
      <c r="L52" s="477">
        <f>Wood!J59</f>
        <v>0</v>
      </c>
      <c r="M52" s="478">
        <f>J52*(1-Recovery_OX!E52)*(1-Recovery_OX!F52)</f>
        <v>0</v>
      </c>
      <c r="N52" s="476">
        <f>K52*(1-Recovery_OX!E52)*(1-Recovery_OX!F52)</f>
        <v>0.82421485426923646</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3.3541290956330405</v>
      </c>
      <c r="H53" s="473">
        <f>H52+HWP!E53</f>
        <v>2.7671565038972585</v>
      </c>
      <c r="I53" s="456"/>
      <c r="J53" s="475">
        <f>Garden!J60</f>
        <v>0</v>
      </c>
      <c r="K53" s="476">
        <f>Paper!J60</f>
        <v>0.76849283639531785</v>
      </c>
      <c r="L53" s="477">
        <f>Wood!J60</f>
        <v>0</v>
      </c>
      <c r="M53" s="478">
        <f>J53*(1-Recovery_OX!E53)*(1-Recovery_OX!F53)</f>
        <v>0</v>
      </c>
      <c r="N53" s="476">
        <f>K53*(1-Recovery_OX!E53)*(1-Recovery_OX!F53)</f>
        <v>0.76849283639531785</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3.3541290956330405</v>
      </c>
      <c r="H54" s="473">
        <f>H53+HWP!E54</f>
        <v>2.7671565038972585</v>
      </c>
      <c r="I54" s="456"/>
      <c r="J54" s="475">
        <f>Garden!J61</f>
        <v>0</v>
      </c>
      <c r="K54" s="476">
        <f>Paper!J61</f>
        <v>0.71653797129698737</v>
      </c>
      <c r="L54" s="477">
        <f>Wood!J61</f>
        <v>0</v>
      </c>
      <c r="M54" s="478">
        <f>J54*(1-Recovery_OX!E54)*(1-Recovery_OX!F54)</f>
        <v>0</v>
      </c>
      <c r="N54" s="476">
        <f>K54*(1-Recovery_OX!E54)*(1-Recovery_OX!F54)</f>
        <v>0.71653797129698737</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3.3541290956330405</v>
      </c>
      <c r="H55" s="473">
        <f>H54+HWP!E55</f>
        <v>2.7671565038972585</v>
      </c>
      <c r="I55" s="456"/>
      <c r="J55" s="475">
        <f>Garden!J62</f>
        <v>0</v>
      </c>
      <c r="K55" s="476">
        <f>Paper!J62</f>
        <v>0.66809557616525683</v>
      </c>
      <c r="L55" s="477">
        <f>Wood!J62</f>
        <v>0</v>
      </c>
      <c r="M55" s="478">
        <f>J55*(1-Recovery_OX!E55)*(1-Recovery_OX!F55)</f>
        <v>0</v>
      </c>
      <c r="N55" s="476">
        <f>K55*(1-Recovery_OX!E55)*(1-Recovery_OX!F55)</f>
        <v>0.66809557616525683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3.3541290956330405</v>
      </c>
      <c r="H56" s="473">
        <f>H55+HWP!E56</f>
        <v>2.7671565038972585</v>
      </c>
      <c r="I56" s="456"/>
      <c r="J56" s="475">
        <f>Garden!J63</f>
        <v>0</v>
      </c>
      <c r="K56" s="476">
        <f>Paper!J63</f>
        <v>0.62292818632298919</v>
      </c>
      <c r="L56" s="477">
        <f>Wood!J63</f>
        <v>0</v>
      </c>
      <c r="M56" s="478">
        <f>J56*(1-Recovery_OX!E56)*(1-Recovery_OX!F56)</f>
        <v>0</v>
      </c>
      <c r="N56" s="476">
        <f>K56*(1-Recovery_OX!E56)*(1-Recovery_OX!F56)</f>
        <v>0.62292818632298919</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3.3541290956330405</v>
      </c>
      <c r="H57" s="473">
        <f>H56+HWP!E57</f>
        <v>2.7671565038972585</v>
      </c>
      <c r="I57" s="456"/>
      <c r="J57" s="475">
        <f>Garden!J64</f>
        <v>0</v>
      </c>
      <c r="K57" s="476">
        <f>Paper!J64</f>
        <v>0.58081439117277622</v>
      </c>
      <c r="L57" s="477">
        <f>Wood!J64</f>
        <v>0</v>
      </c>
      <c r="M57" s="478">
        <f>J57*(1-Recovery_OX!E57)*(1-Recovery_OX!F57)</f>
        <v>0</v>
      </c>
      <c r="N57" s="476">
        <f>K57*(1-Recovery_OX!E57)*(1-Recovery_OX!F57)</f>
        <v>0.58081439117277622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3.3541290956330405</v>
      </c>
      <c r="H58" s="473">
        <f>H57+HWP!E58</f>
        <v>2.7671565038972585</v>
      </c>
      <c r="I58" s="456"/>
      <c r="J58" s="475">
        <f>Garden!J65</f>
        <v>0</v>
      </c>
      <c r="K58" s="476">
        <f>Paper!J65</f>
        <v>0.54154774884193246</v>
      </c>
      <c r="L58" s="477">
        <f>Wood!J65</f>
        <v>0</v>
      </c>
      <c r="M58" s="478">
        <f>J58*(1-Recovery_OX!E58)*(1-Recovery_OX!F58)</f>
        <v>0</v>
      </c>
      <c r="N58" s="476">
        <f>K58*(1-Recovery_OX!E58)*(1-Recovery_OX!F58)</f>
        <v>0.54154774884193246</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3.3541290956330405</v>
      </c>
      <c r="H59" s="473">
        <f>H58+HWP!E59</f>
        <v>2.7671565038972585</v>
      </c>
      <c r="I59" s="456"/>
      <c r="J59" s="475">
        <f>Garden!J66</f>
        <v>0</v>
      </c>
      <c r="K59" s="476">
        <f>Paper!J66</f>
        <v>0.50493577420419644</v>
      </c>
      <c r="L59" s="477">
        <f>Wood!J66</f>
        <v>0</v>
      </c>
      <c r="M59" s="478">
        <f>J59*(1-Recovery_OX!E59)*(1-Recovery_OX!F59)</f>
        <v>0</v>
      </c>
      <c r="N59" s="476">
        <f>K59*(1-Recovery_OX!E59)*(1-Recovery_OX!F59)</f>
        <v>0.50493577420419644</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3.3541290956330405</v>
      </c>
      <c r="H60" s="473">
        <f>H59+HWP!E60</f>
        <v>2.7671565038972585</v>
      </c>
      <c r="I60" s="456"/>
      <c r="J60" s="475">
        <f>Garden!J67</f>
        <v>0</v>
      </c>
      <c r="K60" s="476">
        <f>Paper!J67</f>
        <v>0.47079899531741815</v>
      </c>
      <c r="L60" s="477">
        <f>Wood!J67</f>
        <v>0</v>
      </c>
      <c r="M60" s="478">
        <f>J60*(1-Recovery_OX!E60)*(1-Recovery_OX!F60)</f>
        <v>0</v>
      </c>
      <c r="N60" s="476">
        <f>K60*(1-Recovery_OX!E60)*(1-Recovery_OX!F60)</f>
        <v>0.47079899531741815</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3.3541290956330405</v>
      </c>
      <c r="H61" s="473">
        <f>H60+HWP!E61</f>
        <v>2.7671565038972585</v>
      </c>
      <c r="I61" s="456"/>
      <c r="J61" s="475">
        <f>Garden!J68</f>
        <v>0</v>
      </c>
      <c r="K61" s="476">
        <f>Paper!J68</f>
        <v>0.43897007365189017</v>
      </c>
      <c r="L61" s="477">
        <f>Wood!J68</f>
        <v>0</v>
      </c>
      <c r="M61" s="478">
        <f>J61*(1-Recovery_OX!E61)*(1-Recovery_OX!F61)</f>
        <v>0</v>
      </c>
      <c r="N61" s="476">
        <f>K61*(1-Recovery_OX!E61)*(1-Recovery_OX!F61)</f>
        <v>0.43897007365189017</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3.3541290956330405</v>
      </c>
      <c r="H62" s="473">
        <f>H61+HWP!E62</f>
        <v>2.7671565038972585</v>
      </c>
      <c r="I62" s="456"/>
      <c r="J62" s="475">
        <f>Garden!J69</f>
        <v>0</v>
      </c>
      <c r="K62" s="476">
        <f>Paper!J69</f>
        <v>0.40929298379668133</v>
      </c>
      <c r="L62" s="477">
        <f>Wood!J69</f>
        <v>0</v>
      </c>
      <c r="M62" s="478">
        <f>J62*(1-Recovery_OX!E62)*(1-Recovery_OX!F62)</f>
        <v>0</v>
      </c>
      <c r="N62" s="476">
        <f>K62*(1-Recovery_OX!E62)*(1-Recovery_OX!F62)</f>
        <v>0.40929298379668133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3.3541290956330405</v>
      </c>
      <c r="H63" s="473">
        <f>H62+HWP!E63</f>
        <v>2.7671565038972585</v>
      </c>
      <c r="I63" s="456"/>
      <c r="J63" s="475">
        <f>Garden!J70</f>
        <v>0</v>
      </c>
      <c r="K63" s="476">
        <f>Paper!J70</f>
        <v>0.38162224862289112</v>
      </c>
      <c r="L63" s="477">
        <f>Wood!J70</f>
        <v>0</v>
      </c>
      <c r="M63" s="478">
        <f>J63*(1-Recovery_OX!E63)*(1-Recovery_OX!F63)</f>
        <v>0</v>
      </c>
      <c r="N63" s="476">
        <f>K63*(1-Recovery_OX!E63)*(1-Recovery_OX!F63)</f>
        <v>0.38162224862289112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3.3541290956330405</v>
      </c>
      <c r="H64" s="473">
        <f>H63+HWP!E64</f>
        <v>2.7671565038972585</v>
      </c>
      <c r="I64" s="456"/>
      <c r="J64" s="475">
        <f>Garden!J71</f>
        <v>0</v>
      </c>
      <c r="K64" s="476">
        <f>Paper!J71</f>
        <v>0.35582222615459491</v>
      </c>
      <c r="L64" s="477">
        <f>Wood!J71</f>
        <v>0</v>
      </c>
      <c r="M64" s="478">
        <f>J64*(1-Recovery_OX!E64)*(1-Recovery_OX!F64)</f>
        <v>0</v>
      </c>
      <c r="N64" s="476">
        <f>K64*(1-Recovery_OX!E64)*(1-Recovery_OX!F64)</f>
        <v>0.35582222615459491</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3.3541290956330405</v>
      </c>
      <c r="H65" s="473">
        <f>H64+HWP!E65</f>
        <v>2.7671565038972585</v>
      </c>
      <c r="I65" s="456"/>
      <c r="J65" s="475">
        <f>Garden!J72</f>
        <v>0</v>
      </c>
      <c r="K65" s="476">
        <f>Paper!J72</f>
        <v>0.33176644465172095</v>
      </c>
      <c r="L65" s="477">
        <f>Wood!J72</f>
        <v>0</v>
      </c>
      <c r="M65" s="478">
        <f>J65*(1-Recovery_OX!E65)*(1-Recovery_OX!F65)</f>
        <v>0</v>
      </c>
      <c r="N65" s="476">
        <f>K65*(1-Recovery_OX!E65)*(1-Recovery_OX!F65)</f>
        <v>0.33176644465172095</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3.3541290956330405</v>
      </c>
      <c r="H66" s="473">
        <f>H65+HWP!E66</f>
        <v>2.7671565038972585</v>
      </c>
      <c r="I66" s="456"/>
      <c r="J66" s="475">
        <f>Garden!J73</f>
        <v>0</v>
      </c>
      <c r="K66" s="476">
        <f>Paper!J73</f>
        <v>0.30933698264543347</v>
      </c>
      <c r="L66" s="477">
        <f>Wood!J73</f>
        <v>0</v>
      </c>
      <c r="M66" s="478">
        <f>J66*(1-Recovery_OX!E66)*(1-Recovery_OX!F66)</f>
        <v>0</v>
      </c>
      <c r="N66" s="476">
        <f>K66*(1-Recovery_OX!E66)*(1-Recovery_OX!F66)</f>
        <v>0.30933698264543347</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3.3541290956330405</v>
      </c>
      <c r="H67" s="473">
        <f>H66+HWP!E67</f>
        <v>2.7671565038972585</v>
      </c>
      <c r="I67" s="456"/>
      <c r="J67" s="475">
        <f>Garden!J74</f>
        <v>0</v>
      </c>
      <c r="K67" s="476">
        <f>Paper!J74</f>
        <v>0.28842389088695575</v>
      </c>
      <c r="L67" s="477">
        <f>Wood!J74</f>
        <v>0</v>
      </c>
      <c r="M67" s="478">
        <f>J67*(1-Recovery_OX!E67)*(1-Recovery_OX!F67)</f>
        <v>0</v>
      </c>
      <c r="N67" s="476">
        <f>K67*(1-Recovery_OX!E67)*(1-Recovery_OX!F67)</f>
        <v>0.28842389088695575</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3.3541290956330405</v>
      </c>
      <c r="H68" s="473">
        <f>H67+HWP!E68</f>
        <v>2.7671565038972585</v>
      </c>
      <c r="I68" s="456"/>
      <c r="J68" s="475">
        <f>Garden!J75</f>
        <v>0</v>
      </c>
      <c r="K68" s="476">
        <f>Paper!J75</f>
        <v>0.26892465337622506</v>
      </c>
      <c r="L68" s="477">
        <f>Wood!J75</f>
        <v>0</v>
      </c>
      <c r="M68" s="478">
        <f>J68*(1-Recovery_OX!E68)*(1-Recovery_OX!F68)</f>
        <v>0</v>
      </c>
      <c r="N68" s="476">
        <f>K68*(1-Recovery_OX!E68)*(1-Recovery_OX!F68)</f>
        <v>0.26892465337622506</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3.3541290956330405</v>
      </c>
      <c r="H69" s="473">
        <f>H68+HWP!E69</f>
        <v>2.7671565038972585</v>
      </c>
      <c r="I69" s="456"/>
      <c r="J69" s="475">
        <f>Garden!J76</f>
        <v>0</v>
      </c>
      <c r="K69" s="476">
        <f>Paper!J76</f>
        <v>0.25074368482834158</v>
      </c>
      <c r="L69" s="477">
        <f>Wood!J76</f>
        <v>0</v>
      </c>
      <c r="M69" s="478">
        <f>J69*(1-Recovery_OX!E69)*(1-Recovery_OX!F69)</f>
        <v>0</v>
      </c>
      <c r="N69" s="476">
        <f>K69*(1-Recovery_OX!E69)*(1-Recovery_OX!F69)</f>
        <v>0.25074368482834158</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3.3541290956330405</v>
      </c>
      <c r="H70" s="473">
        <f>H69+HWP!E70</f>
        <v>2.7671565038972585</v>
      </c>
      <c r="I70" s="456"/>
      <c r="J70" s="475">
        <f>Garden!J77</f>
        <v>0</v>
      </c>
      <c r="K70" s="476">
        <f>Paper!J77</f>
        <v>0.23379186211439057</v>
      </c>
      <c r="L70" s="477">
        <f>Wood!J77</f>
        <v>0</v>
      </c>
      <c r="M70" s="478">
        <f>J70*(1-Recovery_OX!E70)*(1-Recovery_OX!F70)</f>
        <v>0</v>
      </c>
      <c r="N70" s="476">
        <f>K70*(1-Recovery_OX!E70)*(1-Recovery_OX!F70)</f>
        <v>0.23379186211439057</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3.3541290956330405</v>
      </c>
      <c r="H71" s="473">
        <f>H70+HWP!E71</f>
        <v>2.7671565038972585</v>
      </c>
      <c r="I71" s="456"/>
      <c r="J71" s="475">
        <f>Garden!J78</f>
        <v>0</v>
      </c>
      <c r="K71" s="476">
        <f>Paper!J78</f>
        <v>0.21798608737976136</v>
      </c>
      <c r="L71" s="477">
        <f>Wood!J78</f>
        <v>0</v>
      </c>
      <c r="M71" s="478">
        <f>J71*(1-Recovery_OX!E71)*(1-Recovery_OX!F71)</f>
        <v>0</v>
      </c>
      <c r="N71" s="476">
        <f>K71*(1-Recovery_OX!E71)*(1-Recovery_OX!F71)</f>
        <v>0.21798608737976136</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3.3541290956330405</v>
      </c>
      <c r="H72" s="473">
        <f>H71+HWP!E72</f>
        <v>2.7671565038972585</v>
      </c>
      <c r="I72" s="456"/>
      <c r="J72" s="475">
        <f>Garden!J79</f>
        <v>0</v>
      </c>
      <c r="K72" s="476">
        <f>Paper!J79</f>
        <v>0.20324888069836752</v>
      </c>
      <c r="L72" s="477">
        <f>Wood!J79</f>
        <v>0</v>
      </c>
      <c r="M72" s="478">
        <f>J72*(1-Recovery_OX!E72)*(1-Recovery_OX!F72)</f>
        <v>0</v>
      </c>
      <c r="N72" s="476">
        <f>K72*(1-Recovery_OX!E72)*(1-Recovery_OX!F72)</f>
        <v>0.20324888069836752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3.3541290956330405</v>
      </c>
      <c r="H73" s="473">
        <f>H72+HWP!E73</f>
        <v>2.7671565038972585</v>
      </c>
      <c r="I73" s="456"/>
      <c r="J73" s="475">
        <f>Garden!J80</f>
        <v>0</v>
      </c>
      <c r="K73" s="476">
        <f>Paper!J80</f>
        <v>0.18950800026595926</v>
      </c>
      <c r="L73" s="477">
        <f>Wood!J80</f>
        <v>0</v>
      </c>
      <c r="M73" s="478">
        <f>J73*(1-Recovery_OX!E73)*(1-Recovery_OX!F73)</f>
        <v>0</v>
      </c>
      <c r="N73" s="476">
        <f>K73*(1-Recovery_OX!E73)*(1-Recovery_OX!F73)</f>
        <v>0.18950800026595926</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3.3541290956330405</v>
      </c>
      <c r="H74" s="473">
        <f>H73+HWP!E74</f>
        <v>2.7671565038972585</v>
      </c>
      <c r="I74" s="456"/>
      <c r="J74" s="475">
        <f>Garden!J81</f>
        <v>0</v>
      </c>
      <c r="K74" s="476">
        <f>Paper!J81</f>
        <v>0.1766960882707152</v>
      </c>
      <c r="L74" s="477">
        <f>Wood!J81</f>
        <v>0</v>
      </c>
      <c r="M74" s="478">
        <f>J74*(1-Recovery_OX!E74)*(1-Recovery_OX!F74)</f>
        <v>0</v>
      </c>
      <c r="N74" s="476">
        <f>K74*(1-Recovery_OX!E74)*(1-Recovery_OX!F74)</f>
        <v>0.1766960882707152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3.3541290956330405</v>
      </c>
      <c r="H75" s="473">
        <f>H74+HWP!E75</f>
        <v>2.7671565038972585</v>
      </c>
      <c r="I75" s="456"/>
      <c r="J75" s="475">
        <f>Garden!J82</f>
        <v>0</v>
      </c>
      <c r="K75" s="476">
        <f>Paper!J82</f>
        <v>0.16475034070517075</v>
      </c>
      <c r="L75" s="477">
        <f>Wood!J82</f>
        <v>0</v>
      </c>
      <c r="M75" s="478">
        <f>J75*(1-Recovery_OX!E75)*(1-Recovery_OX!F75)</f>
        <v>0</v>
      </c>
      <c r="N75" s="476">
        <f>K75*(1-Recovery_OX!E75)*(1-Recovery_OX!F75)</f>
        <v>0.16475034070517075</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3.3541290956330405</v>
      </c>
      <c r="H76" s="473">
        <f>H75+HWP!E76</f>
        <v>2.7671565038972585</v>
      </c>
      <c r="I76" s="456"/>
      <c r="J76" s="475">
        <f>Garden!J83</f>
        <v>0</v>
      </c>
      <c r="K76" s="476">
        <f>Paper!J83</f>
        <v>0.1536121995009006</v>
      </c>
      <c r="L76" s="477">
        <f>Wood!J83</f>
        <v>0</v>
      </c>
      <c r="M76" s="478">
        <f>J76*(1-Recovery_OX!E76)*(1-Recovery_OX!F76)</f>
        <v>0</v>
      </c>
      <c r="N76" s="476">
        <f>K76*(1-Recovery_OX!E76)*(1-Recovery_OX!F76)</f>
        <v>0.1536121995009006</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3.3541290956330405</v>
      </c>
      <c r="H77" s="473">
        <f>H76+HWP!E77</f>
        <v>2.7671565038972585</v>
      </c>
      <c r="I77" s="456"/>
      <c r="J77" s="475">
        <f>Garden!J84</f>
        <v>0</v>
      </c>
      <c r="K77" s="476">
        <f>Paper!J84</f>
        <v>0.14322706547679931</v>
      </c>
      <c r="L77" s="477">
        <f>Wood!J84</f>
        <v>0</v>
      </c>
      <c r="M77" s="478">
        <f>J77*(1-Recovery_OX!E77)*(1-Recovery_OX!F77)</f>
        <v>0</v>
      </c>
      <c r="N77" s="476">
        <f>K77*(1-Recovery_OX!E77)*(1-Recovery_OX!F77)</f>
        <v>0.14322706547679931</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3.3541290956330405</v>
      </c>
      <c r="H78" s="473">
        <f>H77+HWP!E78</f>
        <v>2.7671565038972585</v>
      </c>
      <c r="I78" s="456"/>
      <c r="J78" s="475">
        <f>Garden!J85</f>
        <v>0</v>
      </c>
      <c r="K78" s="476">
        <f>Paper!J85</f>
        <v>0.13354403069383228</v>
      </c>
      <c r="L78" s="477">
        <f>Wood!J85</f>
        <v>0</v>
      </c>
      <c r="M78" s="478">
        <f>J78*(1-Recovery_OX!E78)*(1-Recovery_OX!F78)</f>
        <v>0</v>
      </c>
      <c r="N78" s="476">
        <f>K78*(1-Recovery_OX!E78)*(1-Recovery_OX!F78)</f>
        <v>0.13354403069383228</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3.3541290956330405</v>
      </c>
      <c r="H79" s="473">
        <f>H78+HWP!E79</f>
        <v>2.7671565038972585</v>
      </c>
      <c r="I79" s="456"/>
      <c r="J79" s="475">
        <f>Garden!J86</f>
        <v>0</v>
      </c>
      <c r="K79" s="476">
        <f>Paper!J86</f>
        <v>0.12451562890425949</v>
      </c>
      <c r="L79" s="477">
        <f>Wood!J86</f>
        <v>0</v>
      </c>
      <c r="M79" s="478">
        <f>J79*(1-Recovery_OX!E79)*(1-Recovery_OX!F79)</f>
        <v>0</v>
      </c>
      <c r="N79" s="476">
        <f>K79*(1-Recovery_OX!E79)*(1-Recovery_OX!F79)</f>
        <v>0.12451562890425949</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3.3541290956330405</v>
      </c>
      <c r="H80" s="473">
        <f>H79+HWP!E80</f>
        <v>2.7671565038972585</v>
      </c>
      <c r="I80" s="456"/>
      <c r="J80" s="475">
        <f>Garden!J87</f>
        <v>0</v>
      </c>
      <c r="K80" s="476">
        <f>Paper!J87</f>
        <v>0.11609760287203401</v>
      </c>
      <c r="L80" s="477">
        <f>Wood!J87</f>
        <v>0</v>
      </c>
      <c r="M80" s="478">
        <f>J80*(1-Recovery_OX!E80)*(1-Recovery_OX!F80)</f>
        <v>0</v>
      </c>
      <c r="N80" s="476">
        <f>K80*(1-Recovery_OX!E80)*(1-Recovery_OX!F80)</f>
        <v>0.11609760287203401</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3.3541290956330405</v>
      </c>
      <c r="H81" s="473">
        <f>H80+HWP!E81</f>
        <v>2.7671565038972585</v>
      </c>
      <c r="I81" s="456"/>
      <c r="J81" s="475">
        <f>Garden!J88</f>
        <v>0</v>
      </c>
      <c r="K81" s="476">
        <f>Paper!J88</f>
        <v>0.10824868742377958</v>
      </c>
      <c r="L81" s="477">
        <f>Wood!J88</f>
        <v>0</v>
      </c>
      <c r="M81" s="478">
        <f>J81*(1-Recovery_OX!E81)*(1-Recovery_OX!F81)</f>
        <v>0</v>
      </c>
      <c r="N81" s="476">
        <f>K81*(1-Recovery_OX!E81)*(1-Recovery_OX!F81)</f>
        <v>0.10824868742377958</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3.3541290956330405</v>
      </c>
      <c r="H82" s="473">
        <f>H81+HWP!E82</f>
        <v>2.7671565038972585</v>
      </c>
      <c r="I82" s="456"/>
      <c r="J82" s="475">
        <f>Garden!J89</f>
        <v>0</v>
      </c>
      <c r="K82" s="476">
        <f>Paper!J89</f>
        <v>0.10093040716686283</v>
      </c>
      <c r="L82" s="477">
        <f>Wood!J89</f>
        <v>0</v>
      </c>
      <c r="M82" s="478">
        <f>J82*(1-Recovery_OX!E82)*(1-Recovery_OX!F82)</f>
        <v>0</v>
      </c>
      <c r="N82" s="476">
        <f>K82*(1-Recovery_OX!E82)*(1-Recovery_OX!F82)</f>
        <v>0.10093040716686283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3.3541290956330405</v>
      </c>
      <c r="H83" s="473">
        <f>H82+HWP!E83</f>
        <v>2.7671565038972585</v>
      </c>
      <c r="I83" s="456"/>
      <c r="J83" s="475">
        <f>Garden!J90</f>
        <v>0</v>
      </c>
      <c r="K83" s="476">
        <f>Paper!J90</f>
        <v>9.410688788297393E-2</v>
      </c>
      <c r="L83" s="477">
        <f>Wood!J90</f>
        <v>0</v>
      </c>
      <c r="M83" s="478">
        <f>J83*(1-Recovery_OX!E83)*(1-Recovery_OX!F83)</f>
        <v>0</v>
      </c>
      <c r="N83" s="476">
        <f>K83*(1-Recovery_OX!E83)*(1-Recovery_OX!F83)</f>
        <v>9.410688788297393E-2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3.3541290956330405</v>
      </c>
      <c r="H84" s="473">
        <f>H83+HWP!E84</f>
        <v>2.7671565038972585</v>
      </c>
      <c r="I84" s="456"/>
      <c r="J84" s="475">
        <f>Garden!J91</f>
        <v>0</v>
      </c>
      <c r="K84" s="476">
        <f>Paper!J91</f>
        <v>8.7744680672666858E-2</v>
      </c>
      <c r="L84" s="477">
        <f>Wood!J91</f>
        <v>0</v>
      </c>
      <c r="M84" s="478">
        <f>J84*(1-Recovery_OX!E84)*(1-Recovery_OX!F84)</f>
        <v>0</v>
      </c>
      <c r="N84" s="476">
        <f>K84*(1-Recovery_OX!E84)*(1-Recovery_OX!F84)</f>
        <v>8.7744680672666858E-2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3.3541290956330405</v>
      </c>
      <c r="H85" s="473">
        <f>H84+HWP!E85</f>
        <v>2.7671565038972585</v>
      </c>
      <c r="I85" s="456"/>
      <c r="J85" s="475">
        <f>Garden!J92</f>
        <v>0</v>
      </c>
      <c r="K85" s="476">
        <f>Paper!J92</f>
        <v>8.1812597988815489E-2</v>
      </c>
      <c r="L85" s="477">
        <f>Wood!J92</f>
        <v>0</v>
      </c>
      <c r="M85" s="478">
        <f>J85*(1-Recovery_OX!E85)*(1-Recovery_OX!F85)</f>
        <v>0</v>
      </c>
      <c r="N85" s="476">
        <f>K85*(1-Recovery_OX!E85)*(1-Recovery_OX!F85)</f>
        <v>8.1812597988815489E-2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3.3541290956330405</v>
      </c>
      <c r="H86" s="473">
        <f>H85+HWP!E86</f>
        <v>2.7671565038972585</v>
      </c>
      <c r="I86" s="456"/>
      <c r="J86" s="475">
        <f>Garden!J93</f>
        <v>0</v>
      </c>
      <c r="K86" s="476">
        <f>Paper!J93</f>
        <v>7.628156075522137E-2</v>
      </c>
      <c r="L86" s="477">
        <f>Wood!J93</f>
        <v>0</v>
      </c>
      <c r="M86" s="478">
        <f>J86*(1-Recovery_OX!E86)*(1-Recovery_OX!F86)</f>
        <v>0</v>
      </c>
      <c r="N86" s="476">
        <f>K86*(1-Recovery_OX!E86)*(1-Recovery_OX!F86)</f>
        <v>7.628156075522137E-2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3.3541290956330405</v>
      </c>
      <c r="H87" s="473">
        <f>H86+HWP!E87</f>
        <v>2.7671565038972585</v>
      </c>
      <c r="I87" s="456"/>
      <c r="J87" s="475">
        <f>Garden!J94</f>
        <v>0</v>
      </c>
      <c r="K87" s="476">
        <f>Paper!J94</f>
        <v>7.1124455820948521E-2</v>
      </c>
      <c r="L87" s="477">
        <f>Wood!J94</f>
        <v>0</v>
      </c>
      <c r="M87" s="478">
        <f>J87*(1-Recovery_OX!E87)*(1-Recovery_OX!F87)</f>
        <v>0</v>
      </c>
      <c r="N87" s="476">
        <f>K87*(1-Recovery_OX!E87)*(1-Recovery_OX!F87)</f>
        <v>7.1124455820948521E-2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3.3541290956330405</v>
      </c>
      <c r="H88" s="473">
        <f>H87+HWP!E88</f>
        <v>2.7671565038972585</v>
      </c>
      <c r="I88" s="456"/>
      <c r="J88" s="475">
        <f>Garden!J95</f>
        <v>0</v>
      </c>
      <c r="K88" s="476">
        <f>Paper!J95</f>
        <v>6.6316003051626049E-2</v>
      </c>
      <c r="L88" s="477">
        <f>Wood!J95</f>
        <v>0</v>
      </c>
      <c r="M88" s="478">
        <f>J88*(1-Recovery_OX!E88)*(1-Recovery_OX!F88)</f>
        <v>0</v>
      </c>
      <c r="N88" s="476">
        <f>K88*(1-Recovery_OX!E88)*(1-Recovery_OX!F88)</f>
        <v>6.6316003051626049E-2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3.3541290956330405</v>
      </c>
      <c r="H89" s="473">
        <f>H88+HWP!E89</f>
        <v>2.7671565038972585</v>
      </c>
      <c r="I89" s="456"/>
      <c r="J89" s="475">
        <f>Garden!J96</f>
        <v>0</v>
      </c>
      <c r="K89" s="476">
        <f>Paper!J96</f>
        <v>6.1832631406200135E-2</v>
      </c>
      <c r="L89" s="477">
        <f>Wood!J96</f>
        <v>0</v>
      </c>
      <c r="M89" s="478">
        <f>J89*(1-Recovery_OX!E89)*(1-Recovery_OX!F89)</f>
        <v>0</v>
      </c>
      <c r="N89" s="476">
        <f>K89*(1-Recovery_OX!E89)*(1-Recovery_OX!F89)</f>
        <v>6.1832631406200135E-2</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3.3541290956330405</v>
      </c>
      <c r="H90" s="473">
        <f>H89+HWP!E90</f>
        <v>2.7671565038972585</v>
      </c>
      <c r="I90" s="456"/>
      <c r="J90" s="475">
        <f>Garden!J97</f>
        <v>0</v>
      </c>
      <c r="K90" s="476">
        <f>Paper!J97</f>
        <v>5.765236339166345E-2</v>
      </c>
      <c r="L90" s="477">
        <f>Wood!J97</f>
        <v>0</v>
      </c>
      <c r="M90" s="478">
        <f>J90*(1-Recovery_OX!E90)*(1-Recovery_OX!F90)</f>
        <v>0</v>
      </c>
      <c r="N90" s="476">
        <f>K90*(1-Recovery_OX!E90)*(1-Recovery_OX!F90)</f>
        <v>5.765236339166345E-2</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3.3541290956330405</v>
      </c>
      <c r="H91" s="473">
        <f>H90+HWP!E91</f>
        <v>2.7671565038972585</v>
      </c>
      <c r="I91" s="456"/>
      <c r="J91" s="475">
        <f>Garden!J98</f>
        <v>0</v>
      </c>
      <c r="K91" s="476">
        <f>Paper!J98</f>
        <v>5.3754707329358935E-2</v>
      </c>
      <c r="L91" s="477">
        <f>Wood!J98</f>
        <v>0</v>
      </c>
      <c r="M91" s="478">
        <f>J91*(1-Recovery_OX!E91)*(1-Recovery_OX!F91)</f>
        <v>0</v>
      </c>
      <c r="N91" s="476">
        <f>K91*(1-Recovery_OX!E91)*(1-Recovery_OX!F91)</f>
        <v>5.3754707329358935E-2</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3.3541290956330405</v>
      </c>
      <c r="H92" s="482">
        <f>H91+HWP!E92</f>
        <v>2.7671565038972585</v>
      </c>
      <c r="I92" s="456"/>
      <c r="J92" s="484">
        <f>Garden!J99</f>
        <v>0</v>
      </c>
      <c r="K92" s="485">
        <f>Paper!J99</f>
        <v>5.0120556904747253E-2</v>
      </c>
      <c r="L92" s="486">
        <f>Wood!J99</f>
        <v>0</v>
      </c>
      <c r="M92" s="487">
        <f>J92*(1-Recovery_OX!E92)*(1-Recovery_OX!F92)</f>
        <v>0</v>
      </c>
      <c r="N92" s="485">
        <f>K92*(1-Recovery_OX!E92)*(1-Recovery_OX!F92)</f>
        <v>5.0120556904747253E-2</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2017-09-14T07:01:01Z</dcterms:modified>
</cp:coreProperties>
</file>