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alikpapan\"/>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S18" i="8" l="1"/>
  <c r="R18" i="8" l="1"/>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14" i="6" l="1"/>
  <c r="C15" i="6"/>
  <c r="C16" i="6"/>
  <c r="C17" i="6"/>
  <c r="C18" i="6"/>
  <c r="C19" i="6"/>
  <c r="C20" i="6"/>
  <c r="C21" i="6"/>
  <c r="C22" i="6"/>
  <c r="C23"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K63" i="7" s="1"/>
  <c r="N62" i="6"/>
  <c r="M63" i="6"/>
  <c r="N63" i="6"/>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J55" i="7" s="1"/>
  <c r="K23" i="6"/>
  <c r="K88" i="6"/>
  <c r="I89" i="7" s="1"/>
  <c r="L40" i="6"/>
  <c r="L24" i="6"/>
  <c r="L42" i="6"/>
  <c r="K65" i="6"/>
  <c r="F18" i="6"/>
  <c r="K26" i="6"/>
  <c r="K44" i="7"/>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H39" i="7"/>
  <c r="C44" i="33" s="1"/>
  <c r="K48" i="6"/>
  <c r="I49" i="7" s="1"/>
  <c r="L46" i="6"/>
  <c r="O68" i="7"/>
  <c r="F19" i="6"/>
  <c r="L68" i="6"/>
  <c r="L39" i="6"/>
  <c r="L29" i="6"/>
  <c r="J30" i="7" s="1"/>
  <c r="K77" i="6"/>
  <c r="K55" i="6"/>
  <c r="K81" i="6"/>
  <c r="K59" i="6"/>
  <c r="K74" i="6"/>
  <c r="L64" i="7"/>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K48" i="7"/>
  <c r="J48" i="7"/>
  <c r="O24" i="7"/>
  <c r="P29" i="37" s="1"/>
  <c r="D24" i="7"/>
  <c r="O52" i="7"/>
  <c r="C57" i="37" s="1"/>
  <c r="G22" i="7"/>
  <c r="P27" i="34" s="1"/>
  <c r="O26" i="7"/>
  <c r="C31" i="37" s="1"/>
  <c r="D26" i="7"/>
  <c r="C31" i="31" s="1"/>
  <c r="L93" i="7"/>
  <c r="L77" i="7"/>
  <c r="H50" i="7"/>
  <c r="L30" i="7"/>
  <c r="O89" i="7"/>
  <c r="P94" i="37" s="1"/>
  <c r="D79" i="7"/>
  <c r="C84" i="31" s="1"/>
  <c r="O79" i="7"/>
  <c r="C84" i="37" s="1"/>
  <c r="L37" i="7"/>
  <c r="G16" i="7"/>
  <c r="P21" i="34" s="1"/>
  <c r="J16" i="7"/>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G33" i="7"/>
  <c r="P38" i="34" s="1"/>
  <c r="O74" i="7"/>
  <c r="O45" i="7"/>
  <c r="G92" i="7"/>
  <c r="P97" i="34" s="1"/>
  <c r="J92" i="7"/>
  <c r="K92" i="7"/>
  <c r="C92" i="7"/>
  <c r="P97" i="18" s="1"/>
  <c r="O92" i="7"/>
  <c r="P97" i="37" s="1"/>
  <c r="L49" i="7"/>
  <c r="F81" i="7"/>
  <c r="D81" i="7"/>
  <c r="C86" i="31" s="1"/>
  <c r="H81"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E32" i="36"/>
  <c r="R98" i="8"/>
  <c r="E99" i="37" s="1"/>
  <c r="R26" i="8"/>
  <c r="E27" i="34" s="1"/>
  <c r="H30" i="8"/>
  <c r="R37" i="8"/>
  <c r="E38" i="40" s="1"/>
  <c r="Q82" i="36"/>
  <c r="R82" i="36" s="1"/>
  <c r="R97" i="8"/>
  <c r="R19" i="8"/>
  <c r="E20" i="31" s="1"/>
  <c r="H23" i="8"/>
  <c r="R68" i="8"/>
  <c r="E69" i="36" s="1"/>
  <c r="R83" i="8"/>
  <c r="E84" i="31" s="1"/>
  <c r="H91" i="8"/>
  <c r="E19" i="35"/>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31"/>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E76" i="31"/>
  <c r="E58" i="31"/>
  <c r="E35" i="18"/>
  <c r="E35" i="34"/>
  <c r="E35" i="33"/>
  <c r="E35" i="32"/>
  <c r="R85" i="8"/>
  <c r="H85" i="8"/>
  <c r="E35" i="40"/>
  <c r="F35" i="40" s="1"/>
  <c r="Q96" i="40"/>
  <c r="Q96" i="34"/>
  <c r="E96" i="36"/>
  <c r="R89" i="8"/>
  <c r="R27" i="8"/>
  <c r="R53" i="8"/>
  <c r="H53" i="8"/>
  <c r="E83" i="32"/>
  <c r="Q96" i="33"/>
  <c r="Q96" i="37"/>
  <c r="E96" i="34"/>
  <c r="E68" i="36"/>
  <c r="Q82" i="40"/>
  <c r="E82" i="35"/>
  <c r="E82" i="31"/>
  <c r="Q82" i="35"/>
  <c r="Q82" i="31"/>
  <c r="E34" i="40"/>
  <c r="F34" i="40" s="1"/>
  <c r="Q92" i="34"/>
  <c r="H87" i="8"/>
  <c r="I88" i="7"/>
  <c r="P79" i="32"/>
  <c r="C79" i="34"/>
  <c r="C79" i="32"/>
  <c r="C83" i="34"/>
  <c r="P83" i="32"/>
  <c r="C67" i="32"/>
  <c r="P67" i="32"/>
  <c r="C67" i="34"/>
  <c r="C62" i="34"/>
  <c r="P62" i="32"/>
  <c r="C42" i="34"/>
  <c r="F46" i="7"/>
  <c r="E16" i="7"/>
  <c r="P21" i="35" s="1"/>
  <c r="E56" i="7"/>
  <c r="P61" i="35" s="1"/>
  <c r="O62" i="6"/>
  <c r="M63" i="7" s="1"/>
  <c r="O74" i="6"/>
  <c r="M75" i="7" s="1"/>
  <c r="O23" i="6"/>
  <c r="M24" i="7" s="1"/>
  <c r="J26" i="7"/>
  <c r="P82" i="33"/>
  <c r="C82" i="33"/>
  <c r="F82" i="33" s="1"/>
  <c r="P51" i="33"/>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0" i="32"/>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93" i="32"/>
  <c r="P33" i="31"/>
  <c r="P86" i="31"/>
  <c r="C83" i="32"/>
  <c r="P76" i="33"/>
  <c r="P44" i="33"/>
  <c r="P88" i="18"/>
  <c r="C86" i="35"/>
  <c r="C97" i="18"/>
  <c r="C38" i="18"/>
  <c r="C33" i="31"/>
  <c r="C93" i="34"/>
  <c r="C68" i="18"/>
  <c r="P82" i="18"/>
  <c r="P31" i="31"/>
  <c r="P90" i="32"/>
  <c r="C94" i="31"/>
  <c r="P78" i="31"/>
  <c r="P94" i="31"/>
  <c r="C90" i="34"/>
  <c r="P41" i="31"/>
  <c r="C41" i="35"/>
  <c r="C63" i="32"/>
  <c r="M69" i="7" l="1"/>
  <c r="P72" i="6"/>
  <c r="P82" i="6"/>
  <c r="C79" i="33"/>
  <c r="P88" i="33"/>
  <c r="C64" i="33"/>
  <c r="C82" i="31"/>
  <c r="C82" i="35"/>
  <c r="F82" i="35" s="1"/>
  <c r="H82" i="35" s="1"/>
  <c r="C67" i="18"/>
  <c r="P42" i="18"/>
  <c r="C42" i="31"/>
  <c r="C44" i="18"/>
  <c r="C41" i="32"/>
  <c r="C34" i="31"/>
  <c r="C39" i="32"/>
  <c r="C41" i="34"/>
  <c r="P42" i="31"/>
  <c r="O20" i="32"/>
  <c r="O20" i="18"/>
  <c r="B20" i="36"/>
  <c r="O20" i="36"/>
  <c r="O20" i="37"/>
  <c r="B20" i="40"/>
  <c r="P31" i="32"/>
  <c r="P26" i="18"/>
  <c r="C31" i="34"/>
  <c r="C31" i="33"/>
  <c r="O20" i="40"/>
  <c r="O20" i="35"/>
  <c r="B20" i="31"/>
  <c r="B20" i="32"/>
  <c r="B20" i="34"/>
  <c r="B20" i="18"/>
  <c r="P22" i="37"/>
  <c r="P28" i="18"/>
  <c r="P21" i="37"/>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P68" i="32"/>
  <c r="C58" i="33"/>
  <c r="P80" i="18"/>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E99" i="36"/>
  <c r="C79" i="18"/>
  <c r="C38" i="32"/>
  <c r="R82" i="31"/>
  <c r="Q58" i="35"/>
  <c r="E83" i="40"/>
  <c r="F83" i="40" s="1"/>
  <c r="Q34" i="40"/>
  <c r="B20" i="33"/>
  <c r="O20" i="31"/>
  <c r="O20" i="33"/>
  <c r="B16" i="7"/>
  <c r="P78" i="37"/>
  <c r="C78" i="37"/>
  <c r="C88" i="32"/>
  <c r="C31" i="18"/>
  <c r="Q83" i="33"/>
  <c r="C85" i="32"/>
  <c r="P55" i="18"/>
  <c r="P88" i="32"/>
  <c r="C28" i="33"/>
  <c r="P76" i="6"/>
  <c r="Q58" i="37"/>
  <c r="C35" i="32"/>
  <c r="F35" i="32" s="1"/>
  <c r="C35" i="34"/>
  <c r="F35" i="34" s="1"/>
  <c r="C30" i="32"/>
  <c r="P51" i="18"/>
  <c r="C48" i="35"/>
  <c r="P24" i="6"/>
  <c r="E83" i="37"/>
  <c r="P22" i="31"/>
  <c r="M94" i="7"/>
  <c r="E83" i="3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R35" i="18" s="1"/>
  <c r="Q35" i="35"/>
  <c r="R35" i="35" s="1"/>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R76" i="40" s="1"/>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Q26" i="32"/>
  <c r="Q26" i="31"/>
  <c r="E26" i="18"/>
  <c r="Q80" i="35"/>
  <c r="Q80" i="18"/>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R91" i="18" s="1"/>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R42" i="18" s="1"/>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0" i="40"/>
  <c r="R60" i="40"/>
  <c r="R84" i="40"/>
  <c r="R34" i="40"/>
  <c r="R38" i="40"/>
  <c r="R92" i="40"/>
  <c r="R61" i="40"/>
  <c r="R96" i="40"/>
  <c r="R82" i="40"/>
  <c r="R20" i="40"/>
  <c r="R56" i="40"/>
  <c r="F76" i="37"/>
  <c r="H76" i="37" s="1"/>
  <c r="F68" i="31"/>
  <c r="G68" i="31" s="1"/>
  <c r="R61" i="35"/>
  <c r="T61" i="35" s="1"/>
  <c r="F36" i="36"/>
  <c r="H36" i="36" s="1"/>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H88" i="31"/>
  <c r="G88" i="31"/>
  <c r="T99" i="35"/>
  <c r="R76" i="34"/>
  <c r="R58" i="34"/>
  <c r="R98" i="34"/>
  <c r="R32" i="34"/>
  <c r="R52" i="34"/>
  <c r="R38" i="34"/>
  <c r="R36" i="34"/>
  <c r="R26" i="34"/>
  <c r="R96" i="34"/>
  <c r="R82" i="34"/>
  <c r="R35" i="34"/>
  <c r="R34" i="34"/>
  <c r="R61" i="34"/>
  <c r="R83" i="34"/>
  <c r="R92" i="34"/>
  <c r="T52" i="31"/>
  <c r="S41" i="36"/>
  <c r="G82" i="34" l="1"/>
  <c r="R21" i="37"/>
  <c r="S21" i="37" s="1"/>
  <c r="R38" i="31"/>
  <c r="T38" i="31" s="1"/>
  <c r="R94" i="33"/>
  <c r="S94" i="33" s="1"/>
  <c r="R93" i="33"/>
  <c r="R59" i="31"/>
  <c r="F75" i="31"/>
  <c r="G75" i="31" s="1"/>
  <c r="F57" i="35"/>
  <c r="G57" i="35" s="1"/>
  <c r="R80" i="18"/>
  <c r="T80" i="18" s="1"/>
  <c r="F41" i="32"/>
  <c r="F42" i="31"/>
  <c r="H42" i="31" s="1"/>
  <c r="F39" i="32"/>
  <c r="R48" i="18"/>
  <c r="S48" i="18" s="1"/>
  <c r="R28" i="18"/>
  <c r="T28" i="18" s="1"/>
  <c r="F43" i="32"/>
  <c r="F48" i="35"/>
  <c r="H48" i="35" s="1"/>
  <c r="R22" i="37"/>
  <c r="S22" i="37" s="1"/>
  <c r="R47" i="33"/>
  <c r="S47" i="33" s="1"/>
  <c r="R44" i="31"/>
  <c r="S44" i="31" s="1"/>
  <c r="R44" i="37"/>
  <c r="T44" i="37" s="1"/>
  <c r="F45" i="34"/>
  <c r="G45" i="34" s="1"/>
  <c r="R26" i="18"/>
  <c r="S26" i="18" s="1"/>
  <c r="F31" i="34"/>
  <c r="H31" i="34" s="1"/>
  <c r="R34" i="18"/>
  <c r="S34" i="18" s="1"/>
  <c r="F34" i="32"/>
  <c r="F21" i="34"/>
  <c r="G21" i="34" s="1"/>
  <c r="R22" i="31"/>
  <c r="T22" i="31" s="1"/>
  <c r="F25" i="34"/>
  <c r="H25" i="34" s="1"/>
  <c r="R21" i="18"/>
  <c r="T21" i="18" s="1"/>
  <c r="F19" i="32"/>
  <c r="S68" i="37"/>
  <c r="F73" i="34"/>
  <c r="G73" i="34" s="1"/>
  <c r="S35" i="33"/>
  <c r="R33" i="33"/>
  <c r="S33" i="33" s="1"/>
  <c r="R45" i="18"/>
  <c r="T45" i="18" s="1"/>
  <c r="T61" i="37"/>
  <c r="R57" i="33"/>
  <c r="T57" i="33" s="1"/>
  <c r="R49" i="33"/>
  <c r="S49" i="33" s="1"/>
  <c r="F50" i="32"/>
  <c r="S64" i="33"/>
  <c r="F48" i="32"/>
  <c r="R51" i="18"/>
  <c r="R41" i="33"/>
  <c r="S41" i="33" s="1"/>
  <c r="R47" i="37"/>
  <c r="S47" i="37" s="1"/>
  <c r="G52" i="34"/>
  <c r="F50" i="34"/>
  <c r="H50" i="34" s="1"/>
  <c r="R55" i="18"/>
  <c r="R54" i="18"/>
  <c r="R32" i="37"/>
  <c r="T32" i="37" s="1"/>
  <c r="R63" i="31"/>
  <c r="T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F96" i="33"/>
  <c r="H96" i="33" s="1"/>
  <c r="F53" i="31"/>
  <c r="H53" i="31" s="1"/>
  <c r="F87" i="36"/>
  <c r="F80" i="31"/>
  <c r="H80" i="31" s="1"/>
  <c r="R69" i="31"/>
  <c r="S69" i="31" s="1"/>
  <c r="H35" i="34"/>
  <c r="G35" i="34"/>
  <c r="G68" i="34"/>
  <c r="H68" i="34"/>
  <c r="T77" i="18"/>
  <c r="H76" i="18"/>
  <c r="T86" i="31"/>
  <c r="R90" i="3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T81" i="31" s="1"/>
  <c r="R79" i="31"/>
  <c r="S79" i="31" s="1"/>
  <c r="F57" i="32"/>
  <c r="R46" i="31"/>
  <c r="T46" i="31" s="1"/>
  <c r="R65" i="37"/>
  <c r="T65" i="37" s="1"/>
  <c r="F58" i="18"/>
  <c r="H58" i="18" s="1"/>
  <c r="R81" i="32"/>
  <c r="R55" i="37"/>
  <c r="T55" i="37" s="1"/>
  <c r="F56" i="32"/>
  <c r="R27" i="31"/>
  <c r="S27" i="31" s="1"/>
  <c r="G83" i="37"/>
  <c r="F22" i="36"/>
  <c r="H22" i="36" s="1"/>
  <c r="T76" i="37"/>
  <c r="F20" i="34"/>
  <c r="H20" i="34" s="1"/>
  <c r="R36" i="33"/>
  <c r="S36" i="33" s="1"/>
  <c r="F69" i="34"/>
  <c r="H69" i="34" s="1"/>
  <c r="S22" i="33"/>
  <c r="G68" i="18"/>
  <c r="F69" i="18"/>
  <c r="G69" i="18" s="1"/>
  <c r="F34" i="18"/>
  <c r="H34" i="18" s="1"/>
  <c r="R32" i="18"/>
  <c r="T32" i="18" s="1"/>
  <c r="F36" i="31"/>
  <c r="G36" i="31" s="1"/>
  <c r="F66" i="35"/>
  <c r="H66" i="35" s="1"/>
  <c r="F64" i="35"/>
  <c r="H64" i="35" s="1"/>
  <c r="T88" i="33"/>
  <c r="D33" i="38"/>
  <c r="D65" i="38"/>
  <c r="G34" i="34"/>
  <c r="F61" i="18"/>
  <c r="H36" i="33"/>
  <c r="G36" i="33"/>
  <c r="T84" i="33"/>
  <c r="S84" i="33"/>
  <c r="T40" i="33"/>
  <c r="D87" i="38"/>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S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H26" i="33"/>
  <c r="H38" i="34"/>
  <c r="H82" i="31"/>
  <c r="G52" i="37"/>
  <c r="H98" i="34"/>
  <c r="G98" i="34"/>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H83" i="34"/>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T69" i="37"/>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H94"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47" i="33"/>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S45" i="18"/>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G64" i="35"/>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H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S43" i="35"/>
  <c r="T43" i="35"/>
  <c r="T97" i="35"/>
  <c r="S97" i="35"/>
  <c r="T40" i="35"/>
  <c r="S40" i="35"/>
  <c r="G52" i="18"/>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G60" i="37"/>
  <c r="S98" i="40"/>
  <c r="S93" i="40"/>
  <c r="T95" i="40"/>
  <c r="T99" i="40"/>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S89" i="18"/>
  <c r="T79" i="18"/>
  <c r="S67" i="18"/>
  <c r="S73" i="18"/>
  <c r="S87" i="18"/>
  <c r="T76" i="18"/>
  <c r="S53" i="18"/>
  <c r="T54" i="18"/>
  <c r="S52" i="18"/>
  <c r="T35" i="18"/>
  <c r="S77" i="18"/>
  <c r="S80" i="18"/>
  <c r="T42"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D48" i="38" l="1"/>
  <c r="D53" i="38"/>
  <c r="D79" i="38"/>
  <c r="T21" i="37"/>
  <c r="H73" i="34"/>
  <c r="G31" i="34"/>
  <c r="H99" i="34"/>
  <c r="G50" i="34"/>
  <c r="G96" i="33"/>
  <c r="G59" i="36"/>
  <c r="H52" i="31"/>
  <c r="G80" i="31"/>
  <c r="G34" i="36"/>
  <c r="G83" i="36"/>
  <c r="H19" i="36"/>
  <c r="J19" i="36" s="1"/>
  <c r="K19" i="36" s="1"/>
  <c r="I17" i="17" s="1"/>
  <c r="H51" i="36"/>
  <c r="G22" i="36"/>
  <c r="H75" i="31"/>
  <c r="H37" i="36"/>
  <c r="G55" i="18"/>
  <c r="G48" i="31"/>
  <c r="S62" i="33"/>
  <c r="G42" i="31"/>
  <c r="D59" i="38"/>
  <c r="G66" i="35"/>
  <c r="S63" i="31"/>
  <c r="G60" i="18"/>
  <c r="G70" i="18"/>
  <c r="G58" i="18"/>
  <c r="G83" i="18"/>
  <c r="T48" i="18"/>
  <c r="G48" i="35"/>
  <c r="H45" i="34"/>
  <c r="T33" i="33"/>
  <c r="T49" i="33"/>
  <c r="S28" i="18"/>
  <c r="T26" i="18"/>
  <c r="T22" i="37"/>
  <c r="G43" i="34"/>
  <c r="T34" i="31"/>
  <c r="S44" i="37"/>
  <c r="T41" i="33"/>
  <c r="T47" i="37"/>
  <c r="S46" i="31"/>
  <c r="S40" i="37"/>
  <c r="T44" i="31"/>
  <c r="H21" i="34"/>
  <c r="T34" i="18"/>
  <c r="S42" i="33"/>
  <c r="G44" i="35"/>
  <c r="J20" i="31"/>
  <c r="K13" i="38"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2" i="36"/>
  <c r="K20" i="31"/>
  <c r="D18" i="17" s="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J22" i="34"/>
  <c r="L17" i="17"/>
  <c r="E12" i="28" s="1"/>
  <c r="M12" i="38" s="1"/>
  <c r="K22" i="31"/>
  <c r="D20" i="17" s="1"/>
  <c r="K20" i="34"/>
  <c r="G18"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L15" i="38" l="1"/>
  <c r="K22" i="34"/>
  <c r="G20" i="17" s="1"/>
  <c r="O17" i="17"/>
  <c r="L17" i="38"/>
  <c r="L18" i="17"/>
  <c r="E13" i="28" s="1"/>
  <c r="M13" i="38" s="1"/>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L23" i="38"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AC28" i="17" s="1"/>
  <c r="AF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O34" i="32" l="1"/>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<sst xmlns="http://schemas.openxmlformats.org/spreadsheetml/2006/main" count="1446" uniqueCount="343">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</sst>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_-* #,##0.0000_-;\-* #,##0.0000_-;_-* &quot;-&quot;??_-;_-@_-"/>
  </numFmts>
  <fonts count="38">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7" fillId="0" borderId="0" applyFont="0" applyFill="0" applyBorder="0" applyAlignment="0" applyProtection="0"/>
  </cellStyleXfs>
  <cellXfs count="87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36"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2" fontId="0" fillId="0" borderId="20" xfId="0" applyNumberFormat="1" applyFill="1" applyBorder="1" applyAlignment="1">
      <alignment vertical="center"/>
    </xf>
    <xf numFmtId="0" fontId="0" fillId="0" borderId="0" xfId="0" applyFill="1" applyAlignment="1">
      <alignment vertical="center"/>
    </xf>
    <xf numFmtId="171" fontId="1" fillId="8" borderId="1" xfId="4" applyNumberFormat="1" applyFont="1" applyFill="1" applyBorder="1" applyAlignment="1">
      <alignment vertical="center"/>
    </xf>
    <xf numFmtId="171" fontId="1" fillId="8" borderId="20" xfId="4"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C30">
            <v>25.078813451999999</v>
          </cell>
        </row>
        <row r="31">
          <cell r="C31">
            <v>25.400101979999999</v>
          </cell>
        </row>
        <row r="32">
          <cell r="C32">
            <v>25.972466520000001</v>
          </cell>
        </row>
        <row r="33">
          <cell r="C33">
            <v>26.434118436000002</v>
          </cell>
        </row>
        <row r="34">
          <cell r="C34">
            <v>26.575529771999999</v>
          </cell>
        </row>
        <row r="35">
          <cell r="C35">
            <v>29.43685932</v>
          </cell>
        </row>
        <row r="36">
          <cell r="C36">
            <v>30.042388332000002</v>
          </cell>
        </row>
        <row r="37">
          <cell r="C37">
            <v>30.647424192000003</v>
          </cell>
        </row>
        <row r="38">
          <cell r="C38">
            <v>31.24826826</v>
          </cell>
        </row>
        <row r="39">
          <cell r="C39">
            <v>31.840482168000001</v>
          </cell>
        </row>
        <row r="40">
          <cell r="C40">
            <v>34.371399876000005</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Sheet1"/>
      <sheetName val="Rekapitulasi BaU Emisi GRK"/>
      <sheetName val="Rekap BAU Emisi Industri Sawitt"/>
      <sheetName val="Frksi pengelolaan smph Mitigasi"/>
      <sheetName val="Rekaptlasi Mitigasi Emisi GRK"/>
    </sheetNames>
    <sheetDataSet>
      <sheetData sheetId="0"/>
      <sheetData sheetId="1">
        <row r="29">
          <cell r="C29">
            <v>35.271710495999997</v>
          </cell>
        </row>
        <row r="30">
          <cell r="C30">
            <v>35.955219167999999</v>
          </cell>
        </row>
        <row r="31">
          <cell r="C31">
            <v>36.636385367999999</v>
          </cell>
        </row>
        <row r="32">
          <cell r="C32">
            <v>37.300537823999996</v>
          </cell>
        </row>
        <row r="33">
          <cell r="C33">
            <v>37.946443656</v>
          </cell>
        </row>
        <row r="34">
          <cell r="C34">
            <v>38.587171391999995</v>
          </cell>
        </row>
        <row r="35">
          <cell r="C35">
            <v>39.114305374399201</v>
          </cell>
        </row>
        <row r="36">
          <cell r="C36">
            <v>39.07037057655841</v>
          </cell>
        </row>
        <row r="37">
          <cell r="C37">
            <v>39.006371167958562</v>
          </cell>
        </row>
        <row r="38">
          <cell r="C38">
            <v>38.923287110498684</v>
          </cell>
        </row>
        <row r="39">
          <cell r="C39">
            <v>38.822063085289514</v>
          </cell>
        </row>
        <row r="40">
          <cell r="C40">
            <v>38.703609616929427</v>
          </cell>
        </row>
        <row r="41">
          <cell r="C41">
            <v>38.568804164249258</v>
          </cell>
        </row>
        <row r="42">
          <cell r="C42">
            <v>38.418492178485245</v>
          </cell>
        </row>
        <row r="43">
          <cell r="C43">
            <v>38.253488129812801</v>
          </cell>
        </row>
        <row r="44">
          <cell r="C44">
            <v>38.074576503147583</v>
          </cell>
        </row>
        <row r="45">
          <cell r="C45">
            <v>37.882512764095388</v>
          </cell>
        </row>
        <row r="46">
          <cell r="C46">
            <v>37.678024295907619</v>
          </cell>
        </row>
        <row r="47">
          <cell r="C47">
            <v>37.4618113082755</v>
          </cell>
        </row>
        <row r="48">
          <cell r="C48">
            <v>37.236144000000003</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60"/>
      <c r="K7" s="360"/>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28" t="str">
        <f>city</f>
        <v>Balikpapan</v>
      </c>
      <c r="E2" s="829"/>
      <c r="F2" s="830"/>
    </row>
    <row r="3" spans="2:15" ht="13.5" thickBot="1">
      <c r="C3" s="490" t="s">
        <v>276</v>
      </c>
      <c r="D3" s="828" t="str">
        <f>province</f>
        <v>Kalimantan Timur</v>
      </c>
      <c r="E3" s="829"/>
      <c r="F3" s="830"/>
    </row>
    <row r="4" spans="2:15" ht="13.5" thickBot="1">
      <c r="B4" s="489"/>
      <c r="C4" s="490" t="s">
        <v>30</v>
      </c>
      <c r="D4" s="828">
        <v>0</v>
      </c>
      <c r="E4" s="829"/>
      <c r="F4" s="830"/>
      <c r="H4" s="831"/>
      <c r="I4" s="831"/>
      <c r="J4" s="831"/>
      <c r="K4" s="831"/>
    </row>
    <row r="5" spans="2:15">
      <c r="B5" s="489"/>
      <c r="H5" s="832"/>
      <c r="I5" s="832"/>
      <c r="J5" s="832"/>
      <c r="K5" s="832"/>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9.3441403440000001E-2</v>
      </c>
      <c r="E18" s="535">
        <v>0</v>
      </c>
      <c r="F18" s="535">
        <v>7.3893891456000005E-2</v>
      </c>
      <c r="G18" s="535">
        <v>6.0962460451199997E-2</v>
      </c>
      <c r="H18" s="535">
        <v>9.2796979968000001E-3</v>
      </c>
      <c r="I18" s="536">
        <v>0</v>
      </c>
      <c r="J18" s="537">
        <v>0</v>
      </c>
      <c r="K18" s="538">
        <v>0</v>
      </c>
      <c r="L18" s="535">
        <v>0</v>
      </c>
      <c r="M18" s="536">
        <v>0</v>
      </c>
      <c r="N18" s="471">
        <v>0.23757745334400002</v>
      </c>
      <c r="O18" s="473">
        <f t="shared" ref="O18:O81" si="0">O17+N18</f>
        <v>0.23757745334400002</v>
      </c>
    </row>
    <row r="19" spans="2:15">
      <c r="B19" s="470">
        <f>B18+1</f>
        <v>1951</v>
      </c>
      <c r="C19" s="533">
        <v>0</v>
      </c>
      <c r="D19" s="534">
        <v>9.4638495599999997E-2</v>
      </c>
      <c r="E19" s="535">
        <v>0</v>
      </c>
      <c r="F19" s="535">
        <v>7.4840557439999997E-2</v>
      </c>
      <c r="G19" s="535">
        <v>6.1743459888E-2</v>
      </c>
      <c r="H19" s="535">
        <v>9.3985816319999988E-3</v>
      </c>
      <c r="I19" s="536">
        <v>0</v>
      </c>
      <c r="J19" s="537">
        <v>0</v>
      </c>
      <c r="K19" s="538">
        <v>0</v>
      </c>
      <c r="L19" s="535">
        <v>0</v>
      </c>
      <c r="M19" s="536">
        <v>0</v>
      </c>
      <c r="N19" s="471">
        <v>0.24062109456</v>
      </c>
      <c r="O19" s="473">
        <f t="shared" si="0"/>
        <v>0.47819854790400002</v>
      </c>
    </row>
    <row r="20" spans="2:15">
      <c r="B20" s="470">
        <f t="shared" ref="B20:B83" si="1">B19+1</f>
        <v>1952</v>
      </c>
      <c r="C20" s="533">
        <v>0</v>
      </c>
      <c r="D20" s="534">
        <v>9.6771074400000004E-2</v>
      </c>
      <c r="E20" s="535">
        <v>0</v>
      </c>
      <c r="F20" s="535">
        <v>7.6527010560000011E-2</v>
      </c>
      <c r="G20" s="535">
        <v>6.3134783712E-2</v>
      </c>
      <c r="H20" s="535">
        <v>9.6103687679999997E-3</v>
      </c>
      <c r="I20" s="536">
        <v>0</v>
      </c>
      <c r="J20" s="537">
        <v>0</v>
      </c>
      <c r="K20" s="538">
        <v>0</v>
      </c>
      <c r="L20" s="535">
        <v>0</v>
      </c>
      <c r="M20" s="536">
        <v>0</v>
      </c>
      <c r="N20" s="471">
        <v>0.24604323744000003</v>
      </c>
      <c r="O20" s="473">
        <f t="shared" si="0"/>
        <v>0.72424178534400008</v>
      </c>
    </row>
    <row r="21" spans="2:15">
      <c r="B21" s="470">
        <f t="shared" si="1"/>
        <v>1953</v>
      </c>
      <c r="C21" s="533">
        <v>0</v>
      </c>
      <c r="D21" s="534">
        <v>9.8491147920000022E-2</v>
      </c>
      <c r="E21" s="535">
        <v>0</v>
      </c>
      <c r="F21" s="535">
        <v>7.7887252608000015E-2</v>
      </c>
      <c r="G21" s="535">
        <v>6.4256983401600007E-2</v>
      </c>
      <c r="H21" s="535">
        <v>9.7811898624000013E-3</v>
      </c>
      <c r="I21" s="536">
        <v>0</v>
      </c>
      <c r="J21" s="537">
        <v>0</v>
      </c>
      <c r="K21" s="538">
        <v>0</v>
      </c>
      <c r="L21" s="535">
        <v>0</v>
      </c>
      <c r="M21" s="536">
        <v>0</v>
      </c>
      <c r="N21" s="471">
        <v>0.25041657379200005</v>
      </c>
      <c r="O21" s="473">
        <f t="shared" si="0"/>
        <v>0.97465835913600007</v>
      </c>
    </row>
    <row r="22" spans="2:15">
      <c r="B22" s="470">
        <f t="shared" si="1"/>
        <v>1954</v>
      </c>
      <c r="C22" s="533">
        <v>0</v>
      </c>
      <c r="D22" s="534">
        <v>9.9018033839999992E-2</v>
      </c>
      <c r="E22" s="535">
        <v>0</v>
      </c>
      <c r="F22" s="535">
        <v>7.8303916416000013E-2</v>
      </c>
      <c r="G22" s="535">
        <v>6.4600731043200008E-2</v>
      </c>
      <c r="H22" s="535">
        <v>9.8335150847999996E-3</v>
      </c>
      <c r="I22" s="536">
        <v>0</v>
      </c>
      <c r="J22" s="537">
        <v>0</v>
      </c>
      <c r="K22" s="538">
        <v>0</v>
      </c>
      <c r="L22" s="535">
        <v>0</v>
      </c>
      <c r="M22" s="536">
        <v>0</v>
      </c>
      <c r="N22" s="471">
        <v>0.25175619638400004</v>
      </c>
      <c r="O22" s="473">
        <f t="shared" si="0"/>
        <v>1.2264145555200001</v>
      </c>
    </row>
    <row r="23" spans="2:15">
      <c r="B23" s="470">
        <f t="shared" si="1"/>
        <v>1955</v>
      </c>
      <c r="C23" s="533">
        <v>0</v>
      </c>
      <c r="D23" s="534">
        <v>0.10967909040000001</v>
      </c>
      <c r="E23" s="535">
        <v>0</v>
      </c>
      <c r="F23" s="535">
        <v>8.6734728960000021E-2</v>
      </c>
      <c r="G23" s="535">
        <v>7.1556151392000014E-2</v>
      </c>
      <c r="H23" s="535">
        <v>1.0892268288000002E-2</v>
      </c>
      <c r="I23" s="536">
        <v>0</v>
      </c>
      <c r="J23" s="537">
        <v>0</v>
      </c>
      <c r="K23" s="538">
        <v>0</v>
      </c>
      <c r="L23" s="535">
        <v>0</v>
      </c>
      <c r="M23" s="536">
        <v>0</v>
      </c>
      <c r="N23" s="471">
        <v>0.27886223904000002</v>
      </c>
      <c r="O23" s="473">
        <f t="shared" si="0"/>
        <v>1.5052767945600001</v>
      </c>
    </row>
    <row r="24" spans="2:15">
      <c r="B24" s="470">
        <f t="shared" si="1"/>
        <v>1956</v>
      </c>
      <c r="C24" s="533">
        <v>0</v>
      </c>
      <c r="D24" s="534">
        <v>0.11193523704000002</v>
      </c>
      <c r="E24" s="535">
        <v>0</v>
      </c>
      <c r="F24" s="535">
        <v>8.8518900096000025E-2</v>
      </c>
      <c r="G24" s="535">
        <v>7.302809257920001E-2</v>
      </c>
      <c r="H24" s="535">
        <v>1.1116326988800001E-2</v>
      </c>
      <c r="I24" s="536">
        <v>0</v>
      </c>
      <c r="J24" s="537">
        <v>0</v>
      </c>
      <c r="K24" s="538">
        <v>0</v>
      </c>
      <c r="L24" s="535">
        <v>0</v>
      </c>
      <c r="M24" s="536">
        <v>0</v>
      </c>
      <c r="N24" s="471">
        <v>0.28459855670400008</v>
      </c>
      <c r="O24" s="473">
        <f t="shared" si="0"/>
        <v>1.7898753512640002</v>
      </c>
    </row>
    <row r="25" spans="2:15">
      <c r="B25" s="470">
        <f t="shared" si="1"/>
        <v>1957</v>
      </c>
      <c r="C25" s="533">
        <v>0</v>
      </c>
      <c r="D25" s="534">
        <v>0.11418954624000002</v>
      </c>
      <c r="E25" s="535">
        <v>0</v>
      </c>
      <c r="F25" s="535">
        <v>9.030161817600002E-2</v>
      </c>
      <c r="G25" s="535">
        <v>7.449883499520002E-2</v>
      </c>
      <c r="H25" s="535">
        <v>1.1340203212800002E-2</v>
      </c>
      <c r="I25" s="536">
        <v>0</v>
      </c>
      <c r="J25" s="537">
        <v>0</v>
      </c>
      <c r="K25" s="538">
        <v>0</v>
      </c>
      <c r="L25" s="535">
        <v>0</v>
      </c>
      <c r="M25" s="536">
        <v>0</v>
      </c>
      <c r="N25" s="471">
        <v>0.29033020262400006</v>
      </c>
      <c r="O25" s="473">
        <f t="shared" si="0"/>
        <v>2.0802055538880002</v>
      </c>
    </row>
    <row r="26" spans="2:15">
      <c r="B26" s="470">
        <f t="shared" si="1"/>
        <v>1958</v>
      </c>
      <c r="C26" s="533">
        <v>0</v>
      </c>
      <c r="D26" s="534">
        <v>0.11642823720000001</v>
      </c>
      <c r="E26" s="535">
        <v>0</v>
      </c>
      <c r="F26" s="535">
        <v>9.2071985280000018E-2</v>
      </c>
      <c r="G26" s="535">
        <v>7.5959387855999996E-2</v>
      </c>
      <c r="H26" s="535">
        <v>1.1562528384000001E-2</v>
      </c>
      <c r="I26" s="536">
        <v>0</v>
      </c>
      <c r="J26" s="537">
        <v>0</v>
      </c>
      <c r="K26" s="538">
        <v>0</v>
      </c>
      <c r="L26" s="535">
        <v>0</v>
      </c>
      <c r="M26" s="536">
        <v>0</v>
      </c>
      <c r="N26" s="471">
        <v>0.29602213872000005</v>
      </c>
      <c r="O26" s="473">
        <f t="shared" si="0"/>
        <v>2.3762276926080004</v>
      </c>
    </row>
    <row r="27" spans="2:15">
      <c r="B27" s="470">
        <f t="shared" si="1"/>
        <v>1959</v>
      </c>
      <c r="C27" s="533">
        <v>0</v>
      </c>
      <c r="D27" s="534">
        <v>0.11863477296000001</v>
      </c>
      <c r="E27" s="535">
        <v>0</v>
      </c>
      <c r="F27" s="535">
        <v>9.381692390400001E-2</v>
      </c>
      <c r="G27" s="535">
        <v>7.7398962220800005E-2</v>
      </c>
      <c r="H27" s="535">
        <v>1.17816602112E-2</v>
      </c>
      <c r="I27" s="536">
        <v>0</v>
      </c>
      <c r="J27" s="537">
        <v>0</v>
      </c>
      <c r="K27" s="538">
        <v>0</v>
      </c>
      <c r="L27" s="535">
        <v>0</v>
      </c>
      <c r="M27" s="536">
        <v>0</v>
      </c>
      <c r="N27" s="471">
        <v>0.30163231929599998</v>
      </c>
      <c r="O27" s="473">
        <f t="shared" si="0"/>
        <v>2.6778600119040004</v>
      </c>
    </row>
    <row r="28" spans="2:15">
      <c r="B28" s="470">
        <f t="shared" si="1"/>
        <v>1960</v>
      </c>
      <c r="C28" s="533">
        <v>0</v>
      </c>
      <c r="D28" s="534">
        <v>0.12806474472000001</v>
      </c>
      <c r="E28" s="535">
        <v>0</v>
      </c>
      <c r="F28" s="535">
        <v>0.10127418892800003</v>
      </c>
      <c r="G28" s="535">
        <v>8.3551205865600026E-2</v>
      </c>
      <c r="H28" s="535">
        <v>1.2718153958400001E-2</v>
      </c>
      <c r="I28" s="536">
        <v>0</v>
      </c>
      <c r="J28" s="537">
        <v>0</v>
      </c>
      <c r="K28" s="538">
        <v>0</v>
      </c>
      <c r="L28" s="535">
        <v>0</v>
      </c>
      <c r="M28" s="536">
        <v>0</v>
      </c>
      <c r="N28" s="471">
        <v>0.32560829347200004</v>
      </c>
      <c r="O28" s="473">
        <f t="shared" si="0"/>
        <v>3.0034683053760003</v>
      </c>
    </row>
    <row r="29" spans="2:15">
      <c r="B29" s="470">
        <f t="shared" si="1"/>
        <v>1961</v>
      </c>
      <c r="C29" s="533">
        <v>0</v>
      </c>
      <c r="D29" s="534">
        <v>0.13141922111999998</v>
      </c>
      <c r="E29" s="535">
        <v>0</v>
      </c>
      <c r="F29" s="535">
        <v>0.10392692428799999</v>
      </c>
      <c r="G29" s="535">
        <v>8.5739712537599988E-2</v>
      </c>
      <c r="H29" s="535">
        <v>1.3051288166399999E-2</v>
      </c>
      <c r="I29" s="536">
        <v>0</v>
      </c>
      <c r="J29" s="537">
        <v>0</v>
      </c>
      <c r="K29" s="538">
        <v>0</v>
      </c>
      <c r="L29" s="535">
        <v>0</v>
      </c>
      <c r="M29" s="536">
        <v>0</v>
      </c>
      <c r="N29" s="471">
        <v>0.33413714611199996</v>
      </c>
      <c r="O29" s="473">
        <f t="shared" si="0"/>
        <v>3.3376054514880003</v>
      </c>
    </row>
    <row r="30" spans="2:15">
      <c r="B30" s="470">
        <f t="shared" si="1"/>
        <v>1962</v>
      </c>
      <c r="C30" s="533">
        <v>0</v>
      </c>
      <c r="D30" s="534">
        <v>0.13396591296000002</v>
      </c>
      <c r="E30" s="535">
        <v>0</v>
      </c>
      <c r="F30" s="535">
        <v>0.10594085990400003</v>
      </c>
      <c r="G30" s="535">
        <v>8.74012094208E-2</v>
      </c>
      <c r="H30" s="535">
        <v>1.3304201011200001E-2</v>
      </c>
      <c r="I30" s="536">
        <v>0</v>
      </c>
      <c r="J30" s="537">
        <v>0</v>
      </c>
      <c r="K30" s="538">
        <v>0</v>
      </c>
      <c r="L30" s="535">
        <v>0</v>
      </c>
      <c r="M30" s="536">
        <v>0</v>
      </c>
      <c r="N30" s="471">
        <v>0.34061218329600002</v>
      </c>
      <c r="O30" s="473">
        <f t="shared" si="0"/>
        <v>3.6782176347840001</v>
      </c>
    </row>
    <row r="31" spans="2:15">
      <c r="B31" s="470">
        <f t="shared" si="1"/>
        <v>1963</v>
      </c>
      <c r="C31" s="533">
        <v>0</v>
      </c>
      <c r="D31" s="534">
        <v>0.13650387695999999</v>
      </c>
      <c r="E31" s="535">
        <v>0</v>
      </c>
      <c r="F31" s="535">
        <v>0.10794789350400001</v>
      </c>
      <c r="G31" s="535">
        <v>8.9057012140800001E-2</v>
      </c>
      <c r="H31" s="535">
        <v>1.3556247091199999E-2</v>
      </c>
      <c r="I31" s="536">
        <v>0</v>
      </c>
      <c r="J31" s="537">
        <v>0</v>
      </c>
      <c r="K31" s="538">
        <v>0</v>
      </c>
      <c r="L31" s="535">
        <v>0</v>
      </c>
      <c r="M31" s="536">
        <v>0</v>
      </c>
      <c r="N31" s="471">
        <v>0.347065029696</v>
      </c>
      <c r="O31" s="473">
        <f t="shared" si="0"/>
        <v>4.0252826644799997</v>
      </c>
    </row>
    <row r="32" spans="2:15">
      <c r="B32" s="470">
        <f t="shared" si="1"/>
        <v>1964</v>
      </c>
      <c r="C32" s="533">
        <v>0</v>
      </c>
      <c r="D32" s="534">
        <v>0.13897844928</v>
      </c>
      <c r="E32" s="535">
        <v>0</v>
      </c>
      <c r="F32" s="535">
        <v>0.10990479667200002</v>
      </c>
      <c r="G32" s="535">
        <v>9.0671457254400012E-2</v>
      </c>
      <c r="H32" s="535">
        <v>1.3801997721599998E-2</v>
      </c>
      <c r="I32" s="536">
        <v>0</v>
      </c>
      <c r="J32" s="537">
        <v>0</v>
      </c>
      <c r="K32" s="538">
        <v>0</v>
      </c>
      <c r="L32" s="535">
        <v>0</v>
      </c>
      <c r="M32" s="536">
        <v>0</v>
      </c>
      <c r="N32" s="471">
        <v>0.35335670092800003</v>
      </c>
      <c r="O32" s="473">
        <f t="shared" si="0"/>
        <v>4.3786393654079996</v>
      </c>
    </row>
    <row r="33" spans="2:15">
      <c r="B33" s="470">
        <f t="shared" si="1"/>
        <v>1965</v>
      </c>
      <c r="C33" s="533">
        <v>0</v>
      </c>
      <c r="D33" s="534">
        <v>0.14138503631999999</v>
      </c>
      <c r="E33" s="535">
        <v>0</v>
      </c>
      <c r="F33" s="535">
        <v>0.11180793676799999</v>
      </c>
      <c r="G33" s="535">
        <v>9.2241547833600002E-2</v>
      </c>
      <c r="H33" s="535">
        <v>1.4040996710399998E-2</v>
      </c>
      <c r="I33" s="536">
        <v>0</v>
      </c>
      <c r="J33" s="537">
        <v>0</v>
      </c>
      <c r="K33" s="538">
        <v>0</v>
      </c>
      <c r="L33" s="535">
        <v>0</v>
      </c>
      <c r="M33" s="536">
        <v>0</v>
      </c>
      <c r="N33" s="471">
        <v>0.35947551763199997</v>
      </c>
      <c r="O33" s="473">
        <f t="shared" si="0"/>
        <v>4.7381148830399997</v>
      </c>
    </row>
    <row r="34" spans="2:15">
      <c r="B34" s="470">
        <f t="shared" si="1"/>
        <v>1966</v>
      </c>
      <c r="C34" s="533">
        <v>0</v>
      </c>
      <c r="D34" s="534">
        <v>0.14377233024</v>
      </c>
      <c r="E34" s="535">
        <v>0</v>
      </c>
      <c r="F34" s="535">
        <v>0.11369581977599999</v>
      </c>
      <c r="G34" s="535">
        <v>9.3799051315199986E-2</v>
      </c>
      <c r="H34" s="535">
        <v>1.4278079692799995E-2</v>
      </c>
      <c r="I34" s="536">
        <v>0</v>
      </c>
      <c r="J34" s="537">
        <v>0</v>
      </c>
      <c r="K34" s="538">
        <v>0</v>
      </c>
      <c r="L34" s="535">
        <v>0</v>
      </c>
      <c r="M34" s="536">
        <v>0</v>
      </c>
      <c r="N34" s="471">
        <v>0.36554528102399997</v>
      </c>
      <c r="O34" s="473">
        <f t="shared" si="0"/>
        <v>5.1036601640639994</v>
      </c>
    </row>
    <row r="35" spans="2:15">
      <c r="B35" s="470">
        <f t="shared" si="1"/>
        <v>1967</v>
      </c>
      <c r="C35" s="533">
        <v>0</v>
      </c>
      <c r="D35" s="534">
        <v>0.14787122352155999</v>
      </c>
      <c r="E35" s="535">
        <v>0</v>
      </c>
      <c r="F35" s="535">
        <v>0.11693724342854402</v>
      </c>
      <c r="G35" s="535">
        <v>9.6473225828548809E-2</v>
      </c>
      <c r="H35" s="535">
        <v>1.4685142198003202E-2</v>
      </c>
      <c r="I35" s="536">
        <v>0</v>
      </c>
      <c r="J35" s="537">
        <v>0</v>
      </c>
      <c r="K35" s="538">
        <v>0</v>
      </c>
      <c r="L35" s="535">
        <v>0</v>
      </c>
      <c r="M35" s="536">
        <v>0</v>
      </c>
      <c r="N35" s="471">
        <v>0.37596683497665606</v>
      </c>
      <c r="O35" s="473">
        <f t="shared" si="0"/>
        <v>5.4796269990406552</v>
      </c>
    </row>
    <row r="36" spans="2:15">
      <c r="B36" s="470">
        <f t="shared" si="1"/>
        <v>1968</v>
      </c>
      <c r="C36" s="533">
        <v>0</v>
      </c>
      <c r="D36" s="534">
        <v>0.14986880737145861</v>
      </c>
      <c r="E36" s="535">
        <v>0</v>
      </c>
      <c r="F36" s="535">
        <v>0.1185169419213374</v>
      </c>
      <c r="G36" s="535">
        <v>9.7776477085103342E-2</v>
      </c>
      <c r="H36" s="535">
        <v>1.4883522938958647E-2</v>
      </c>
      <c r="I36" s="536">
        <v>0</v>
      </c>
      <c r="J36" s="537">
        <v>0</v>
      </c>
      <c r="K36" s="538">
        <v>0</v>
      </c>
      <c r="L36" s="535">
        <v>0</v>
      </c>
      <c r="M36" s="536">
        <v>0</v>
      </c>
      <c r="N36" s="471">
        <v>0.38104574931685803</v>
      </c>
      <c r="O36" s="473">
        <f t="shared" si="0"/>
        <v>5.860672748357513</v>
      </c>
    </row>
    <row r="37" spans="2:15">
      <c r="B37" s="470">
        <f t="shared" si="1"/>
        <v>1969</v>
      </c>
      <c r="C37" s="533">
        <v>0</v>
      </c>
      <c r="D37" s="534">
        <v>0.15181509175028626</v>
      </c>
      <c r="E37" s="535">
        <v>0</v>
      </c>
      <c r="F37" s="535">
        <v>0.12005607255654822</v>
      </c>
      <c r="G37" s="535">
        <v>9.9046259859152289E-2</v>
      </c>
      <c r="H37" s="535">
        <v>1.5076809111752566E-2</v>
      </c>
      <c r="I37" s="536">
        <v>0</v>
      </c>
      <c r="J37" s="537">
        <v>0</v>
      </c>
      <c r="K37" s="538">
        <v>0</v>
      </c>
      <c r="L37" s="535">
        <v>0</v>
      </c>
      <c r="M37" s="536">
        <v>0</v>
      </c>
      <c r="N37" s="471">
        <v>0.38599423327773935</v>
      </c>
      <c r="O37" s="473">
        <f t="shared" si="0"/>
        <v>6.2466669816352525</v>
      </c>
    </row>
    <row r="38" spans="2:15">
      <c r="B38" s="470">
        <f t="shared" si="1"/>
        <v>1970</v>
      </c>
      <c r="C38" s="533">
        <v>0</v>
      </c>
      <c r="D38" s="534">
        <v>0.15371087106605097</v>
      </c>
      <c r="E38" s="535">
        <v>0</v>
      </c>
      <c r="F38" s="535">
        <v>0.12155526355568169</v>
      </c>
      <c r="G38" s="535">
        <v>0.10028309243343742</v>
      </c>
      <c r="H38" s="535">
        <v>1.5265079609318166E-2</v>
      </c>
      <c r="I38" s="536">
        <v>0</v>
      </c>
      <c r="J38" s="537">
        <v>0</v>
      </c>
      <c r="K38" s="538">
        <v>0</v>
      </c>
      <c r="L38" s="535">
        <v>0</v>
      </c>
      <c r="M38" s="536">
        <v>0</v>
      </c>
      <c r="N38" s="471">
        <v>0.39081430666448824</v>
      </c>
      <c r="O38" s="473">
        <f t="shared" si="0"/>
        <v>6.6374812882997407</v>
      </c>
    </row>
    <row r="39" spans="2:15">
      <c r="B39" s="470">
        <f t="shared" si="1"/>
        <v>1971</v>
      </c>
      <c r="C39" s="533">
        <v>0</v>
      </c>
      <c r="D39" s="534">
        <v>0.15555692926278564</v>
      </c>
      <c r="E39" s="535">
        <v>0</v>
      </c>
      <c r="F39" s="535">
        <v>0.12301513486528337</v>
      </c>
      <c r="G39" s="535">
        <v>0.10148748626385878</v>
      </c>
      <c r="H39" s="535">
        <v>1.5448412285407677E-2</v>
      </c>
      <c r="I39" s="536">
        <v>0</v>
      </c>
      <c r="J39" s="537">
        <v>0</v>
      </c>
      <c r="K39" s="538">
        <v>0</v>
      </c>
      <c r="L39" s="535">
        <v>0</v>
      </c>
      <c r="M39" s="536">
        <v>0</v>
      </c>
      <c r="N39" s="471">
        <v>0.39550796267733546</v>
      </c>
      <c r="O39" s="473">
        <f t="shared" si="0"/>
        <v>7.0329892509770762</v>
      </c>
    </row>
    <row r="40" spans="2:15">
      <c r="B40" s="470">
        <f t="shared" si="1"/>
        <v>1972</v>
      </c>
      <c r="C40" s="533">
        <v>0</v>
      </c>
      <c r="D40" s="534">
        <v>0.15735403994766864</v>
      </c>
      <c r="E40" s="535">
        <v>0</v>
      </c>
      <c r="F40" s="535">
        <v>0.1244362982574667</v>
      </c>
      <c r="G40" s="535">
        <v>0.10265994606241002</v>
      </c>
      <c r="H40" s="535">
        <v>1.5626883967216749E-2</v>
      </c>
      <c r="I40" s="536">
        <v>0</v>
      </c>
      <c r="J40" s="537">
        <v>0</v>
      </c>
      <c r="K40" s="538">
        <v>0</v>
      </c>
      <c r="L40" s="535">
        <v>0</v>
      </c>
      <c r="M40" s="536">
        <v>0</v>
      </c>
      <c r="N40" s="471">
        <v>0.40007716823476208</v>
      </c>
      <c r="O40" s="473">
        <f t="shared" si="0"/>
        <v>7.4330664192118379</v>
      </c>
    </row>
    <row r="41" spans="2:15">
      <c r="B41" s="470">
        <f t="shared" si="1"/>
        <v>1973</v>
      </c>
      <c r="C41" s="533">
        <v>0</v>
      </c>
      <c r="D41" s="534">
        <v>0.15910296651667294</v>
      </c>
      <c r="E41" s="535">
        <v>0</v>
      </c>
      <c r="F41" s="535">
        <v>0.12581935742927702</v>
      </c>
      <c r="G41" s="535">
        <v>0.10380096987915353</v>
      </c>
      <c r="H41" s="535">
        <v>1.5800570467862693E-2</v>
      </c>
      <c r="I41" s="536">
        <v>0</v>
      </c>
      <c r="J41" s="537">
        <v>0</v>
      </c>
      <c r="K41" s="538">
        <v>0</v>
      </c>
      <c r="L41" s="535">
        <v>0</v>
      </c>
      <c r="M41" s="536">
        <v>0</v>
      </c>
      <c r="N41" s="471">
        <v>0.40452386429296622</v>
      </c>
      <c r="O41" s="473">
        <f t="shared" si="0"/>
        <v>7.8375902835048041</v>
      </c>
    </row>
    <row r="42" spans="2:15">
      <c r="B42" s="470">
        <f t="shared" si="1"/>
        <v>1974</v>
      </c>
      <c r="C42" s="533">
        <v>0</v>
      </c>
      <c r="D42" s="534">
        <v>0.16080446227876083</v>
      </c>
      <c r="E42" s="535">
        <v>0</v>
      </c>
      <c r="F42" s="535">
        <v>0.12716490810090514</v>
      </c>
      <c r="G42" s="535">
        <v>0.10491104918324674</v>
      </c>
      <c r="H42" s="535">
        <v>1.5969546598718319E-2</v>
      </c>
      <c r="I42" s="536">
        <v>0</v>
      </c>
      <c r="J42" s="537">
        <v>0</v>
      </c>
      <c r="K42" s="538">
        <v>0</v>
      </c>
      <c r="L42" s="535">
        <v>0</v>
      </c>
      <c r="M42" s="536">
        <v>0</v>
      </c>
      <c r="N42" s="471">
        <v>0.408849966161631</v>
      </c>
      <c r="O42" s="473">
        <f t="shared" si="0"/>
        <v>8.2464402496664349</v>
      </c>
    </row>
    <row r="43" spans="2:15">
      <c r="B43" s="470">
        <f t="shared" si="1"/>
        <v>1975</v>
      </c>
      <c r="C43" s="533">
        <v>0</v>
      </c>
      <c r="D43" s="534">
        <v>0.16245927057864096</v>
      </c>
      <c r="E43" s="535">
        <v>0</v>
      </c>
      <c r="F43" s="535">
        <v>0.12847353811276435</v>
      </c>
      <c r="G43" s="535">
        <v>0.10599066894303058</v>
      </c>
      <c r="H43" s="535">
        <v>1.6133886181602962E-2</v>
      </c>
      <c r="I43" s="536">
        <v>0</v>
      </c>
      <c r="J43" s="537">
        <v>0</v>
      </c>
      <c r="K43" s="538">
        <v>0</v>
      </c>
      <c r="L43" s="535">
        <v>0</v>
      </c>
      <c r="M43" s="536">
        <v>0</v>
      </c>
      <c r="N43" s="471">
        <v>0.41305736381603886</v>
      </c>
      <c r="O43" s="473">
        <f t="shared" si="0"/>
        <v>8.6594976134824737</v>
      </c>
    </row>
    <row r="44" spans="2:15">
      <c r="B44" s="470">
        <f t="shared" si="1"/>
        <v>1976</v>
      </c>
      <c r="C44" s="533">
        <v>0</v>
      </c>
      <c r="D44" s="534">
        <v>0.16406812491810263</v>
      </c>
      <c r="E44" s="535">
        <v>0</v>
      </c>
      <c r="F44" s="535">
        <v>0.12974582752144212</v>
      </c>
      <c r="G44" s="535">
        <v>0.10704030770518974</v>
      </c>
      <c r="H44" s="535">
        <v>1.6293662060832263E-2</v>
      </c>
      <c r="I44" s="536">
        <v>0</v>
      </c>
      <c r="J44" s="537">
        <v>0</v>
      </c>
      <c r="K44" s="538">
        <v>0</v>
      </c>
      <c r="L44" s="535">
        <v>0</v>
      </c>
      <c r="M44" s="536">
        <v>0</v>
      </c>
      <c r="N44" s="471">
        <v>0.41714792220556679</v>
      </c>
      <c r="O44" s="473">
        <f t="shared" si="0"/>
        <v>9.0766455356880407</v>
      </c>
    </row>
    <row r="45" spans="2:15">
      <c r="B45" s="470">
        <f t="shared" si="1"/>
        <v>1977</v>
      </c>
      <c r="C45" s="533">
        <v>0</v>
      </c>
      <c r="D45" s="534">
        <v>0.16563174907594491</v>
      </c>
      <c r="E45" s="535">
        <v>0</v>
      </c>
      <c r="F45" s="535">
        <v>0.13098234869454037</v>
      </c>
      <c r="G45" s="535">
        <v>0.10806043767299578</v>
      </c>
      <c r="H45" s="535">
        <v>1.6448946115128319E-2</v>
      </c>
      <c r="I45" s="536">
        <v>0</v>
      </c>
      <c r="J45" s="537">
        <v>0</v>
      </c>
      <c r="K45" s="538">
        <v>0</v>
      </c>
      <c r="L45" s="535">
        <v>0</v>
      </c>
      <c r="M45" s="536">
        <v>0</v>
      </c>
      <c r="N45" s="471">
        <v>0.4211234815586094</v>
      </c>
      <c r="O45" s="473">
        <f t="shared" si="0"/>
        <v>9.4977690172466502</v>
      </c>
    </row>
    <row r="46" spans="2:15">
      <c r="B46" s="470">
        <f t="shared" si="1"/>
        <v>1978</v>
      </c>
      <c r="C46" s="533">
        <v>0</v>
      </c>
      <c r="D46" s="534">
        <v>0.16715085722651427</v>
      </c>
      <c r="E46" s="535">
        <v>0</v>
      </c>
      <c r="F46" s="535">
        <v>0.13218366640441589</v>
      </c>
      <c r="G46" s="535">
        <v>0.10905152478364311</v>
      </c>
      <c r="H46" s="535">
        <v>1.6599809269391762E-2</v>
      </c>
      <c r="I46" s="536">
        <v>0</v>
      </c>
      <c r="J46" s="537">
        <v>0</v>
      </c>
      <c r="K46" s="538">
        <v>0</v>
      </c>
      <c r="L46" s="535">
        <v>0</v>
      </c>
      <c r="M46" s="536">
        <v>0</v>
      </c>
      <c r="N46" s="471">
        <v>0.42498585768396502</v>
      </c>
      <c r="O46" s="473">
        <f t="shared" si="0"/>
        <v>9.9227548749306145</v>
      </c>
    </row>
    <row r="47" spans="2:15">
      <c r="B47" s="470">
        <f t="shared" si="1"/>
        <v>1979</v>
      </c>
      <c r="C47" s="533">
        <v>0</v>
      </c>
      <c r="D47" s="534">
        <v>0.16862615405686873</v>
      </c>
      <c r="E47" s="535">
        <v>0</v>
      </c>
      <c r="F47" s="535">
        <v>0.13335033792083414</v>
      </c>
      <c r="G47" s="535">
        <v>0.11001402878468816</v>
      </c>
      <c r="H47" s="535">
        <v>1.6746321506337307E-2</v>
      </c>
      <c r="I47" s="536">
        <v>0</v>
      </c>
      <c r="J47" s="537">
        <v>0</v>
      </c>
      <c r="K47" s="538">
        <v>0</v>
      </c>
      <c r="L47" s="535">
        <v>0</v>
      </c>
      <c r="M47" s="536">
        <v>0</v>
      </c>
      <c r="N47" s="471">
        <v>0.42873684226872838</v>
      </c>
      <c r="O47" s="473">
        <f t="shared" si="0"/>
        <v>10.351491717199343</v>
      </c>
    </row>
    <row r="48" spans="2:15">
      <c r="B48" s="470">
        <f t="shared" si="1"/>
        <v>1980</v>
      </c>
      <c r="C48" s="533">
        <v>0</v>
      </c>
      <c r="D48" s="534">
        <v>0.17007608772000002</v>
      </c>
      <c r="E48" s="535">
        <v>0</v>
      </c>
      <c r="F48" s="535">
        <v>0.13449695212800003</v>
      </c>
      <c r="G48" s="535">
        <v>0.11095998550560003</v>
      </c>
      <c r="H48" s="535">
        <v>1.6890314918400002E-2</v>
      </c>
      <c r="I48" s="536">
        <v>0</v>
      </c>
      <c r="J48" s="537">
        <v>0</v>
      </c>
      <c r="K48" s="538">
        <v>0</v>
      </c>
      <c r="L48" s="535">
        <v>0</v>
      </c>
      <c r="M48" s="536">
        <v>0</v>
      </c>
      <c r="N48" s="471">
        <v>0.43242334027200008</v>
      </c>
      <c r="O48" s="473">
        <f t="shared" si="0"/>
        <v>10.783915057471344</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10.783915057471344</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10.783915057471344</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10.783915057471344</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10.783915057471344</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10.783915057471344</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10.783915057471344</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10.783915057471344</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10.783915057471344</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10.783915057471344</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10.783915057471344</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10.783915057471344</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10.783915057471344</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10.783915057471344</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10.783915057471344</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10.783915057471344</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10.783915057471344</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10.783915057471344</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10.783915057471344</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10.783915057471344</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10.783915057471344</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10.783915057471344</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10.783915057471344</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10.783915057471344</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10.783915057471344</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10.783915057471344</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10.783915057471344</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10.783915057471344</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10.783915057471344</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10.783915057471344</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10.783915057471344</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10.783915057471344</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10.783915057471344</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10.783915057471344</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10.783915057471344</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10.783915057471344</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10.783915057471344</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10.783915057471344</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10.783915057471344</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10.783915057471344</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10.783915057471344</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10.783915057471344</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10.783915057471344</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10.783915057471344</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10.783915057471344</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10.783915057471344</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10.783915057471344</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10.783915057471344</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10.783915057471344</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10.783915057471344</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10.783915057471344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0" t="s">
        <v>52</v>
      </c>
      <c r="C2" s="850"/>
      <c r="D2" s="850"/>
      <c r="E2" s="850"/>
      <c r="F2" s="850"/>
      <c r="G2" s="850"/>
      <c r="H2" s="850"/>
    </row>
    <row r="3" spans="1:35" ht="13.5" thickBot="1">
      <c r="B3" s="850"/>
      <c r="C3" s="850"/>
      <c r="D3" s="850"/>
      <c r="E3" s="850"/>
      <c r="F3" s="850"/>
      <c r="G3" s="850"/>
      <c r="H3" s="850"/>
    </row>
    <row r="4" spans="1:35" ht="13.5" thickBot="1">
      <c r="P4" s="833" t="s">
        <v>242</v>
      </c>
      <c r="Q4" s="834"/>
      <c r="R4" s="835" t="s">
        <v>243</v>
      </c>
      <c r="S4" s="836"/>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2" t="s">
        <v>47</v>
      </c>
      <c r="E5" s="853"/>
      <c r="F5" s="853"/>
      <c r="G5" s="842"/>
      <c r="H5" s="853" t="s">
        <v>57</v>
      </c>
      <c r="I5" s="853"/>
      <c r="J5" s="853"/>
      <c r="K5" s="842"/>
      <c r="L5" s="135"/>
      <c r="M5" s="135"/>
      <c r="N5" s="135"/>
      <c r="O5" s="163"/>
      <c r="P5" s="207" t="s">
        <v>116</v>
      </c>
      <c r="Q5" s="208" t="s">
        <v>113</v>
      </c>
      <c r="R5" s="207" t="s">
        <v>116</v>
      </c>
      <c r="S5" s="208" t="s">
        <v>113</v>
      </c>
      <c r="V5" s="305" t="s">
        <v>118</v>
      </c>
      <c r="W5" s="306">
        <v>3</v>
      </c>
      <c r="AF5" s="854" t="s">
        <v>126</v>
      </c>
      <c r="AG5" s="854" t="s">
        <v>129</v>
      </c>
      <c r="AH5" s="854" t="s">
        <v>154</v>
      </c>
      <c r="AI5"/>
    </row>
    <row r="6" spans="1:35" ht="13.5" thickBot="1">
      <c r="B6" s="166"/>
      <c r="C6" s="152"/>
      <c r="D6" s="851" t="s">
        <v>45</v>
      </c>
      <c r="E6" s="851"/>
      <c r="F6" s="851" t="s">
        <v>46</v>
      </c>
      <c r="G6" s="851"/>
      <c r="H6" s="851" t="s">
        <v>45</v>
      </c>
      <c r="I6" s="851"/>
      <c r="J6" s="851" t="s">
        <v>99</v>
      </c>
      <c r="K6" s="851"/>
      <c r="L6" s="135"/>
      <c r="M6" s="135"/>
      <c r="N6" s="135"/>
      <c r="O6" s="203" t="s">
        <v>6</v>
      </c>
      <c r="P6" s="162">
        <v>0.38</v>
      </c>
      <c r="Q6" s="164" t="s">
        <v>234</v>
      </c>
      <c r="R6" s="162">
        <v>0.15</v>
      </c>
      <c r="S6" s="164" t="s">
        <v>244</v>
      </c>
      <c r="W6" s="859" t="s">
        <v>125</v>
      </c>
      <c r="X6" s="861"/>
      <c r="Y6" s="861"/>
      <c r="Z6" s="861"/>
      <c r="AA6" s="861"/>
      <c r="AB6" s="861"/>
      <c r="AC6" s="861"/>
      <c r="AD6" s="861"/>
      <c r="AE6" s="861"/>
      <c r="AF6" s="855"/>
      <c r="AG6" s="855"/>
      <c r="AH6" s="855"/>
      <c r="AI6"/>
    </row>
    <row r="7" spans="1:35" ht="26.25" thickBot="1">
      <c r="B7" s="859" t="s">
        <v>133</v>
      </c>
      <c r="C7" s="860"/>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56"/>
      <c r="AG7" s="856"/>
      <c r="AH7" s="856"/>
      <c r="AI7"/>
    </row>
    <row r="8" spans="1:35" ht="25.5" customHeight="1">
      <c r="B8" s="857"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58"/>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47" t="s">
        <v>264</v>
      </c>
      <c r="P13" s="848"/>
      <c r="Q13" s="848"/>
      <c r="R13" s="848"/>
      <c r="S13" s="84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39" t="s">
        <v>70</v>
      </c>
      <c r="C26" s="839"/>
      <c r="D26" s="839"/>
      <c r="E26" s="839"/>
      <c r="F26" s="839"/>
      <c r="G26" s="839"/>
      <c r="H26" s="839"/>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40"/>
      <c r="C27" s="840"/>
      <c r="D27" s="840"/>
      <c r="E27" s="840"/>
      <c r="F27" s="840"/>
      <c r="G27" s="840"/>
      <c r="H27" s="840"/>
      <c r="O27" s="84"/>
      <c r="P27" s="402"/>
      <c r="Q27" s="84"/>
      <c r="R27" s="84"/>
      <c r="S27" s="84"/>
      <c r="U27" s="171"/>
      <c r="V27" s="173"/>
    </row>
    <row r="28" spans="1:35">
      <c r="B28" s="840"/>
      <c r="C28" s="840"/>
      <c r="D28" s="840"/>
      <c r="E28" s="840"/>
      <c r="F28" s="840"/>
      <c r="G28" s="840"/>
      <c r="H28" s="840"/>
      <c r="O28" s="84"/>
      <c r="P28" s="402"/>
      <c r="Q28" s="84"/>
      <c r="R28" s="84"/>
      <c r="S28" s="84"/>
      <c r="V28" s="173"/>
    </row>
    <row r="29" spans="1:35">
      <c r="B29" s="840"/>
      <c r="C29" s="840"/>
      <c r="D29" s="840"/>
      <c r="E29" s="840"/>
      <c r="F29" s="840"/>
      <c r="G29" s="840"/>
      <c r="H29" s="840"/>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40"/>
      <c r="C30" s="840"/>
      <c r="D30" s="840"/>
      <c r="E30" s="840"/>
      <c r="F30" s="840"/>
      <c r="G30" s="840"/>
      <c r="H30" s="840"/>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41" t="s">
        <v>75</v>
      </c>
      <c r="D38" s="842"/>
      <c r="O38" s="394"/>
      <c r="P38" s="395"/>
      <c r="Q38" s="396"/>
      <c r="R38" s="84"/>
    </row>
    <row r="39" spans="2:18">
      <c r="B39" s="142">
        <v>35</v>
      </c>
      <c r="C39" s="845">
        <f>LN(2)/B39</f>
        <v>1.980420515885558E-2</v>
      </c>
      <c r="D39" s="846"/>
    </row>
    <row r="40" spans="2:18" ht="27">
      <c r="B40" s="364" t="s">
        <v>76</v>
      </c>
      <c r="C40" s="843" t="s">
        <v>77</v>
      </c>
      <c r="D40" s="844"/>
    </row>
    <row r="41" spans="2:18" ht="13.5" thickBot="1">
      <c r="B41" s="143">
        <v>0.05</v>
      </c>
      <c r="C41" s="837">
        <f>LN(2)/B41</f>
        <v>13.862943611198904</v>
      </c>
      <c r="D41" s="83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10.90928385162</v>
      </c>
      <c r="D19" s="416">
        <f>Dry_Matter_Content!C6</f>
        <v>0.59</v>
      </c>
      <c r="E19" s="283">
        <f>MCF!R18</f>
        <v>0.8</v>
      </c>
      <c r="F19" s="130">
        <f>C19*D19*$K$6*DOCF*E19</f>
        <v>0.9783445758132816</v>
      </c>
      <c r="G19" s="65">
        <f t="shared" ref="G19:G50" si="0">F19*$K$12</f>
        <v>0.9783445758132816</v>
      </c>
      <c r="H19" s="65">
        <f t="shared" ref="H19:H50" si="1">F19*(1-$K$12)</f>
        <v>0</v>
      </c>
      <c r="I19" s="65">
        <f t="shared" ref="I19:I50" si="2">G19+I18*$K$10</f>
        <v>0.9783445758132816</v>
      </c>
      <c r="J19" s="65">
        <f t="shared" ref="J19:J50" si="3">I18*(1-$K$10)+H19</f>
        <v>0</v>
      </c>
      <c r="K19" s="66">
        <f>J19*CH4_fraction*conv</f>
        <v>0</v>
      </c>
      <c r="O19" s="95">
        <f>Amnt_Deposited!B14</f>
        <v>2000</v>
      </c>
      <c r="P19" s="98">
        <f>Amnt_Deposited!C14</f>
        <v>10.90928385162</v>
      </c>
      <c r="Q19" s="283">
        <f>MCF!R18</f>
        <v>0.8</v>
      </c>
      <c r="R19" s="130">
        <f t="shared" ref="R19:R50" si="4">P19*$W$6*DOCF*Q19</f>
        <v>0.65455703109719998</v>
      </c>
      <c r="S19" s="65">
        <f>R19*$W$12</f>
        <v>0.65455703109719998</v>
      </c>
      <c r="T19" s="65">
        <f>R19*(1-$W$12)</f>
        <v>0</v>
      </c>
      <c r="U19" s="65">
        <f>S19+U18*$W$10</f>
        <v>0.65455703109719998</v>
      </c>
      <c r="V19" s="65">
        <f>U18*(1-$W$10)+T19</f>
        <v>0</v>
      </c>
      <c r="W19" s="66">
        <f>V19*CH4_fraction*conv</f>
        <v>0</v>
      </c>
    </row>
    <row r="20" spans="2:23">
      <c r="B20" s="96">
        <f>Amnt_Deposited!B15</f>
        <v>2001</v>
      </c>
      <c r="C20" s="99">
        <f>Amnt_Deposited!C15</f>
        <v>11.0490443613</v>
      </c>
      <c r="D20" s="418">
        <f>Dry_Matter_Content!C7</f>
        <v>0.59</v>
      </c>
      <c r="E20" s="284">
        <f>MCF!R19</f>
        <v>0.8</v>
      </c>
      <c r="F20" s="67">
        <f t="shared" ref="F20:F50" si="5">C20*D20*$K$6*DOCF*E20</f>
        <v>0.99087829832138397</v>
      </c>
      <c r="G20" s="67">
        <f t="shared" si="0"/>
        <v>0.99087829832138397</v>
      </c>
      <c r="H20" s="67">
        <f t="shared" si="1"/>
        <v>0</v>
      </c>
      <c r="I20" s="67">
        <f t="shared" si="2"/>
        <v>1.6466822794192608</v>
      </c>
      <c r="J20" s="67">
        <f t="shared" si="3"/>
        <v>0.32254059471540464</v>
      </c>
      <c r="K20" s="100">
        <f>J20*CH4_fraction*conv</f>
        <v>0.21502706314360309</v>
      </c>
      <c r="M20" s="393"/>
      <c r="O20" s="96">
        <f>Amnt_Deposited!B15</f>
        <v>2001</v>
      </c>
      <c r="P20" s="99">
        <f>Amnt_Deposited!C15</f>
        <v>11.0490443613</v>
      </c>
      <c r="Q20" s="284">
        <f>MCF!R19</f>
        <v>0.8</v>
      </c>
      <c r="R20" s="67">
        <f t="shared" si="4"/>
        <v>0.66294266167800009</v>
      </c>
      <c r="S20" s="67">
        <f>R20*$W$12</f>
        <v>0.66294266167800009</v>
      </c>
      <c r="T20" s="67">
        <f>R20*(1-$W$12)</f>
        <v>0</v>
      </c>
      <c r="U20" s="67">
        <f>S20+U19*$W$10</f>
        <v>1.1017053608960266</v>
      </c>
      <c r="V20" s="67">
        <f>U19*(1-$W$10)+T20</f>
        <v>0.21579433187917349</v>
      </c>
      <c r="W20" s="100">
        <f>V20*CH4_fraction*conv</f>
        <v>0.14386288791944898</v>
      </c>
    </row>
    <row r="21" spans="2:23">
      <c r="B21" s="96">
        <f>Amnt_Deposited!B16</f>
        <v>2002</v>
      </c>
      <c r="C21" s="99">
        <f>Amnt_Deposited!C16</f>
        <v>11.298022936200001</v>
      </c>
      <c r="D21" s="418">
        <f>Dry_Matter_Content!C8</f>
        <v>0.59</v>
      </c>
      <c r="E21" s="284">
        <f>MCF!R20</f>
        <v>0.8</v>
      </c>
      <c r="F21" s="67">
        <f t="shared" si="5"/>
        <v>1.0132066969184161</v>
      </c>
      <c r="G21" s="67">
        <f t="shared" si="0"/>
        <v>1.0132066969184161</v>
      </c>
      <c r="H21" s="67">
        <f t="shared" si="1"/>
        <v>0</v>
      </c>
      <c r="I21" s="67">
        <f t="shared" si="2"/>
        <v>2.1170108382648065</v>
      </c>
      <c r="J21" s="67">
        <f t="shared" si="3"/>
        <v>0.54287813807287044</v>
      </c>
      <c r="K21" s="100">
        <f t="shared" ref="K21:K84" si="6">J21*CH4_fraction*conv</f>
        <v>0.36191875871524692</v>
      </c>
      <c r="O21" s="96">
        <f>Amnt_Deposited!B16</f>
        <v>2002</v>
      </c>
      <c r="P21" s="99">
        <f>Amnt_Deposited!C16</f>
        <v>11.298022936200001</v>
      </c>
      <c r="Q21" s="284">
        <f>MCF!R20</f>
        <v>0.8</v>
      </c>
      <c r="R21" s="67">
        <f t="shared" si="4"/>
        <v>0.67788137617200006</v>
      </c>
      <c r="S21" s="67">
        <f t="shared" ref="S21:S84" si="7">R21*$W$12</f>
        <v>0.67788137617200006</v>
      </c>
      <c r="T21" s="67">
        <f t="shared" ref="T21:T84" si="8">R21*(1-$W$12)</f>
        <v>0</v>
      </c>
      <c r="U21" s="67">
        <f t="shared" ref="U21:U84" si="9">S21+U20*$W$10</f>
        <v>1.4163765644055353</v>
      </c>
      <c r="V21" s="67">
        <f t="shared" ref="V21:V84" si="10">U20*(1-$W$10)+T21</f>
        <v>0.36321017266249139</v>
      </c>
      <c r="W21" s="100">
        <f t="shared" ref="W21:W84" si="11">V21*CH4_fraction*conv</f>
        <v>0.24214011510832759</v>
      </c>
    </row>
    <row r="22" spans="2:23">
      <c r="B22" s="96">
        <f>Amnt_Deposited!B17</f>
        <v>2003</v>
      </c>
      <c r="C22" s="99">
        <f>Amnt_Deposited!C17</f>
        <v>11.498841519660001</v>
      </c>
      <c r="D22" s="418">
        <f>Dry_Matter_Content!C9</f>
        <v>0.59</v>
      </c>
      <c r="E22" s="284">
        <f>MCF!R21</f>
        <v>0.8</v>
      </c>
      <c r="F22" s="67">
        <f t="shared" si="5"/>
        <v>1.031216107483109</v>
      </c>
      <c r="G22" s="67">
        <f t="shared" si="0"/>
        <v>1.031216107483109</v>
      </c>
      <c r="H22" s="67">
        <f t="shared" si="1"/>
        <v>0</v>
      </c>
      <c r="I22" s="67">
        <f t="shared" si="2"/>
        <v>2.4502909100467214</v>
      </c>
      <c r="J22" s="67">
        <f t="shared" si="3"/>
        <v>0.697936035701194</v>
      </c>
      <c r="K22" s="100">
        <f t="shared" si="6"/>
        <v>0.46529069046746263</v>
      </c>
      <c r="N22" s="258"/>
      <c r="O22" s="96">
        <f>Amnt_Deposited!B17</f>
        <v>2003</v>
      </c>
      <c r="P22" s="99">
        <f>Amnt_Deposited!C17</f>
        <v>11.498841519660001</v>
      </c>
      <c r="Q22" s="284">
        <f>MCF!R21</f>
        <v>0.8</v>
      </c>
      <c r="R22" s="67">
        <f t="shared" si="4"/>
        <v>0.68993049117960004</v>
      </c>
      <c r="S22" s="67">
        <f t="shared" si="7"/>
        <v>0.68993049117960004</v>
      </c>
      <c r="T22" s="67">
        <f t="shared" si="8"/>
        <v>0</v>
      </c>
      <c r="U22" s="67">
        <f t="shared" si="9"/>
        <v>1.6393560950357191</v>
      </c>
      <c r="V22" s="67">
        <f t="shared" si="10"/>
        <v>0.46695096054941621</v>
      </c>
      <c r="W22" s="100">
        <f t="shared" si="11"/>
        <v>0.31130064036627747</v>
      </c>
    </row>
    <row r="23" spans="2:23">
      <c r="B23" s="96">
        <f>Amnt_Deposited!B18</f>
        <v>2004</v>
      </c>
      <c r="C23" s="99">
        <f>Amnt_Deposited!C18</f>
        <v>11.560355450819999</v>
      </c>
      <c r="D23" s="418">
        <f>Dry_Matter_Content!C10</f>
        <v>0.59</v>
      </c>
      <c r="E23" s="284">
        <f>MCF!R22</f>
        <v>0.8</v>
      </c>
      <c r="F23" s="67">
        <f t="shared" si="5"/>
        <v>1.0367326768295377</v>
      </c>
      <c r="G23" s="67">
        <f t="shared" si="0"/>
        <v>1.0367326768295377</v>
      </c>
      <c r="H23" s="67">
        <f t="shared" si="1"/>
        <v>0</v>
      </c>
      <c r="I23" s="67">
        <f t="shared" si="2"/>
        <v>2.6792117924527643</v>
      </c>
      <c r="J23" s="67">
        <f t="shared" si="3"/>
        <v>0.80781179442349449</v>
      </c>
      <c r="K23" s="100">
        <f t="shared" si="6"/>
        <v>0.53854119628232966</v>
      </c>
      <c r="N23" s="258"/>
      <c r="O23" s="96">
        <f>Amnt_Deposited!B18</f>
        <v>2004</v>
      </c>
      <c r="P23" s="99">
        <f>Amnt_Deposited!C18</f>
        <v>11.560355450819999</v>
      </c>
      <c r="Q23" s="284">
        <f>MCF!R22</f>
        <v>0.8</v>
      </c>
      <c r="R23" s="67">
        <f t="shared" si="4"/>
        <v>0.69362132704919999</v>
      </c>
      <c r="S23" s="67">
        <f t="shared" si="7"/>
        <v>0.69362132704919999</v>
      </c>
      <c r="T23" s="67">
        <f t="shared" si="8"/>
        <v>0</v>
      </c>
      <c r="U23" s="67">
        <f t="shared" si="9"/>
        <v>1.7925145801423492</v>
      </c>
      <c r="V23" s="67">
        <f t="shared" si="10"/>
        <v>0.54046284194256999</v>
      </c>
      <c r="W23" s="100">
        <f t="shared" si="11"/>
        <v>0.36030856129504663</v>
      </c>
    </row>
    <row r="24" spans="2:23">
      <c r="B24" s="96">
        <f>Amnt_Deposited!B19</f>
        <v>2005</v>
      </c>
      <c r="C24" s="99">
        <f>Amnt_Deposited!C19</f>
        <v>12.805033804200001</v>
      </c>
      <c r="D24" s="418">
        <f>Dry_Matter_Content!C11</f>
        <v>0.59</v>
      </c>
      <c r="E24" s="284">
        <f>MCF!R23</f>
        <v>0.8</v>
      </c>
      <c r="F24" s="67">
        <f t="shared" si="5"/>
        <v>1.1483554315606559</v>
      </c>
      <c r="G24" s="67">
        <f t="shared" si="0"/>
        <v>1.1483554315606559</v>
      </c>
      <c r="H24" s="67">
        <f t="shared" si="1"/>
        <v>0</v>
      </c>
      <c r="I24" s="67">
        <f t="shared" si="2"/>
        <v>2.9442848036168208</v>
      </c>
      <c r="J24" s="67">
        <f t="shared" si="3"/>
        <v>0.88328242039659954</v>
      </c>
      <c r="K24" s="100">
        <f t="shared" si="6"/>
        <v>0.58885494693106633</v>
      </c>
      <c r="N24" s="258"/>
      <c r="O24" s="96">
        <f>Amnt_Deposited!B19</f>
        <v>2005</v>
      </c>
      <c r="P24" s="99">
        <f>Amnt_Deposited!C19</f>
        <v>12.805033804200001</v>
      </c>
      <c r="Q24" s="284">
        <f>MCF!R23</f>
        <v>0.8</v>
      </c>
      <c r="R24" s="67">
        <f t="shared" si="4"/>
        <v>0.76830202825200011</v>
      </c>
      <c r="S24" s="67">
        <f t="shared" si="7"/>
        <v>0.76830202825200011</v>
      </c>
      <c r="T24" s="67">
        <f t="shared" si="8"/>
        <v>0</v>
      </c>
      <c r="U24" s="67">
        <f t="shared" si="9"/>
        <v>1.9698604841325744</v>
      </c>
      <c r="V24" s="67">
        <f t="shared" si="10"/>
        <v>0.59095612426177502</v>
      </c>
      <c r="W24" s="100">
        <f t="shared" si="11"/>
        <v>0.39397074950784999</v>
      </c>
    </row>
    <row r="25" spans="2:23">
      <c r="B25" s="96">
        <f>Amnt_Deposited!B20</f>
        <v>2006</v>
      </c>
      <c r="C25" s="99">
        <f>Amnt_Deposited!C20</f>
        <v>13.068438924420001</v>
      </c>
      <c r="D25" s="418">
        <f>Dry_Matter_Content!C12</f>
        <v>0.59</v>
      </c>
      <c r="E25" s="284">
        <f>MCF!R24</f>
        <v>0.8</v>
      </c>
      <c r="F25" s="67">
        <f t="shared" si="5"/>
        <v>1.1719776027419857</v>
      </c>
      <c r="G25" s="67">
        <f t="shared" si="0"/>
        <v>1.1719776027419857</v>
      </c>
      <c r="H25" s="67">
        <f t="shared" si="1"/>
        <v>0</v>
      </c>
      <c r="I25" s="67">
        <f t="shared" si="2"/>
        <v>3.1455907278444464</v>
      </c>
      <c r="J25" s="67">
        <f t="shared" si="3"/>
        <v>0.9706716785143602</v>
      </c>
      <c r="K25" s="100">
        <f t="shared" si="6"/>
        <v>0.64711445234290677</v>
      </c>
      <c r="N25" s="258"/>
      <c r="O25" s="96">
        <f>Amnt_Deposited!B20</f>
        <v>2006</v>
      </c>
      <c r="P25" s="99">
        <f>Amnt_Deposited!C20</f>
        <v>13.068438924420001</v>
      </c>
      <c r="Q25" s="284">
        <f>MCF!R24</f>
        <v>0.8</v>
      </c>
      <c r="R25" s="67">
        <f t="shared" si="4"/>
        <v>0.78410633546520003</v>
      </c>
      <c r="S25" s="67">
        <f t="shared" si="7"/>
        <v>0.78410633546520003</v>
      </c>
      <c r="T25" s="67">
        <f t="shared" si="8"/>
        <v>0</v>
      </c>
      <c r="U25" s="67">
        <f t="shared" si="9"/>
        <v>2.1045433058727339</v>
      </c>
      <c r="V25" s="67">
        <f t="shared" si="10"/>
        <v>0.64942351372504037</v>
      </c>
      <c r="W25" s="100">
        <f t="shared" si="11"/>
        <v>0.43294900915002688</v>
      </c>
    </row>
    <row r="26" spans="2:23">
      <c r="B26" s="96">
        <f>Amnt_Deposited!B21</f>
        <v>2007</v>
      </c>
      <c r="C26" s="99">
        <f>Amnt_Deposited!C21</f>
        <v>13.33162952352</v>
      </c>
      <c r="D26" s="418">
        <f>Dry_Matter_Content!C13</f>
        <v>0.59</v>
      </c>
      <c r="E26" s="284">
        <f>MCF!R25</f>
        <v>0.8</v>
      </c>
      <c r="F26" s="67">
        <f t="shared" si="5"/>
        <v>1.1955805356692737</v>
      </c>
      <c r="G26" s="67">
        <f t="shared" si="0"/>
        <v>1.1955805356692737</v>
      </c>
      <c r="H26" s="67">
        <f t="shared" si="1"/>
        <v>0</v>
      </c>
      <c r="I26" s="67">
        <f t="shared" si="2"/>
        <v>3.3041330571672436</v>
      </c>
      <c r="J26" s="67">
        <f t="shared" si="3"/>
        <v>1.0370382063464769</v>
      </c>
      <c r="K26" s="100">
        <f t="shared" si="6"/>
        <v>0.69135880423098461</v>
      </c>
      <c r="N26" s="258"/>
      <c r="O26" s="96">
        <f>Amnt_Deposited!B21</f>
        <v>2007</v>
      </c>
      <c r="P26" s="99">
        <f>Amnt_Deposited!C21</f>
        <v>13.33162952352</v>
      </c>
      <c r="Q26" s="284">
        <f>MCF!R25</f>
        <v>0.8</v>
      </c>
      <c r="R26" s="67">
        <f t="shared" si="4"/>
        <v>0.7998977714112</v>
      </c>
      <c r="S26" s="67">
        <f t="shared" si="7"/>
        <v>0.7998977714112</v>
      </c>
      <c r="T26" s="67">
        <f t="shared" si="8"/>
        <v>0</v>
      </c>
      <c r="U26" s="67">
        <f t="shared" si="9"/>
        <v>2.2106153370878077</v>
      </c>
      <c r="V26" s="67">
        <f t="shared" si="10"/>
        <v>0.69382574019612631</v>
      </c>
      <c r="W26" s="100">
        <f t="shared" si="11"/>
        <v>0.46255049346408417</v>
      </c>
    </row>
    <row r="27" spans="2:23">
      <c r="B27" s="96">
        <f>Amnt_Deposited!B22</f>
        <v>2008</v>
      </c>
      <c r="C27" s="99">
        <f>Amnt_Deposited!C22</f>
        <v>13.5929966931</v>
      </c>
      <c r="D27" s="418">
        <f>Dry_Matter_Content!C14</f>
        <v>0.59</v>
      </c>
      <c r="E27" s="284">
        <f>MCF!R26</f>
        <v>0.8</v>
      </c>
      <c r="F27" s="67">
        <f t="shared" si="5"/>
        <v>1.2190199434372082</v>
      </c>
      <c r="G27" s="67">
        <f t="shared" si="0"/>
        <v>1.2190199434372082</v>
      </c>
      <c r="H27" s="67">
        <f t="shared" si="1"/>
        <v>0</v>
      </c>
      <c r="I27" s="67">
        <f t="shared" si="2"/>
        <v>3.4338465664254327</v>
      </c>
      <c r="J27" s="67">
        <f t="shared" si="3"/>
        <v>1.0893064341790191</v>
      </c>
      <c r="K27" s="100">
        <f t="shared" si="6"/>
        <v>0.72620428945267934</v>
      </c>
      <c r="N27" s="258"/>
      <c r="O27" s="96">
        <f>Amnt_Deposited!B22</f>
        <v>2008</v>
      </c>
      <c r="P27" s="99">
        <f>Amnt_Deposited!C22</f>
        <v>13.5929966931</v>
      </c>
      <c r="Q27" s="284">
        <f>MCF!R26</f>
        <v>0.8</v>
      </c>
      <c r="R27" s="67">
        <f t="shared" si="4"/>
        <v>0.81557980158600007</v>
      </c>
      <c r="S27" s="67">
        <f t="shared" si="7"/>
        <v>0.81557980158600007</v>
      </c>
      <c r="T27" s="67">
        <f t="shared" si="8"/>
        <v>0</v>
      </c>
      <c r="U27" s="67">
        <f t="shared" si="9"/>
        <v>2.2973995761097896</v>
      </c>
      <c r="V27" s="67">
        <f t="shared" si="10"/>
        <v>0.72879556256401812</v>
      </c>
      <c r="W27" s="100">
        <f t="shared" si="11"/>
        <v>0.48586370837601206</v>
      </c>
    </row>
    <row r="28" spans="2:23">
      <c r="B28" s="96">
        <f>Amnt_Deposited!B23</f>
        <v>2009</v>
      </c>
      <c r="C28" s="99">
        <f>Amnt_Deposited!C23</f>
        <v>13.85060974308</v>
      </c>
      <c r="D28" s="418">
        <f>Dry_Matter_Content!C15</f>
        <v>0.59</v>
      </c>
      <c r="E28" s="284">
        <f>MCF!R27</f>
        <v>0.8</v>
      </c>
      <c r="F28" s="67">
        <f t="shared" si="5"/>
        <v>1.2421226817594144</v>
      </c>
      <c r="G28" s="67">
        <f t="shared" si="0"/>
        <v>1.2421226817594144</v>
      </c>
      <c r="H28" s="67">
        <f t="shared" si="1"/>
        <v>0</v>
      </c>
      <c r="I28" s="67">
        <f t="shared" si="2"/>
        <v>3.5438988702450325</v>
      </c>
      <c r="J28" s="67">
        <f t="shared" si="3"/>
        <v>1.1320703779398147</v>
      </c>
      <c r="K28" s="100">
        <f t="shared" si="6"/>
        <v>0.75471358529320975</v>
      </c>
      <c r="N28" s="258"/>
      <c r="O28" s="96">
        <f>Amnt_Deposited!B23</f>
        <v>2009</v>
      </c>
      <c r="P28" s="99">
        <f>Amnt_Deposited!C23</f>
        <v>13.85060974308</v>
      </c>
      <c r="Q28" s="284">
        <f>MCF!R27</f>
        <v>0.8</v>
      </c>
      <c r="R28" s="67">
        <f t="shared" si="4"/>
        <v>0.8310365845847999</v>
      </c>
      <c r="S28" s="67">
        <f t="shared" si="7"/>
        <v>0.8310365845847999</v>
      </c>
      <c r="T28" s="67">
        <f t="shared" si="8"/>
        <v>0</v>
      </c>
      <c r="U28" s="67">
        <f t="shared" si="9"/>
        <v>2.3710295742049725</v>
      </c>
      <c r="V28" s="67">
        <f t="shared" si="10"/>
        <v>0.75740658648961712</v>
      </c>
      <c r="W28" s="100">
        <f t="shared" si="11"/>
        <v>0.50493772432641137</v>
      </c>
    </row>
    <row r="29" spans="2:23">
      <c r="B29" s="96">
        <f>Amnt_Deposited!B24</f>
        <v>2010</v>
      </c>
      <c r="C29" s="99">
        <f>Amnt_Deposited!C24</f>
        <v>14.951558946060002</v>
      </c>
      <c r="D29" s="418">
        <f>Dry_Matter_Content!C16</f>
        <v>0.59</v>
      </c>
      <c r="E29" s="284">
        <f>MCF!R28</f>
        <v>0.8</v>
      </c>
      <c r="F29" s="67">
        <f t="shared" si="5"/>
        <v>1.340855806282661</v>
      </c>
      <c r="G29" s="67">
        <f t="shared" si="0"/>
        <v>1.340855806282661</v>
      </c>
      <c r="H29" s="67">
        <f t="shared" si="1"/>
        <v>0</v>
      </c>
      <c r="I29" s="67">
        <f t="shared" si="2"/>
        <v>3.7164022601309612</v>
      </c>
      <c r="J29" s="67">
        <f t="shared" si="3"/>
        <v>1.168352416396732</v>
      </c>
      <c r="K29" s="100">
        <f t="shared" si="6"/>
        <v>0.77890161093115462</v>
      </c>
      <c r="O29" s="96">
        <f>Amnt_Deposited!B24</f>
        <v>2010</v>
      </c>
      <c r="P29" s="99">
        <f>Amnt_Deposited!C24</f>
        <v>14.951558946060002</v>
      </c>
      <c r="Q29" s="284">
        <f>MCF!R28</f>
        <v>0.8</v>
      </c>
      <c r="R29" s="67">
        <f t="shared" si="4"/>
        <v>0.89709353676360015</v>
      </c>
      <c r="S29" s="67">
        <f t="shared" si="7"/>
        <v>0.89709353676360015</v>
      </c>
      <c r="T29" s="67">
        <f t="shared" si="8"/>
        <v>0</v>
      </c>
      <c r="U29" s="67">
        <f t="shared" si="9"/>
        <v>2.4864421900965397</v>
      </c>
      <c r="V29" s="67">
        <f t="shared" si="10"/>
        <v>0.781680920872033</v>
      </c>
      <c r="W29" s="100">
        <f t="shared" si="11"/>
        <v>0.52112061391468867</v>
      </c>
    </row>
    <row r="30" spans="2:23">
      <c r="B30" s="96">
        <f>Amnt_Deposited!B25</f>
        <v>2011</v>
      </c>
      <c r="C30" s="99">
        <f>Amnt_Deposited!C25</f>
        <v>15.343194065759999</v>
      </c>
      <c r="D30" s="418">
        <f>Dry_Matter_Content!C17</f>
        <v>0.59</v>
      </c>
      <c r="E30" s="284">
        <f>MCF!R29</f>
        <v>0.8</v>
      </c>
      <c r="F30" s="67">
        <f t="shared" si="5"/>
        <v>1.3759776438173568</v>
      </c>
      <c r="G30" s="67">
        <f t="shared" si="0"/>
        <v>1.3759776438173568</v>
      </c>
      <c r="H30" s="67">
        <f t="shared" si="1"/>
        <v>0</v>
      </c>
      <c r="I30" s="67">
        <f t="shared" si="2"/>
        <v>3.8671565779152965</v>
      </c>
      <c r="J30" s="67">
        <f t="shared" si="3"/>
        <v>1.2252233260330212</v>
      </c>
      <c r="K30" s="100">
        <f t="shared" si="6"/>
        <v>0.81681555068868072</v>
      </c>
      <c r="O30" s="96">
        <f>Amnt_Deposited!B25</f>
        <v>2011</v>
      </c>
      <c r="P30" s="99">
        <f>Amnt_Deposited!C25</f>
        <v>15.343194065759999</v>
      </c>
      <c r="Q30" s="284">
        <f>MCF!R29</f>
        <v>0.8</v>
      </c>
      <c r="R30" s="67">
        <f t="shared" si="4"/>
        <v>0.92059164394559989</v>
      </c>
      <c r="S30" s="67">
        <f t="shared" si="7"/>
        <v>0.92059164394559989</v>
      </c>
      <c r="T30" s="67">
        <f t="shared" si="8"/>
        <v>0</v>
      </c>
      <c r="U30" s="67">
        <f t="shared" si="9"/>
        <v>2.5873036872760684</v>
      </c>
      <c r="V30" s="67">
        <f t="shared" si="10"/>
        <v>0.81973014676607137</v>
      </c>
      <c r="W30" s="100">
        <f t="shared" si="11"/>
        <v>0.54648676451071421</v>
      </c>
    </row>
    <row r="31" spans="2:23">
      <c r="B31" s="96">
        <f>Amnt_Deposited!B26</f>
        <v>2012</v>
      </c>
      <c r="C31" s="99">
        <f>Amnt_Deposited!C26</f>
        <v>15.64052033808</v>
      </c>
      <c r="D31" s="418">
        <f>Dry_Matter_Content!C18</f>
        <v>0.59</v>
      </c>
      <c r="E31" s="284">
        <f>MCF!R30</f>
        <v>0.8</v>
      </c>
      <c r="F31" s="67">
        <f t="shared" si="5"/>
        <v>1.4026418639190146</v>
      </c>
      <c r="G31" s="67">
        <f t="shared" si="0"/>
        <v>1.4026418639190146</v>
      </c>
      <c r="H31" s="67">
        <f t="shared" si="1"/>
        <v>0</v>
      </c>
      <c r="I31" s="67">
        <f t="shared" si="2"/>
        <v>3.9948744392542217</v>
      </c>
      <c r="J31" s="67">
        <f t="shared" si="3"/>
        <v>1.2749240025800894</v>
      </c>
      <c r="K31" s="100">
        <f t="shared" si="6"/>
        <v>0.84994933505339287</v>
      </c>
      <c r="O31" s="96">
        <f>Amnt_Deposited!B26</f>
        <v>2012</v>
      </c>
      <c r="P31" s="99">
        <f>Amnt_Deposited!C26</f>
        <v>15.64052033808</v>
      </c>
      <c r="Q31" s="284">
        <f>MCF!R30</f>
        <v>0.8</v>
      </c>
      <c r="R31" s="67">
        <f t="shared" si="4"/>
        <v>0.93843122028479997</v>
      </c>
      <c r="S31" s="67">
        <f t="shared" si="7"/>
        <v>0.93843122028479997</v>
      </c>
      <c r="T31" s="67">
        <f t="shared" si="8"/>
        <v>0</v>
      </c>
      <c r="U31" s="67">
        <f t="shared" si="9"/>
        <v>2.6727527470478734</v>
      </c>
      <c r="V31" s="67">
        <f t="shared" si="10"/>
        <v>0.8529821605129948</v>
      </c>
      <c r="W31" s="100">
        <f t="shared" si="11"/>
        <v>0.56865477367532979</v>
      </c>
    </row>
    <row r="32" spans="2:23">
      <c r="B32" s="96">
        <f>Amnt_Deposited!B27</f>
        <v>2013</v>
      </c>
      <c r="C32" s="99">
        <f>Amnt_Deposited!C27</f>
        <v>15.93682763508</v>
      </c>
      <c r="D32" s="418">
        <f>Dry_Matter_Content!C19</f>
        <v>0.59</v>
      </c>
      <c r="E32" s="284">
        <f>MCF!R31</f>
        <v>0.8</v>
      </c>
      <c r="F32" s="67">
        <f t="shared" si="5"/>
        <v>1.4292147023139743</v>
      </c>
      <c r="G32" s="67">
        <f t="shared" si="0"/>
        <v>1.4292147023139743</v>
      </c>
      <c r="H32" s="67">
        <f t="shared" si="1"/>
        <v>0</v>
      </c>
      <c r="I32" s="67">
        <f t="shared" si="2"/>
        <v>4.1070591203414626</v>
      </c>
      <c r="J32" s="67">
        <f t="shared" si="3"/>
        <v>1.317030021226733</v>
      </c>
      <c r="K32" s="100">
        <f t="shared" si="6"/>
        <v>0.87802001415115527</v>
      </c>
      <c r="O32" s="96">
        <f>Amnt_Deposited!B27</f>
        <v>2013</v>
      </c>
      <c r="P32" s="99">
        <f>Amnt_Deposited!C27</f>
        <v>15.93682763508</v>
      </c>
      <c r="Q32" s="284">
        <f>MCF!R31</f>
        <v>0.8</v>
      </c>
      <c r="R32" s="67">
        <f t="shared" si="4"/>
        <v>0.95620965810479996</v>
      </c>
      <c r="S32" s="67">
        <f t="shared" si="7"/>
        <v>0.95620965810479996</v>
      </c>
      <c r="T32" s="67">
        <f t="shared" si="8"/>
        <v>0</v>
      </c>
      <c r="U32" s="67">
        <f t="shared" si="9"/>
        <v>2.7478094025478117</v>
      </c>
      <c r="V32" s="67">
        <f t="shared" si="10"/>
        <v>0.8811530026048614</v>
      </c>
      <c r="W32" s="100">
        <f t="shared" si="11"/>
        <v>0.58743533506990753</v>
      </c>
    </row>
    <row r="33" spans="2:23">
      <c r="B33" s="96">
        <f>Amnt_Deposited!B28</f>
        <v>2014</v>
      </c>
      <c r="C33" s="99">
        <f>Amnt_Deposited!C28</f>
        <v>16.225733953439999</v>
      </c>
      <c r="D33" s="418">
        <f>Dry_Matter_Content!C20</f>
        <v>0.59</v>
      </c>
      <c r="E33" s="284">
        <f>MCF!R32</f>
        <v>0.8</v>
      </c>
      <c r="F33" s="67">
        <f t="shared" si="5"/>
        <v>1.4551238209444992</v>
      </c>
      <c r="G33" s="67">
        <f t="shared" si="0"/>
        <v>1.4551238209444992</v>
      </c>
      <c r="H33" s="67">
        <f t="shared" si="1"/>
        <v>0</v>
      </c>
      <c r="I33" s="67">
        <f t="shared" si="2"/>
        <v>4.2081678795628807</v>
      </c>
      <c r="J33" s="67">
        <f t="shared" si="3"/>
        <v>1.3540150617230811</v>
      </c>
      <c r="K33" s="100">
        <f t="shared" si="6"/>
        <v>0.90267670781538734</v>
      </c>
      <c r="O33" s="96">
        <f>Amnt_Deposited!B28</f>
        <v>2014</v>
      </c>
      <c r="P33" s="99">
        <f>Amnt_Deposited!C28</f>
        <v>16.225733953439999</v>
      </c>
      <c r="Q33" s="284">
        <f>MCF!R32</f>
        <v>0.8</v>
      </c>
      <c r="R33" s="67">
        <f t="shared" si="4"/>
        <v>0.97354403720640004</v>
      </c>
      <c r="S33" s="67">
        <f t="shared" si="7"/>
        <v>0.97354403720640004</v>
      </c>
      <c r="T33" s="67">
        <f t="shared" si="8"/>
        <v>0</v>
      </c>
      <c r="U33" s="67">
        <f t="shared" si="9"/>
        <v>2.8154557624194116</v>
      </c>
      <c r="V33" s="67">
        <f t="shared" si="10"/>
        <v>0.90589767733479998</v>
      </c>
      <c r="W33" s="100">
        <f t="shared" si="11"/>
        <v>0.60393178488986665</v>
      </c>
    </row>
    <row r="34" spans="2:23">
      <c r="B34" s="96">
        <f>Amnt_Deposited!B29</f>
        <v>2015</v>
      </c>
      <c r="C34" s="99">
        <f>Amnt_Deposited!C29</f>
        <v>16.506702990360001</v>
      </c>
      <c r="D34" s="418">
        <f>Dry_Matter_Content!C21</f>
        <v>0.59</v>
      </c>
      <c r="E34" s="284">
        <f>MCF!R33</f>
        <v>0.8</v>
      </c>
      <c r="F34" s="67">
        <f t="shared" si="5"/>
        <v>1.480321124175485</v>
      </c>
      <c r="G34" s="67">
        <f t="shared" si="0"/>
        <v>1.480321124175485</v>
      </c>
      <c r="H34" s="67">
        <f t="shared" si="1"/>
        <v>0</v>
      </c>
      <c r="I34" s="67">
        <f t="shared" si="2"/>
        <v>4.3011404109297739</v>
      </c>
      <c r="J34" s="67">
        <f t="shared" si="3"/>
        <v>1.3873485928085918</v>
      </c>
      <c r="K34" s="100">
        <f t="shared" si="6"/>
        <v>0.92489906187239446</v>
      </c>
      <c r="O34" s="96">
        <f>Amnt_Deposited!B29</f>
        <v>2015</v>
      </c>
      <c r="P34" s="99">
        <f>Amnt_Deposited!C29</f>
        <v>16.506702990360001</v>
      </c>
      <c r="Q34" s="284">
        <f>MCF!R33</f>
        <v>0.8</v>
      </c>
      <c r="R34" s="67">
        <f t="shared" si="4"/>
        <v>0.99040217942160003</v>
      </c>
      <c r="S34" s="67">
        <f t="shared" si="7"/>
        <v>0.99040217942160003</v>
      </c>
      <c r="T34" s="67">
        <f t="shared" si="8"/>
        <v>0</v>
      </c>
      <c r="U34" s="67">
        <f t="shared" si="9"/>
        <v>2.8776586156978858</v>
      </c>
      <c r="V34" s="67">
        <f t="shared" si="10"/>
        <v>0.92819932614312561</v>
      </c>
      <c r="W34" s="100">
        <f t="shared" si="11"/>
        <v>0.61879955076208371</v>
      </c>
    </row>
    <row r="35" spans="2:23">
      <c r="B35" s="96">
        <f>Amnt_Deposited!B30</f>
        <v>2016</v>
      </c>
      <c r="C35" s="99">
        <f>Amnt_Deposited!C30</f>
        <v>16.785419555519997</v>
      </c>
      <c r="D35" s="418">
        <f>Dry_Matter_Content!C22</f>
        <v>0.59</v>
      </c>
      <c r="E35" s="284">
        <f>MCF!R34</f>
        <v>0.8</v>
      </c>
      <c r="F35" s="67">
        <f t="shared" si="5"/>
        <v>1.5053164257390332</v>
      </c>
      <c r="G35" s="67">
        <f t="shared" si="0"/>
        <v>1.5053164257390332</v>
      </c>
      <c r="H35" s="67">
        <f t="shared" si="1"/>
        <v>0</v>
      </c>
      <c r="I35" s="67">
        <f t="shared" si="2"/>
        <v>4.388457063999228</v>
      </c>
      <c r="J35" s="67">
        <f t="shared" si="3"/>
        <v>1.4179997726695792</v>
      </c>
      <c r="K35" s="100">
        <f t="shared" si="6"/>
        <v>0.94533318177971948</v>
      </c>
      <c r="O35" s="96">
        <f>Amnt_Deposited!B30</f>
        <v>2016</v>
      </c>
      <c r="P35" s="99">
        <f>Amnt_Deposited!C30</f>
        <v>16.785419555519997</v>
      </c>
      <c r="Q35" s="284">
        <f>MCF!R34</f>
        <v>0.8</v>
      </c>
      <c r="R35" s="67">
        <f t="shared" si="4"/>
        <v>1.0071251733311999</v>
      </c>
      <c r="S35" s="67">
        <f t="shared" si="7"/>
        <v>1.0071251733311999</v>
      </c>
      <c r="T35" s="67">
        <f t="shared" si="8"/>
        <v>0</v>
      </c>
      <c r="U35" s="67">
        <f t="shared" si="9"/>
        <v>2.9360774290806608</v>
      </c>
      <c r="V35" s="67">
        <f t="shared" si="10"/>
        <v>0.94870635994842489</v>
      </c>
      <c r="W35" s="100">
        <f t="shared" si="11"/>
        <v>0.63247090663228323</v>
      </c>
    </row>
    <row r="36" spans="2:23">
      <c r="B36" s="96">
        <f>Amnt_Deposited!B31</f>
        <v>2017</v>
      </c>
      <c r="C36" s="99">
        <f>Amnt_Deposited!C31</f>
        <v>17.014722837863651</v>
      </c>
      <c r="D36" s="418">
        <f>Dry_Matter_Content!C23</f>
        <v>0.59</v>
      </c>
      <c r="E36" s="284">
        <f>MCF!R35</f>
        <v>0.8</v>
      </c>
      <c r="F36" s="67">
        <f t="shared" si="5"/>
        <v>1.5258803440996125</v>
      </c>
      <c r="G36" s="67">
        <f t="shared" si="0"/>
        <v>1.5258803440996125</v>
      </c>
      <c r="H36" s="67">
        <f t="shared" si="1"/>
        <v>0</v>
      </c>
      <c r="I36" s="67">
        <f t="shared" si="2"/>
        <v>4.4675510852650016</v>
      </c>
      <c r="J36" s="67">
        <f t="shared" si="3"/>
        <v>1.4467863228338389</v>
      </c>
      <c r="K36" s="100">
        <f t="shared" si="6"/>
        <v>0.96452421522255927</v>
      </c>
      <c r="O36" s="96">
        <f>Amnt_Deposited!B31</f>
        <v>2017</v>
      </c>
      <c r="P36" s="99">
        <f>Amnt_Deposited!C31</f>
        <v>17.014722837863651</v>
      </c>
      <c r="Q36" s="284">
        <f>MCF!R35</f>
        <v>0.8</v>
      </c>
      <c r="R36" s="67">
        <f t="shared" si="4"/>
        <v>1.020883370271819</v>
      </c>
      <c r="S36" s="67">
        <f t="shared" si="7"/>
        <v>1.020883370271819</v>
      </c>
      <c r="T36" s="67">
        <f t="shared" si="8"/>
        <v>0</v>
      </c>
      <c r="U36" s="67">
        <f t="shared" si="9"/>
        <v>2.9889949276973691</v>
      </c>
      <c r="V36" s="67">
        <f t="shared" si="10"/>
        <v>0.96796587165511072</v>
      </c>
      <c r="W36" s="100">
        <f t="shared" si="11"/>
        <v>0.64531058110340711</v>
      </c>
    </row>
    <row r="37" spans="2:23">
      <c r="B37" s="96">
        <f>Amnt_Deposited!B32</f>
        <v>2018</v>
      </c>
      <c r="C37" s="99">
        <f>Amnt_Deposited!C32</f>
        <v>16.995611200802909</v>
      </c>
      <c r="D37" s="418">
        <f>Dry_Matter_Content!C24</f>
        <v>0.59</v>
      </c>
      <c r="E37" s="284">
        <f>MCF!R36</f>
        <v>0.8</v>
      </c>
      <c r="F37" s="67">
        <f t="shared" si="5"/>
        <v>1.5241664124880048</v>
      </c>
      <c r="G37" s="67">
        <f t="shared" si="0"/>
        <v>1.5241664124880048</v>
      </c>
      <c r="H37" s="67">
        <f t="shared" si="1"/>
        <v>0</v>
      </c>
      <c r="I37" s="67">
        <f t="shared" si="2"/>
        <v>4.5188554616294105</v>
      </c>
      <c r="J37" s="67">
        <f t="shared" si="3"/>
        <v>1.4728620361235953</v>
      </c>
      <c r="K37" s="100">
        <f t="shared" si="6"/>
        <v>0.98190802408239686</v>
      </c>
      <c r="O37" s="96">
        <f>Amnt_Deposited!B32</f>
        <v>2018</v>
      </c>
      <c r="P37" s="99">
        <f>Amnt_Deposited!C32</f>
        <v>16.995611200802909</v>
      </c>
      <c r="Q37" s="284">
        <f>MCF!R36</f>
        <v>0.8</v>
      </c>
      <c r="R37" s="67">
        <f t="shared" si="4"/>
        <v>1.0197366720481744</v>
      </c>
      <c r="S37" s="67">
        <f t="shared" si="7"/>
        <v>1.0197366720481744</v>
      </c>
      <c r="T37" s="67">
        <f t="shared" si="8"/>
        <v>0</v>
      </c>
      <c r="U37" s="67">
        <f t="shared" si="9"/>
        <v>3.0233198895825675</v>
      </c>
      <c r="V37" s="67">
        <f t="shared" si="10"/>
        <v>0.98541171016297624</v>
      </c>
      <c r="W37" s="100">
        <f t="shared" si="11"/>
        <v>0.65694114010865079</v>
      </c>
    </row>
    <row r="38" spans="2:23">
      <c r="B38" s="96">
        <f>Amnt_Deposited!B33</f>
        <v>2019</v>
      </c>
      <c r="C38" s="99">
        <f>Amnt_Deposited!C33</f>
        <v>16.967771458061975</v>
      </c>
      <c r="D38" s="418">
        <f>Dry_Matter_Content!C25</f>
        <v>0.59</v>
      </c>
      <c r="E38" s="284">
        <f>MCF!R37</f>
        <v>0.8</v>
      </c>
      <c r="F38" s="67">
        <f t="shared" si="5"/>
        <v>1.5216697443589979</v>
      </c>
      <c r="G38" s="67">
        <f t="shared" si="0"/>
        <v>1.5216697443589979</v>
      </c>
      <c r="H38" s="67">
        <f t="shared" si="1"/>
        <v>0</v>
      </c>
      <c r="I38" s="67">
        <f t="shared" si="2"/>
        <v>4.550749145426825</v>
      </c>
      <c r="J38" s="67">
        <f t="shared" si="3"/>
        <v>1.489776060561584</v>
      </c>
      <c r="K38" s="100">
        <f t="shared" si="6"/>
        <v>0.99318404037438923</v>
      </c>
      <c r="O38" s="96">
        <f>Amnt_Deposited!B33</f>
        <v>2019</v>
      </c>
      <c r="P38" s="99">
        <f>Amnt_Deposited!C33</f>
        <v>16.967771458061975</v>
      </c>
      <c r="Q38" s="284">
        <f>MCF!R37</f>
        <v>0.8</v>
      </c>
      <c r="R38" s="67">
        <f t="shared" si="4"/>
        <v>1.0180662874837185</v>
      </c>
      <c r="S38" s="67">
        <f t="shared" si="7"/>
        <v>1.0180662874837185</v>
      </c>
      <c r="T38" s="67">
        <f t="shared" si="8"/>
        <v>0</v>
      </c>
      <c r="U38" s="67">
        <f t="shared" si="9"/>
        <v>3.0446582150491688</v>
      </c>
      <c r="V38" s="67">
        <f t="shared" si="10"/>
        <v>0.99672796201711689</v>
      </c>
      <c r="W38" s="100">
        <f t="shared" si="11"/>
        <v>0.66448530801141126</v>
      </c>
    </row>
    <row r="39" spans="2:23">
      <c r="B39" s="96">
        <f>Amnt_Deposited!B34</f>
        <v>2020</v>
      </c>
      <c r="C39" s="99">
        <f>Amnt_Deposited!C34</f>
        <v>16.931629893066926</v>
      </c>
      <c r="D39" s="418">
        <f>Dry_Matter_Content!C26</f>
        <v>0.59</v>
      </c>
      <c r="E39" s="284">
        <f>MCF!R38</f>
        <v>0.8</v>
      </c>
      <c r="F39" s="67">
        <f t="shared" si="5"/>
        <v>1.5184285688102421</v>
      </c>
      <c r="G39" s="67">
        <f t="shared" si="0"/>
        <v>1.5184285688102421</v>
      </c>
      <c r="H39" s="67">
        <f t="shared" si="1"/>
        <v>0</v>
      </c>
      <c r="I39" s="67">
        <f t="shared" si="2"/>
        <v>4.5688869454693979</v>
      </c>
      <c r="J39" s="67">
        <f t="shared" si="3"/>
        <v>1.5002907687676694</v>
      </c>
      <c r="K39" s="100">
        <f t="shared" si="6"/>
        <v>1.0001938458451129</v>
      </c>
      <c r="O39" s="96">
        <f>Amnt_Deposited!B34</f>
        <v>2020</v>
      </c>
      <c r="P39" s="99">
        <f>Amnt_Deposited!C34</f>
        <v>16.931629893066926</v>
      </c>
      <c r="Q39" s="284">
        <f>MCF!R38</f>
        <v>0.8</v>
      </c>
      <c r="R39" s="67">
        <f t="shared" si="4"/>
        <v>1.0158977935840157</v>
      </c>
      <c r="S39" s="67">
        <f t="shared" si="7"/>
        <v>1.0158977935840157</v>
      </c>
      <c r="T39" s="67">
        <f t="shared" si="8"/>
        <v>0</v>
      </c>
      <c r="U39" s="67">
        <f t="shared" si="9"/>
        <v>3.0567932284585622</v>
      </c>
      <c r="V39" s="67">
        <f t="shared" si="10"/>
        <v>1.0037627801746225</v>
      </c>
      <c r="W39" s="100">
        <f t="shared" si="11"/>
        <v>0.66917518678308163</v>
      </c>
    </row>
    <row r="40" spans="2:23">
      <c r="B40" s="96">
        <f>Amnt_Deposited!B35</f>
        <v>2021</v>
      </c>
      <c r="C40" s="99">
        <f>Amnt_Deposited!C35</f>
        <v>16.88759744210094</v>
      </c>
      <c r="D40" s="418">
        <f>Dry_Matter_Content!C27</f>
        <v>0.59</v>
      </c>
      <c r="E40" s="284">
        <f>MCF!R39</f>
        <v>0.8</v>
      </c>
      <c r="F40" s="67">
        <f t="shared" si="5"/>
        <v>1.5144797386076123</v>
      </c>
      <c r="G40" s="67">
        <f t="shared" si="0"/>
        <v>1.5144797386076123</v>
      </c>
      <c r="H40" s="67">
        <f t="shared" si="1"/>
        <v>0</v>
      </c>
      <c r="I40" s="67">
        <f t="shared" si="2"/>
        <v>4.577096246226291</v>
      </c>
      <c r="J40" s="67">
        <f t="shared" si="3"/>
        <v>1.5062704378507195</v>
      </c>
      <c r="K40" s="100">
        <f t="shared" si="6"/>
        <v>1.0041802919004796</v>
      </c>
      <c r="O40" s="96">
        <f>Amnt_Deposited!B35</f>
        <v>2021</v>
      </c>
      <c r="P40" s="99">
        <f>Amnt_Deposited!C35</f>
        <v>16.88759744210094</v>
      </c>
      <c r="Q40" s="284">
        <f>MCF!R39</f>
        <v>0.8</v>
      </c>
      <c r="R40" s="67">
        <f t="shared" si="4"/>
        <v>1.0132558465260564</v>
      </c>
      <c r="S40" s="67">
        <f t="shared" si="7"/>
        <v>1.0132558465260564</v>
      </c>
      <c r="T40" s="67">
        <f t="shared" si="8"/>
        <v>0</v>
      </c>
      <c r="U40" s="67">
        <f t="shared" si="9"/>
        <v>3.0622856241478305</v>
      </c>
      <c r="V40" s="67">
        <f t="shared" si="10"/>
        <v>1.0077634508367883</v>
      </c>
      <c r="W40" s="100">
        <f t="shared" si="11"/>
        <v>0.67184230055785887</v>
      </c>
    </row>
    <row r="41" spans="2:23">
      <c r="B41" s="96">
        <f>Amnt_Deposited!B36</f>
        <v>2022</v>
      </c>
      <c r="C41" s="99">
        <f>Amnt_Deposited!C36</f>
        <v>16.836070183364299</v>
      </c>
      <c r="D41" s="418">
        <f>Dry_Matter_Content!C28</f>
        <v>0.59</v>
      </c>
      <c r="E41" s="284">
        <f>MCF!R40</f>
        <v>0.8</v>
      </c>
      <c r="F41" s="67">
        <f t="shared" si="5"/>
        <v>1.5098587740441103</v>
      </c>
      <c r="G41" s="67">
        <f t="shared" si="0"/>
        <v>1.5098587740441103</v>
      </c>
      <c r="H41" s="67">
        <f t="shared" si="1"/>
        <v>0</v>
      </c>
      <c r="I41" s="67">
        <f t="shared" si="2"/>
        <v>4.5779781405240696</v>
      </c>
      <c r="J41" s="67">
        <f t="shared" si="3"/>
        <v>1.5089768797463317</v>
      </c>
      <c r="K41" s="100">
        <f t="shared" si="6"/>
        <v>1.0059845864975543</v>
      </c>
      <c r="O41" s="96">
        <f>Amnt_Deposited!B36</f>
        <v>2022</v>
      </c>
      <c r="P41" s="99">
        <f>Amnt_Deposited!C36</f>
        <v>16.836070183364299</v>
      </c>
      <c r="Q41" s="284">
        <f>MCF!R40</f>
        <v>0.8</v>
      </c>
      <c r="R41" s="67">
        <f t="shared" si="4"/>
        <v>1.010164211001858</v>
      </c>
      <c r="S41" s="67">
        <f t="shared" si="7"/>
        <v>1.010164211001858</v>
      </c>
      <c r="T41" s="67">
        <f t="shared" si="8"/>
        <v>0</v>
      </c>
      <c r="U41" s="67">
        <f t="shared" si="9"/>
        <v>3.0628756515549087</v>
      </c>
      <c r="V41" s="67">
        <f t="shared" si="10"/>
        <v>1.0095741835947802</v>
      </c>
      <c r="W41" s="100">
        <f t="shared" si="11"/>
        <v>0.67304945572985342</v>
      </c>
    </row>
    <row r="42" spans="2:23">
      <c r="B42" s="96">
        <f>Amnt_Deposited!B37</f>
        <v>2023</v>
      </c>
      <c r="C42" s="99">
        <f>Amnt_Deposited!C37</f>
        <v>16.777429811448428</v>
      </c>
      <c r="D42" s="418">
        <f>Dry_Matter_Content!C29</f>
        <v>0.59</v>
      </c>
      <c r="E42" s="284">
        <f>MCF!R41</f>
        <v>0.8</v>
      </c>
      <c r="F42" s="67">
        <f t="shared" si="5"/>
        <v>1.5045999054906951</v>
      </c>
      <c r="G42" s="67">
        <f t="shared" si="0"/>
        <v>1.5045999054906951</v>
      </c>
      <c r="H42" s="67">
        <f t="shared" si="1"/>
        <v>0</v>
      </c>
      <c r="I42" s="67">
        <f t="shared" si="2"/>
        <v>4.5733104233969399</v>
      </c>
      <c r="J42" s="67">
        <f t="shared" si="3"/>
        <v>1.5092676226178248</v>
      </c>
      <c r="K42" s="100">
        <f t="shared" si="6"/>
        <v>1.0061784150785498</v>
      </c>
      <c r="O42" s="96">
        <f>Amnt_Deposited!B37</f>
        <v>2023</v>
      </c>
      <c r="P42" s="99">
        <f>Amnt_Deposited!C37</f>
        <v>16.777429811448428</v>
      </c>
      <c r="Q42" s="284">
        <f>MCF!R41</f>
        <v>0.8</v>
      </c>
      <c r="R42" s="67">
        <f t="shared" si="4"/>
        <v>1.0066457886869056</v>
      </c>
      <c r="S42" s="67">
        <f t="shared" si="7"/>
        <v>1.0066457886869056</v>
      </c>
      <c r="T42" s="67">
        <f t="shared" si="8"/>
        <v>0</v>
      </c>
      <c r="U42" s="67">
        <f t="shared" si="9"/>
        <v>3.0597527364386305</v>
      </c>
      <c r="V42" s="67">
        <f t="shared" si="10"/>
        <v>1.0097687038031835</v>
      </c>
      <c r="W42" s="100">
        <f t="shared" si="11"/>
        <v>0.67317913586878897</v>
      </c>
    </row>
    <row r="43" spans="2:23">
      <c r="B43" s="96">
        <f>Amnt_Deposited!B38</f>
        <v>2024</v>
      </c>
      <c r="C43" s="99">
        <f>Amnt_Deposited!C38</f>
        <v>16.71204409764108</v>
      </c>
      <c r="D43" s="418">
        <f>Dry_Matter_Content!C30</f>
        <v>0.59</v>
      </c>
      <c r="E43" s="284">
        <f>MCF!R42</f>
        <v>0.8</v>
      </c>
      <c r="F43" s="67">
        <f t="shared" si="5"/>
        <v>1.4987361146764522</v>
      </c>
      <c r="G43" s="67">
        <f t="shared" si="0"/>
        <v>1.4987361146764522</v>
      </c>
      <c r="H43" s="67">
        <f t="shared" si="1"/>
        <v>0</v>
      </c>
      <c r="I43" s="67">
        <f t="shared" si="2"/>
        <v>4.5643177682231579</v>
      </c>
      <c r="J43" s="67">
        <f t="shared" si="3"/>
        <v>1.507728769850234</v>
      </c>
      <c r="K43" s="100">
        <f t="shared" si="6"/>
        <v>1.0051525132334893</v>
      </c>
      <c r="O43" s="96">
        <f>Amnt_Deposited!B38</f>
        <v>2024</v>
      </c>
      <c r="P43" s="99">
        <f>Amnt_Deposited!C38</f>
        <v>16.71204409764108</v>
      </c>
      <c r="Q43" s="284">
        <f>MCF!R42</f>
        <v>0.8</v>
      </c>
      <c r="R43" s="67">
        <f t="shared" si="4"/>
        <v>1.0027226458584648</v>
      </c>
      <c r="S43" s="67">
        <f t="shared" si="7"/>
        <v>1.0027226458584648</v>
      </c>
      <c r="T43" s="67">
        <f t="shared" si="8"/>
        <v>0</v>
      </c>
      <c r="U43" s="67">
        <f t="shared" si="9"/>
        <v>3.053736241005681</v>
      </c>
      <c r="V43" s="67">
        <f t="shared" si="10"/>
        <v>1.0087391412914144</v>
      </c>
      <c r="W43" s="100">
        <f t="shared" si="11"/>
        <v>0.6724927608609429</v>
      </c>
    </row>
    <row r="44" spans="2:23">
      <c r="B44" s="96">
        <f>Amnt_Deposited!B39</f>
        <v>2025</v>
      </c>
      <c r="C44" s="99">
        <f>Amnt_Deposited!C39</f>
        <v>16.640267336468568</v>
      </c>
      <c r="D44" s="418">
        <f>Dry_Matter_Content!C31</f>
        <v>0.59</v>
      </c>
      <c r="E44" s="284">
        <f>MCF!R43</f>
        <v>0.8</v>
      </c>
      <c r="F44" s="67">
        <f t="shared" si="5"/>
        <v>1.4922991747345011</v>
      </c>
      <c r="G44" s="67">
        <f t="shared" si="0"/>
        <v>1.4922991747345011</v>
      </c>
      <c r="H44" s="67">
        <f t="shared" si="1"/>
        <v>0</v>
      </c>
      <c r="I44" s="67">
        <f t="shared" si="2"/>
        <v>4.5518528712511355</v>
      </c>
      <c r="J44" s="67">
        <f t="shared" si="3"/>
        <v>1.5047640717065243</v>
      </c>
      <c r="K44" s="100">
        <f t="shared" si="6"/>
        <v>1.0031760478043494</v>
      </c>
      <c r="O44" s="96">
        <f>Amnt_Deposited!B39</f>
        <v>2025</v>
      </c>
      <c r="P44" s="99">
        <f>Amnt_Deposited!C39</f>
        <v>16.640267336468568</v>
      </c>
      <c r="Q44" s="284">
        <f>MCF!R43</f>
        <v>0.8</v>
      </c>
      <c r="R44" s="67">
        <f t="shared" si="4"/>
        <v>0.99841604018811414</v>
      </c>
      <c r="S44" s="67">
        <f t="shared" si="7"/>
        <v>0.99841604018811414</v>
      </c>
      <c r="T44" s="67">
        <f t="shared" si="8"/>
        <v>0</v>
      </c>
      <c r="U44" s="67">
        <f t="shared" si="9"/>
        <v>3.045396657839742</v>
      </c>
      <c r="V44" s="67">
        <f t="shared" si="10"/>
        <v>1.0067556233540527</v>
      </c>
      <c r="W44" s="100">
        <f t="shared" si="11"/>
        <v>0.67117041556936841</v>
      </c>
    </row>
    <row r="45" spans="2:23">
      <c r="B45" s="96">
        <f>Amnt_Deposited!B40</f>
        <v>2026</v>
      </c>
      <c r="C45" s="99">
        <f>Amnt_Deposited!C40</f>
        <v>16.562440778869199</v>
      </c>
      <c r="D45" s="418">
        <f>Dry_Matter_Content!C32</f>
        <v>0.59</v>
      </c>
      <c r="E45" s="284">
        <f>MCF!R44</f>
        <v>0.8</v>
      </c>
      <c r="F45" s="67">
        <f t="shared" si="5"/>
        <v>1.4853196890489899</v>
      </c>
      <c r="G45" s="67">
        <f t="shared" si="0"/>
        <v>1.4853196890489899</v>
      </c>
      <c r="H45" s="67">
        <f t="shared" si="1"/>
        <v>0</v>
      </c>
      <c r="I45" s="67">
        <f t="shared" si="2"/>
        <v>4.5365179152535084</v>
      </c>
      <c r="J45" s="67">
        <f t="shared" si="3"/>
        <v>1.5006546450466174</v>
      </c>
      <c r="K45" s="100">
        <f t="shared" si="6"/>
        <v>1.0004364300310782</v>
      </c>
      <c r="O45" s="96">
        <f>Amnt_Deposited!B40</f>
        <v>2026</v>
      </c>
      <c r="P45" s="99">
        <f>Amnt_Deposited!C40</f>
        <v>16.562440778869199</v>
      </c>
      <c r="Q45" s="284">
        <f>MCF!R44</f>
        <v>0.8</v>
      </c>
      <c r="R45" s="67">
        <f t="shared" si="4"/>
        <v>0.99374644673215196</v>
      </c>
      <c r="S45" s="67">
        <f t="shared" si="7"/>
        <v>0.99374644673215196</v>
      </c>
      <c r="T45" s="67">
        <f t="shared" si="8"/>
        <v>0</v>
      </c>
      <c r="U45" s="67">
        <f t="shared" si="9"/>
        <v>3.0351368746120699</v>
      </c>
      <c r="V45" s="67">
        <f t="shared" si="10"/>
        <v>1.004006229959824</v>
      </c>
      <c r="W45" s="100">
        <f t="shared" si="11"/>
        <v>0.66933748663988268</v>
      </c>
    </row>
    <row r="46" spans="2:23">
      <c r="B46" s="96">
        <f>Amnt_Deposited!B41</f>
        <v>2027</v>
      </c>
      <c r="C46" s="99">
        <f>Amnt_Deposited!C41</f>
        <v>16.478893052381494</v>
      </c>
      <c r="D46" s="418">
        <f>Dry_Matter_Content!C33</f>
        <v>0.59</v>
      </c>
      <c r="E46" s="284">
        <f>MCF!R45</f>
        <v>0.8</v>
      </c>
      <c r="F46" s="67">
        <f t="shared" si="5"/>
        <v>1.4778271289375724</v>
      </c>
      <c r="G46" s="67">
        <f t="shared" si="0"/>
        <v>1.4778271289375724</v>
      </c>
      <c r="H46" s="67">
        <f t="shared" si="1"/>
        <v>0</v>
      </c>
      <c r="I46" s="67">
        <f t="shared" si="2"/>
        <v>4.5187460267318071</v>
      </c>
      <c r="J46" s="67">
        <f t="shared" si="3"/>
        <v>1.4955990174592741</v>
      </c>
      <c r="K46" s="100">
        <f t="shared" si="6"/>
        <v>0.99706601163951603</v>
      </c>
      <c r="O46" s="96">
        <f>Amnt_Deposited!B41</f>
        <v>2027</v>
      </c>
      <c r="P46" s="99">
        <f>Amnt_Deposited!C41</f>
        <v>16.478893052381494</v>
      </c>
      <c r="Q46" s="284">
        <f>MCF!R45</f>
        <v>0.8</v>
      </c>
      <c r="R46" s="67">
        <f t="shared" si="4"/>
        <v>0.98873358314288962</v>
      </c>
      <c r="S46" s="67">
        <f t="shared" si="7"/>
        <v>0.98873358314288962</v>
      </c>
      <c r="T46" s="67">
        <f t="shared" si="8"/>
        <v>0</v>
      </c>
      <c r="U46" s="67">
        <f t="shared" si="9"/>
        <v>3.0232466726573186</v>
      </c>
      <c r="V46" s="67">
        <f t="shared" si="10"/>
        <v>1.0006237850976407</v>
      </c>
      <c r="W46" s="100">
        <f t="shared" si="11"/>
        <v>0.66708252339842711</v>
      </c>
    </row>
    <row r="47" spans="2:23">
      <c r="B47" s="96">
        <f>Amnt_Deposited!B42</f>
        <v>2028</v>
      </c>
      <c r="C47" s="99">
        <f>Amnt_Deposited!C42</f>
        <v>16.389940568719815</v>
      </c>
      <c r="D47" s="418">
        <f>Dry_Matter_Content!C34</f>
        <v>0.59</v>
      </c>
      <c r="E47" s="284">
        <f>MCF!R46</f>
        <v>0.8</v>
      </c>
      <c r="F47" s="67">
        <f t="shared" si="5"/>
        <v>1.4698498702027931</v>
      </c>
      <c r="G47" s="67">
        <f t="shared" si="0"/>
        <v>1.4698498702027931</v>
      </c>
      <c r="H47" s="67">
        <f t="shared" si="1"/>
        <v>0</v>
      </c>
      <c r="I47" s="67">
        <f t="shared" si="2"/>
        <v>4.49885591486502</v>
      </c>
      <c r="J47" s="67">
        <f t="shared" si="3"/>
        <v>1.4897399820695798</v>
      </c>
      <c r="K47" s="100">
        <f t="shared" si="6"/>
        <v>0.9931599880463865</v>
      </c>
      <c r="O47" s="96">
        <f>Amnt_Deposited!B42</f>
        <v>2028</v>
      </c>
      <c r="P47" s="99">
        <f>Amnt_Deposited!C42</f>
        <v>16.389940568719815</v>
      </c>
      <c r="Q47" s="284">
        <f>MCF!R46</f>
        <v>0.8</v>
      </c>
      <c r="R47" s="67">
        <f t="shared" si="4"/>
        <v>0.98339643412318889</v>
      </c>
      <c r="S47" s="67">
        <f t="shared" si="7"/>
        <v>0.98339643412318889</v>
      </c>
      <c r="T47" s="67">
        <f t="shared" si="8"/>
        <v>0</v>
      </c>
      <c r="U47" s="67">
        <f t="shared" si="9"/>
        <v>3.0099392829159362</v>
      </c>
      <c r="V47" s="67">
        <f t="shared" si="10"/>
        <v>0.99670382386457135</v>
      </c>
      <c r="W47" s="100">
        <f t="shared" si="11"/>
        <v>0.66446921590971419</v>
      </c>
    </row>
    <row r="48" spans="2:23">
      <c r="B48" s="96">
        <f>Amnt_Deposited!B43</f>
        <v>2029</v>
      </c>
      <c r="C48" s="99">
        <f>Amnt_Deposited!C43</f>
        <v>16.295887919099844</v>
      </c>
      <c r="D48" s="418">
        <f>Dry_Matter_Content!C35</f>
        <v>0.59</v>
      </c>
      <c r="E48" s="284">
        <f>MCF!R47</f>
        <v>0.8</v>
      </c>
      <c r="F48" s="67">
        <f t="shared" si="5"/>
        <v>1.461415228584874</v>
      </c>
      <c r="G48" s="67">
        <f t="shared" si="0"/>
        <v>1.461415228584874</v>
      </c>
      <c r="H48" s="67">
        <f t="shared" si="1"/>
        <v>0</v>
      </c>
      <c r="I48" s="67">
        <f t="shared" si="2"/>
        <v>4.4770885325449026</v>
      </c>
      <c r="J48" s="67">
        <f t="shared" si="3"/>
        <v>1.4831826109049915</v>
      </c>
      <c r="K48" s="100">
        <f t="shared" si="6"/>
        <v>0.98878840726999429</v>
      </c>
      <c r="O48" s="96">
        <f>Amnt_Deposited!B43</f>
        <v>2029</v>
      </c>
      <c r="P48" s="99">
        <f>Amnt_Deposited!C43</f>
        <v>16.295887919099844</v>
      </c>
      <c r="Q48" s="284">
        <f>MCF!R47</f>
        <v>0.8</v>
      </c>
      <c r="R48" s="67">
        <f t="shared" si="4"/>
        <v>0.97775327514599075</v>
      </c>
      <c r="S48" s="67">
        <f t="shared" si="7"/>
        <v>0.97775327514599075</v>
      </c>
      <c r="T48" s="67">
        <f t="shared" si="8"/>
        <v>0</v>
      </c>
      <c r="U48" s="67">
        <f t="shared" si="9"/>
        <v>2.9953759138346805</v>
      </c>
      <c r="V48" s="67">
        <f t="shared" si="10"/>
        <v>0.99231664422724664</v>
      </c>
      <c r="W48" s="100">
        <f t="shared" si="11"/>
        <v>0.66154442948483105</v>
      </c>
    </row>
    <row r="49" spans="2:23">
      <c r="B49" s="96">
        <f>Amnt_Deposited!B44</f>
        <v>2030</v>
      </c>
      <c r="C49" s="99">
        <f>Amnt_Deposited!C44</f>
        <v>16.197722640000002</v>
      </c>
      <c r="D49" s="418">
        <f>Dry_Matter_Content!C36</f>
        <v>0.59</v>
      </c>
      <c r="E49" s="284">
        <f>MCF!R48</f>
        <v>0.8</v>
      </c>
      <c r="F49" s="67">
        <f t="shared" si="5"/>
        <v>1.4526117663552003</v>
      </c>
      <c r="G49" s="67">
        <f t="shared" si="0"/>
        <v>1.4526117663552003</v>
      </c>
      <c r="H49" s="67">
        <f t="shared" si="1"/>
        <v>0</v>
      </c>
      <c r="I49" s="67">
        <f t="shared" si="2"/>
        <v>4.4536939575963324</v>
      </c>
      <c r="J49" s="67">
        <f t="shared" si="3"/>
        <v>1.4760063413037705</v>
      </c>
      <c r="K49" s="100">
        <f t="shared" si="6"/>
        <v>0.98400422753584693</v>
      </c>
      <c r="O49" s="96">
        <f>Amnt_Deposited!B44</f>
        <v>2030</v>
      </c>
      <c r="P49" s="99">
        <f>Amnt_Deposited!C44</f>
        <v>16.197722640000002</v>
      </c>
      <c r="Q49" s="284">
        <f>MCF!R48</f>
        <v>0.8</v>
      </c>
      <c r="R49" s="67">
        <f t="shared" si="4"/>
        <v>0.97186335840000015</v>
      </c>
      <c r="S49" s="67">
        <f t="shared" si="7"/>
        <v>0.97186335840000015</v>
      </c>
      <c r="T49" s="67">
        <f t="shared" si="8"/>
        <v>0</v>
      </c>
      <c r="U49" s="67">
        <f t="shared" si="9"/>
        <v>2.9797238788557086</v>
      </c>
      <c r="V49" s="67">
        <f t="shared" si="10"/>
        <v>0.98751539337897221</v>
      </c>
      <c r="W49" s="100">
        <f t="shared" si="11"/>
        <v>0.65834359558598143</v>
      </c>
    </row>
    <row r="50" spans="2:23">
      <c r="B50" s="96">
        <f>Amnt_Deposited!B45</f>
        <v>2031</v>
      </c>
      <c r="C50" s="99">
        <f>Amnt_Deposited!C45</f>
        <v>0</v>
      </c>
      <c r="D50" s="418">
        <f>Dry_Matter_Content!C37</f>
        <v>0.59</v>
      </c>
      <c r="E50" s="284">
        <f>MCF!R49</f>
        <v>0.8</v>
      </c>
      <c r="F50" s="67">
        <f t="shared" si="5"/>
        <v>0</v>
      </c>
      <c r="G50" s="67">
        <f t="shared" si="0"/>
        <v>0</v>
      </c>
      <c r="H50" s="67">
        <f t="shared" si="1"/>
        <v>0</v>
      </c>
      <c r="I50" s="67">
        <f t="shared" si="2"/>
        <v>2.9854003386846224</v>
      </c>
      <c r="J50" s="67">
        <f t="shared" si="3"/>
        <v>1.4682936189117102</v>
      </c>
      <c r="K50" s="100">
        <f t="shared" si="6"/>
        <v>0.97886241260780671</v>
      </c>
      <c r="O50" s="96">
        <f>Amnt_Deposited!B45</f>
        <v>2031</v>
      </c>
      <c r="P50" s="99">
        <f>Amnt_Deposited!C45</f>
        <v>0</v>
      </c>
      <c r="Q50" s="284">
        <f>MCF!R49</f>
        <v>0.8</v>
      </c>
      <c r="R50" s="67">
        <f t="shared" si="4"/>
        <v>0</v>
      </c>
      <c r="S50" s="67">
        <f t="shared" si="7"/>
        <v>0</v>
      </c>
      <c r="T50" s="67">
        <f t="shared" si="8"/>
        <v>0</v>
      </c>
      <c r="U50" s="67">
        <f t="shared" si="9"/>
        <v>1.9973686476480523</v>
      </c>
      <c r="V50" s="67">
        <f t="shared" si="10"/>
        <v>0.98235523120765622</v>
      </c>
      <c r="W50" s="100">
        <f t="shared" si="11"/>
        <v>0.65490348747177074</v>
      </c>
    </row>
    <row r="51" spans="2:23">
      <c r="B51" s="96">
        <f>Amnt_Deposited!B46</f>
        <v>2032</v>
      </c>
      <c r="C51" s="99">
        <f>Amnt_Deposited!C46</f>
        <v>0</v>
      </c>
      <c r="D51" s="418">
        <f>Dry_Matter_Content!C38</f>
        <v>0.59</v>
      </c>
      <c r="E51" s="284">
        <f>MCF!R50</f>
        <v>0.8</v>
      </c>
      <c r="F51" s="67">
        <f t="shared" ref="F51:F82" si="12">C51*D51*$K$6*DOCF*E51</f>
        <v>0</v>
      </c>
      <c r="G51" s="67">
        <f t="shared" ref="G51:G82" si="13">F51*$K$12</f>
        <v>0</v>
      </c>
      <c r="H51" s="67">
        <f t="shared" ref="H51:H82" si="14">F51*(1-$K$12)</f>
        <v>0</v>
      </c>
      <c r="I51" s="67">
        <f t="shared" ref="I51:I82" si="15">G51+I50*$K$10</f>
        <v>2.0011736924618893</v>
      </c>
      <c r="J51" s="67">
        <f t="shared" ref="J51:J82" si="16">I50*(1-$K$10)+H51</f>
        <v>0.98422664622273304</v>
      </c>
      <c r="K51" s="100">
        <f t="shared" si="6"/>
        <v>0.65615109748182199</v>
      </c>
      <c r="O51" s="96">
        <f>Amnt_Deposited!B46</f>
        <v>2032</v>
      </c>
      <c r="P51" s="99">
        <f>Amnt_Deposited!C46</f>
        <v>0</v>
      </c>
      <c r="Q51" s="284">
        <f>MCF!R50</f>
        <v>0.8</v>
      </c>
      <c r="R51" s="67">
        <f t="shared" ref="R51:R82" si="17">P51*$W$6*DOCF*Q51</f>
        <v>0</v>
      </c>
      <c r="S51" s="67">
        <f t="shared" si="7"/>
        <v>0</v>
      </c>
      <c r="T51" s="67">
        <f t="shared" si="8"/>
        <v>0</v>
      </c>
      <c r="U51" s="67">
        <f t="shared" si="9"/>
        <v>1.3388762438415851</v>
      </c>
      <c r="V51" s="67">
        <f t="shared" si="10"/>
        <v>0.65849240380646723</v>
      </c>
      <c r="W51" s="100">
        <f t="shared" si="11"/>
        <v>0.43899493587097815</v>
      </c>
    </row>
    <row r="52" spans="2:23">
      <c r="B52" s="96">
        <f>Amnt_Deposited!B47</f>
        <v>2033</v>
      </c>
      <c r="C52" s="99">
        <f>Amnt_Deposited!C47</f>
        <v>0</v>
      </c>
      <c r="D52" s="418">
        <f>Dry_Matter_Content!C39</f>
        <v>0.59</v>
      </c>
      <c r="E52" s="284">
        <f>MCF!R51</f>
        <v>0.8</v>
      </c>
      <c r="F52" s="67">
        <f t="shared" si="12"/>
        <v>0</v>
      </c>
      <c r="G52" s="67">
        <f t="shared" si="13"/>
        <v>0</v>
      </c>
      <c r="H52" s="67">
        <f t="shared" si="14"/>
        <v>0</v>
      </c>
      <c r="I52" s="67">
        <f t="shared" si="15"/>
        <v>1.3414268416563639</v>
      </c>
      <c r="J52" s="67">
        <f t="shared" si="16"/>
        <v>0.65974685080552531</v>
      </c>
      <c r="K52" s="100">
        <f t="shared" si="6"/>
        <v>0.43983123387035017</v>
      </c>
      <c r="O52" s="96">
        <f>Amnt_Deposited!B47</f>
        <v>2033</v>
      </c>
      <c r="P52" s="99">
        <f>Amnt_Deposited!C47</f>
        <v>0</v>
      </c>
      <c r="Q52" s="284">
        <f>MCF!R51</f>
        <v>0.8</v>
      </c>
      <c r="R52" s="67">
        <f t="shared" si="17"/>
        <v>0</v>
      </c>
      <c r="S52" s="67">
        <f t="shared" si="7"/>
        <v>0</v>
      </c>
      <c r="T52" s="67">
        <f t="shared" si="8"/>
        <v>0</v>
      </c>
      <c r="U52" s="67">
        <f t="shared" si="9"/>
        <v>0.89747558540791517</v>
      </c>
      <c r="V52" s="67">
        <f t="shared" si="10"/>
        <v>0.44140065843366993</v>
      </c>
      <c r="W52" s="100">
        <f t="shared" si="11"/>
        <v>0.29426710562244662</v>
      </c>
    </row>
    <row r="53" spans="2:23">
      <c r="B53" s="96">
        <f>Amnt_Deposited!B48</f>
        <v>2034</v>
      </c>
      <c r="C53" s="99">
        <f>Amnt_Deposited!C48</f>
        <v>0</v>
      </c>
      <c r="D53" s="418">
        <f>Dry_Matter_Content!C40</f>
        <v>0.59</v>
      </c>
      <c r="E53" s="284">
        <f>MCF!R52</f>
        <v>0.8</v>
      </c>
      <c r="F53" s="67">
        <f t="shared" si="12"/>
        <v>0</v>
      </c>
      <c r="G53" s="67">
        <f t="shared" si="13"/>
        <v>0</v>
      </c>
      <c r="H53" s="67">
        <f t="shared" si="14"/>
        <v>0</v>
      </c>
      <c r="I53" s="67">
        <f t="shared" si="15"/>
        <v>0.89918530225253612</v>
      </c>
      <c r="J53" s="67">
        <f t="shared" si="16"/>
        <v>0.44224153940382782</v>
      </c>
      <c r="K53" s="100">
        <f t="shared" si="6"/>
        <v>0.29482769293588518</v>
      </c>
      <c r="O53" s="96">
        <f>Amnt_Deposited!B48</f>
        <v>2034</v>
      </c>
      <c r="P53" s="99">
        <f>Amnt_Deposited!C48</f>
        <v>0</v>
      </c>
      <c r="Q53" s="284">
        <f>MCF!R52</f>
        <v>0.8</v>
      </c>
      <c r="R53" s="67">
        <f t="shared" si="17"/>
        <v>0</v>
      </c>
      <c r="S53" s="67">
        <f t="shared" si="7"/>
        <v>0</v>
      </c>
      <c r="T53" s="67">
        <f t="shared" si="8"/>
        <v>0</v>
      </c>
      <c r="U53" s="67">
        <f t="shared" si="9"/>
        <v>0.60159587572649609</v>
      </c>
      <c r="V53" s="67">
        <f t="shared" si="10"/>
        <v>0.29587970968141913</v>
      </c>
      <c r="W53" s="100">
        <f t="shared" si="11"/>
        <v>0.19725313978761275</v>
      </c>
    </row>
    <row r="54" spans="2:23">
      <c r="B54" s="96">
        <f>Amnt_Deposited!B49</f>
        <v>2035</v>
      </c>
      <c r="C54" s="99">
        <f>Amnt_Deposited!C49</f>
        <v>0</v>
      </c>
      <c r="D54" s="418">
        <f>Dry_Matter_Content!C41</f>
        <v>0.59</v>
      </c>
      <c r="E54" s="284">
        <f>MCF!R53</f>
        <v>0.8</v>
      </c>
      <c r="F54" s="67">
        <f t="shared" si="12"/>
        <v>0</v>
      </c>
      <c r="G54" s="67">
        <f t="shared" si="13"/>
        <v>0</v>
      </c>
      <c r="H54" s="67">
        <f t="shared" si="14"/>
        <v>0</v>
      </c>
      <c r="I54" s="67">
        <f t="shared" si="15"/>
        <v>0.6027419332004903</v>
      </c>
      <c r="J54" s="67">
        <f t="shared" si="16"/>
        <v>0.29644336905204582</v>
      </c>
      <c r="K54" s="100">
        <f t="shared" si="6"/>
        <v>0.19762891270136387</v>
      </c>
      <c r="O54" s="96">
        <f>Amnt_Deposited!B49</f>
        <v>2035</v>
      </c>
      <c r="P54" s="99">
        <f>Amnt_Deposited!C49</f>
        <v>0</v>
      </c>
      <c r="Q54" s="284">
        <f>MCF!R53</f>
        <v>0.8</v>
      </c>
      <c r="R54" s="67">
        <f t="shared" si="17"/>
        <v>0</v>
      </c>
      <c r="S54" s="67">
        <f t="shared" si="7"/>
        <v>0</v>
      </c>
      <c r="T54" s="67">
        <f t="shared" si="8"/>
        <v>0</v>
      </c>
      <c r="U54" s="67">
        <f t="shared" si="9"/>
        <v>0.40326177511183564</v>
      </c>
      <c r="V54" s="67">
        <f t="shared" si="10"/>
        <v>0.19833410061466047</v>
      </c>
      <c r="W54" s="100">
        <f t="shared" si="11"/>
        <v>0.13222273374310697</v>
      </c>
    </row>
    <row r="55" spans="2:23">
      <c r="B55" s="96">
        <f>Amnt_Deposited!B50</f>
        <v>2036</v>
      </c>
      <c r="C55" s="99">
        <f>Amnt_Deposited!C50</f>
        <v>0</v>
      </c>
      <c r="D55" s="418">
        <f>Dry_Matter_Content!C42</f>
        <v>0.59</v>
      </c>
      <c r="E55" s="284">
        <f>MCF!R54</f>
        <v>0.8</v>
      </c>
      <c r="F55" s="67">
        <f t="shared" si="12"/>
        <v>0</v>
      </c>
      <c r="G55" s="67">
        <f t="shared" si="13"/>
        <v>0</v>
      </c>
      <c r="H55" s="67">
        <f t="shared" si="14"/>
        <v>0</v>
      </c>
      <c r="I55" s="67">
        <f t="shared" si="15"/>
        <v>0.40403000041056292</v>
      </c>
      <c r="J55" s="67">
        <f t="shared" si="16"/>
        <v>0.19871193278992741</v>
      </c>
      <c r="K55" s="100">
        <f t="shared" si="6"/>
        <v>0.1324746218599516</v>
      </c>
      <c r="O55" s="96">
        <f>Amnt_Deposited!B50</f>
        <v>2036</v>
      </c>
      <c r="P55" s="99">
        <f>Amnt_Deposited!C50</f>
        <v>0</v>
      </c>
      <c r="Q55" s="284">
        <f>MCF!R54</f>
        <v>0.8</v>
      </c>
      <c r="R55" s="67">
        <f t="shared" si="17"/>
        <v>0</v>
      </c>
      <c r="S55" s="67">
        <f t="shared" si="7"/>
        <v>0</v>
      </c>
      <c r="T55" s="67">
        <f t="shared" si="8"/>
        <v>0</v>
      </c>
      <c r="U55" s="67">
        <f t="shared" si="9"/>
        <v>0.27031445165737927</v>
      </c>
      <c r="V55" s="67">
        <f t="shared" si="10"/>
        <v>0.13294732345445634</v>
      </c>
      <c r="W55" s="100">
        <f t="shared" si="11"/>
        <v>8.8631548969637555E-2</v>
      </c>
    </row>
    <row r="56" spans="2:23">
      <c r="B56" s="96">
        <f>Amnt_Deposited!B51</f>
        <v>2037</v>
      </c>
      <c r="C56" s="99">
        <f>Amnt_Deposited!C51</f>
        <v>0</v>
      </c>
      <c r="D56" s="418">
        <f>Dry_Matter_Content!C43</f>
        <v>0.59</v>
      </c>
      <c r="E56" s="284">
        <f>MCF!R55</f>
        <v>0.8</v>
      </c>
      <c r="F56" s="67">
        <f t="shared" si="12"/>
        <v>0</v>
      </c>
      <c r="G56" s="67">
        <f t="shared" si="13"/>
        <v>0</v>
      </c>
      <c r="H56" s="67">
        <f t="shared" si="14"/>
        <v>0</v>
      </c>
      <c r="I56" s="67">
        <f t="shared" si="15"/>
        <v>0.27082940847498793</v>
      </c>
      <c r="J56" s="67">
        <f t="shared" si="16"/>
        <v>0.13320059193557501</v>
      </c>
      <c r="K56" s="100">
        <f t="shared" si="6"/>
        <v>8.8800394623716666E-2</v>
      </c>
      <c r="O56" s="96">
        <f>Amnt_Deposited!B51</f>
        <v>2037</v>
      </c>
      <c r="P56" s="99">
        <f>Amnt_Deposited!C51</f>
        <v>0</v>
      </c>
      <c r="Q56" s="284">
        <f>MCF!R55</f>
        <v>0.8</v>
      </c>
      <c r="R56" s="67">
        <f t="shared" si="17"/>
        <v>0</v>
      </c>
      <c r="S56" s="67">
        <f t="shared" si="7"/>
        <v>0</v>
      </c>
      <c r="T56" s="67">
        <f t="shared" si="8"/>
        <v>0</v>
      </c>
      <c r="U56" s="67">
        <f t="shared" si="9"/>
        <v>0.18119719567907308</v>
      </c>
      <c r="V56" s="67">
        <f t="shared" si="10"/>
        <v>8.9117255978306192E-2</v>
      </c>
      <c r="W56" s="100">
        <f t="shared" si="11"/>
        <v>5.9411503985537462E-2</v>
      </c>
    </row>
    <row r="57" spans="2:23">
      <c r="B57" s="96">
        <f>Amnt_Deposited!B52</f>
        <v>2038</v>
      </c>
      <c r="C57" s="99">
        <f>Amnt_Deposited!C52</f>
        <v>0</v>
      </c>
      <c r="D57" s="418">
        <f>Dry_Matter_Content!C44</f>
        <v>0.59</v>
      </c>
      <c r="E57" s="284">
        <f>MCF!R56</f>
        <v>0.8</v>
      </c>
      <c r="F57" s="67">
        <f t="shared" si="12"/>
        <v>0</v>
      </c>
      <c r="G57" s="67">
        <f t="shared" si="13"/>
        <v>0</v>
      </c>
      <c r="H57" s="67">
        <f t="shared" si="14"/>
        <v>0</v>
      </c>
      <c r="I57" s="67">
        <f t="shared" si="15"/>
        <v>0.18154238155675889</v>
      </c>
      <c r="J57" s="67">
        <f t="shared" si="16"/>
        <v>8.9287026918229054E-2</v>
      </c>
      <c r="K57" s="100">
        <f t="shared" si="6"/>
        <v>5.9524684612152698E-2</v>
      </c>
      <c r="O57" s="96">
        <f>Amnt_Deposited!B52</f>
        <v>2038</v>
      </c>
      <c r="P57" s="99">
        <f>Amnt_Deposited!C52</f>
        <v>0</v>
      </c>
      <c r="Q57" s="284">
        <f>MCF!R56</f>
        <v>0.8</v>
      </c>
      <c r="R57" s="67">
        <f t="shared" si="17"/>
        <v>0</v>
      </c>
      <c r="S57" s="67">
        <f t="shared" si="7"/>
        <v>0</v>
      </c>
      <c r="T57" s="67">
        <f t="shared" si="8"/>
        <v>0</v>
      </c>
      <c r="U57" s="67">
        <f t="shared" si="9"/>
        <v>0.12146011254912502</v>
      </c>
      <c r="V57" s="67">
        <f t="shared" si="10"/>
        <v>5.9737083129948063E-2</v>
      </c>
      <c r="W57" s="100">
        <f t="shared" si="11"/>
        <v>3.9824722086632042E-2</v>
      </c>
    </row>
    <row r="58" spans="2:23">
      <c r="B58" s="96">
        <f>Amnt_Deposited!B53</f>
        <v>2039</v>
      </c>
      <c r="C58" s="99">
        <f>Amnt_Deposited!C53</f>
        <v>0</v>
      </c>
      <c r="D58" s="418">
        <f>Dry_Matter_Content!C45</f>
        <v>0.59</v>
      </c>
      <c r="E58" s="284">
        <f>MCF!R57</f>
        <v>0.8</v>
      </c>
      <c r="F58" s="67">
        <f t="shared" si="12"/>
        <v>0</v>
      </c>
      <c r="G58" s="67">
        <f t="shared" si="13"/>
        <v>0</v>
      </c>
      <c r="H58" s="67">
        <f t="shared" si="14"/>
        <v>0</v>
      </c>
      <c r="I58" s="67">
        <f t="shared" si="15"/>
        <v>0.12169149756254621</v>
      </c>
      <c r="J58" s="67">
        <f t="shared" si="16"/>
        <v>5.9850883994212671E-2</v>
      </c>
      <c r="K58" s="100">
        <f t="shared" si="6"/>
        <v>3.9900589329475114E-2</v>
      </c>
      <c r="O58" s="96">
        <f>Amnt_Deposited!B53</f>
        <v>2039</v>
      </c>
      <c r="P58" s="99">
        <f>Amnt_Deposited!C53</f>
        <v>0</v>
      </c>
      <c r="Q58" s="284">
        <f>MCF!R57</f>
        <v>0.8</v>
      </c>
      <c r="R58" s="67">
        <f t="shared" si="17"/>
        <v>0</v>
      </c>
      <c r="S58" s="67">
        <f t="shared" si="7"/>
        <v>0</v>
      </c>
      <c r="T58" s="67">
        <f t="shared" si="8"/>
        <v>0</v>
      </c>
      <c r="U58" s="67">
        <f t="shared" si="9"/>
        <v>8.1417148235423412E-2</v>
      </c>
      <c r="V58" s="67">
        <f t="shared" si="10"/>
        <v>4.00429643137016E-2</v>
      </c>
      <c r="W58" s="100">
        <f t="shared" si="11"/>
        <v>2.6695309542467731E-2</v>
      </c>
    </row>
    <row r="59" spans="2:23">
      <c r="B59" s="96">
        <f>Amnt_Deposited!B54</f>
        <v>2040</v>
      </c>
      <c r="C59" s="99">
        <f>Amnt_Deposited!C54</f>
        <v>0</v>
      </c>
      <c r="D59" s="418">
        <f>Dry_Matter_Content!C46</f>
        <v>0.59</v>
      </c>
      <c r="E59" s="284">
        <f>MCF!R58</f>
        <v>0.8</v>
      </c>
      <c r="F59" s="67">
        <f t="shared" si="12"/>
        <v>0</v>
      </c>
      <c r="G59" s="67">
        <f t="shared" si="13"/>
        <v>0</v>
      </c>
      <c r="H59" s="67">
        <f t="shared" si="14"/>
        <v>0</v>
      </c>
      <c r="I59" s="67">
        <f t="shared" si="15"/>
        <v>8.1572250248271874E-2</v>
      </c>
      <c r="J59" s="67">
        <f t="shared" si="16"/>
        <v>4.0119247314274346E-2</v>
      </c>
      <c r="K59" s="100">
        <f t="shared" si="6"/>
        <v>2.6746164876182896E-2</v>
      </c>
      <c r="O59" s="96">
        <f>Amnt_Deposited!B54</f>
        <v>2040</v>
      </c>
      <c r="P59" s="99">
        <f>Amnt_Deposited!C54</f>
        <v>0</v>
      </c>
      <c r="Q59" s="284">
        <f>MCF!R58</f>
        <v>0.8</v>
      </c>
      <c r="R59" s="67">
        <f t="shared" si="17"/>
        <v>0</v>
      </c>
      <c r="S59" s="67">
        <f t="shared" si="7"/>
        <v>0</v>
      </c>
      <c r="T59" s="67">
        <f t="shared" si="8"/>
        <v>0</v>
      </c>
      <c r="U59" s="67">
        <f t="shared" si="9"/>
        <v>5.4575546553259489E-2</v>
      </c>
      <c r="V59" s="67">
        <f t="shared" si="10"/>
        <v>2.6841601682163919E-2</v>
      </c>
      <c r="W59" s="100">
        <f t="shared" si="11"/>
        <v>1.789440112144261E-2</v>
      </c>
    </row>
    <row r="60" spans="2:23">
      <c r="B60" s="96">
        <f>Amnt_Deposited!B55</f>
        <v>2041</v>
      </c>
      <c r="C60" s="99">
        <f>Amnt_Deposited!C55</f>
        <v>0</v>
      </c>
      <c r="D60" s="418">
        <f>Dry_Matter_Content!C47</f>
        <v>0.59</v>
      </c>
      <c r="E60" s="284">
        <f>MCF!R59</f>
        <v>0.8</v>
      </c>
      <c r="F60" s="67">
        <f t="shared" si="12"/>
        <v>0</v>
      </c>
      <c r="G60" s="67">
        <f t="shared" si="13"/>
        <v>0</v>
      </c>
      <c r="H60" s="67">
        <f t="shared" si="14"/>
        <v>0</v>
      </c>
      <c r="I60" s="67">
        <f t="shared" si="15"/>
        <v>5.4679514541652291E-2</v>
      </c>
      <c r="J60" s="67">
        <f t="shared" si="16"/>
        <v>2.689273570661958E-2</v>
      </c>
      <c r="K60" s="100">
        <f t="shared" si="6"/>
        <v>1.7928490471079719E-2</v>
      </c>
      <c r="O60" s="96">
        <f>Amnt_Deposited!B55</f>
        <v>2041</v>
      </c>
      <c r="P60" s="99">
        <f>Amnt_Deposited!C55</f>
        <v>0</v>
      </c>
      <c r="Q60" s="284">
        <f>MCF!R59</f>
        <v>0.8</v>
      </c>
      <c r="R60" s="67">
        <f t="shared" si="17"/>
        <v>0</v>
      </c>
      <c r="S60" s="67">
        <f t="shared" si="7"/>
        <v>0</v>
      </c>
      <c r="T60" s="67">
        <f t="shared" si="8"/>
        <v>0</v>
      </c>
      <c r="U60" s="67">
        <f t="shared" si="9"/>
        <v>3.6583082878001077E-2</v>
      </c>
      <c r="V60" s="67">
        <f t="shared" si="10"/>
        <v>1.7992463675258412E-2</v>
      </c>
      <c r="W60" s="100">
        <f t="shared" si="11"/>
        <v>1.1994975783505607E-2</v>
      </c>
    </row>
    <row r="61" spans="2:23">
      <c r="B61" s="96">
        <f>Amnt_Deposited!B56</f>
        <v>2042</v>
      </c>
      <c r="C61" s="99">
        <f>Amnt_Deposited!C56</f>
        <v>0</v>
      </c>
      <c r="D61" s="418">
        <f>Dry_Matter_Content!C48</f>
        <v>0.59</v>
      </c>
      <c r="E61" s="284">
        <f>MCF!R60</f>
        <v>0.8</v>
      </c>
      <c r="F61" s="67">
        <f t="shared" si="12"/>
        <v>0</v>
      </c>
      <c r="G61" s="67">
        <f t="shared" si="13"/>
        <v>0</v>
      </c>
      <c r="H61" s="67">
        <f t="shared" si="14"/>
        <v>0</v>
      </c>
      <c r="I61" s="67">
        <f t="shared" si="15"/>
        <v>3.6652774704766772E-2</v>
      </c>
      <c r="J61" s="67">
        <f t="shared" si="16"/>
        <v>1.8026739836885516E-2</v>
      </c>
      <c r="K61" s="100">
        <f t="shared" si="6"/>
        <v>1.2017826557923677E-2</v>
      </c>
      <c r="O61" s="96">
        <f>Amnt_Deposited!B56</f>
        <v>2042</v>
      </c>
      <c r="P61" s="99">
        <f>Amnt_Deposited!C56</f>
        <v>0</v>
      </c>
      <c r="Q61" s="284">
        <f>MCF!R60</f>
        <v>0.8</v>
      </c>
      <c r="R61" s="67">
        <f t="shared" si="17"/>
        <v>0</v>
      </c>
      <c r="S61" s="67">
        <f t="shared" si="7"/>
        <v>0</v>
      </c>
      <c r="T61" s="67">
        <f t="shared" si="8"/>
        <v>0</v>
      </c>
      <c r="U61" s="67">
        <f t="shared" si="9"/>
        <v>2.4522373798907291E-2</v>
      </c>
      <c r="V61" s="67">
        <f t="shared" si="10"/>
        <v>1.2060709079093786E-2</v>
      </c>
      <c r="W61" s="100">
        <f t="shared" si="11"/>
        <v>8.040472719395857E-3</v>
      </c>
    </row>
    <row r="62" spans="2:23">
      <c r="B62" s="96">
        <f>Amnt_Deposited!B57</f>
        <v>2043</v>
      </c>
      <c r="C62" s="99">
        <f>Amnt_Deposited!C57</f>
        <v>0</v>
      </c>
      <c r="D62" s="418">
        <f>Dry_Matter_Content!C49</f>
        <v>0.59</v>
      </c>
      <c r="E62" s="284">
        <f>MCF!R61</f>
        <v>0.8</v>
      </c>
      <c r="F62" s="67">
        <f t="shared" si="12"/>
        <v>0</v>
      </c>
      <c r="G62" s="67">
        <f t="shared" si="13"/>
        <v>0</v>
      </c>
      <c r="H62" s="67">
        <f t="shared" si="14"/>
        <v>0</v>
      </c>
      <c r="I62" s="67">
        <f t="shared" si="15"/>
        <v>2.4569089627433181E-2</v>
      </c>
      <c r="J62" s="67">
        <f t="shared" si="16"/>
        <v>1.2083685077333593E-2</v>
      </c>
      <c r="K62" s="100">
        <f t="shared" si="6"/>
        <v>8.0557900515557286E-3</v>
      </c>
      <c r="O62" s="96">
        <f>Amnt_Deposited!B57</f>
        <v>2043</v>
      </c>
      <c r="P62" s="99">
        <f>Amnt_Deposited!C57</f>
        <v>0</v>
      </c>
      <c r="Q62" s="284">
        <f>MCF!R61</f>
        <v>0.8</v>
      </c>
      <c r="R62" s="67">
        <f t="shared" si="17"/>
        <v>0</v>
      </c>
      <c r="S62" s="67">
        <f t="shared" si="7"/>
        <v>0</v>
      </c>
      <c r="T62" s="67">
        <f t="shared" si="8"/>
        <v>0</v>
      </c>
      <c r="U62" s="67">
        <f t="shared" si="9"/>
        <v>1.6437838733786691E-2</v>
      </c>
      <c r="V62" s="67">
        <f t="shared" si="10"/>
        <v>8.0845350651206002E-3</v>
      </c>
      <c r="W62" s="100">
        <f t="shared" si="11"/>
        <v>5.3896900434137335E-3</v>
      </c>
    </row>
    <row r="63" spans="2:23">
      <c r="B63" s="96">
        <f>Amnt_Deposited!B58</f>
        <v>2044</v>
      </c>
      <c r="C63" s="99">
        <f>Amnt_Deposited!C58</f>
        <v>0</v>
      </c>
      <c r="D63" s="418">
        <f>Dry_Matter_Content!C50</f>
        <v>0.59</v>
      </c>
      <c r="E63" s="284">
        <f>MCF!R62</f>
        <v>0.8</v>
      </c>
      <c r="F63" s="67">
        <f t="shared" si="12"/>
        <v>0</v>
      </c>
      <c r="G63" s="67">
        <f t="shared" si="13"/>
        <v>0</v>
      </c>
      <c r="H63" s="67">
        <f t="shared" si="14"/>
        <v>0</v>
      </c>
      <c r="I63" s="67">
        <f t="shared" si="15"/>
        <v>1.6469153290114759E-2</v>
      </c>
      <c r="J63" s="67">
        <f t="shared" si="16"/>
        <v>8.0999363373184217E-3</v>
      </c>
      <c r="K63" s="100">
        <f t="shared" si="6"/>
        <v>5.3999575582122806E-3</v>
      </c>
      <c r="O63" s="96">
        <f>Amnt_Deposited!B58</f>
        <v>2044</v>
      </c>
      <c r="P63" s="99">
        <f>Amnt_Deposited!C58</f>
        <v>0</v>
      </c>
      <c r="Q63" s="284">
        <f>MCF!R62</f>
        <v>0.8</v>
      </c>
      <c r="R63" s="67">
        <f t="shared" si="17"/>
        <v>0</v>
      </c>
      <c r="S63" s="67">
        <f t="shared" si="7"/>
        <v>0</v>
      </c>
      <c r="T63" s="67">
        <f t="shared" si="8"/>
        <v>0</v>
      </c>
      <c r="U63" s="67">
        <f t="shared" si="9"/>
        <v>1.1018612816758309E-2</v>
      </c>
      <c r="V63" s="67">
        <f t="shared" si="10"/>
        <v>5.4192259170283809E-3</v>
      </c>
      <c r="W63" s="100">
        <f t="shared" si="11"/>
        <v>3.6128172780189203E-3</v>
      </c>
    </row>
    <row r="64" spans="2:23">
      <c r="B64" s="96">
        <f>Amnt_Deposited!B59</f>
        <v>2045</v>
      </c>
      <c r="C64" s="99">
        <f>Amnt_Deposited!C59</f>
        <v>0</v>
      </c>
      <c r="D64" s="418">
        <f>Dry_Matter_Content!C51</f>
        <v>0.59</v>
      </c>
      <c r="E64" s="284">
        <f>MCF!R63</f>
        <v>0.8</v>
      </c>
      <c r="F64" s="67">
        <f t="shared" si="12"/>
        <v>0</v>
      </c>
      <c r="G64" s="67">
        <f t="shared" si="13"/>
        <v>0</v>
      </c>
      <c r="H64" s="67">
        <f t="shared" si="14"/>
        <v>0</v>
      </c>
      <c r="I64" s="67">
        <f t="shared" si="15"/>
        <v>1.1039603591597726E-2</v>
      </c>
      <c r="J64" s="67">
        <f t="shared" si="16"/>
        <v>5.4295496985170329E-3</v>
      </c>
      <c r="K64" s="100">
        <f t="shared" si="6"/>
        <v>3.619699799011355E-3</v>
      </c>
      <c r="O64" s="96">
        <f>Amnt_Deposited!B59</f>
        <v>2045</v>
      </c>
      <c r="P64" s="99">
        <f>Amnt_Deposited!C59</f>
        <v>0</v>
      </c>
      <c r="Q64" s="284">
        <f>MCF!R63</f>
        <v>0.8</v>
      </c>
      <c r="R64" s="67">
        <f t="shared" si="17"/>
        <v>0</v>
      </c>
      <c r="S64" s="67">
        <f t="shared" si="7"/>
        <v>0</v>
      </c>
      <c r="T64" s="67">
        <f t="shared" si="8"/>
        <v>0</v>
      </c>
      <c r="U64" s="67">
        <f t="shared" si="9"/>
        <v>7.385997050578315E-3</v>
      </c>
      <c r="V64" s="67">
        <f t="shared" si="10"/>
        <v>3.6326157661799936E-3</v>
      </c>
      <c r="W64" s="100">
        <f t="shared" si="11"/>
        <v>2.4217438441199958E-3</v>
      </c>
    </row>
    <row r="65" spans="2:23">
      <c r="B65" s="96">
        <f>Amnt_Deposited!B60</f>
        <v>2046</v>
      </c>
      <c r="C65" s="99">
        <f>Amnt_Deposited!C60</f>
        <v>0</v>
      </c>
      <c r="D65" s="418">
        <f>Dry_Matter_Content!C52</f>
        <v>0.59</v>
      </c>
      <c r="E65" s="284">
        <f>MCF!R64</f>
        <v>0.8</v>
      </c>
      <c r="F65" s="67">
        <f t="shared" si="12"/>
        <v>0</v>
      </c>
      <c r="G65" s="67">
        <f t="shared" si="13"/>
        <v>0</v>
      </c>
      <c r="H65" s="67">
        <f t="shared" si="14"/>
        <v>0</v>
      </c>
      <c r="I65" s="67">
        <f t="shared" si="15"/>
        <v>7.4000675877349967E-3</v>
      </c>
      <c r="J65" s="67">
        <f t="shared" si="16"/>
        <v>3.6395360038627292E-3</v>
      </c>
      <c r="K65" s="100">
        <f t="shared" si="6"/>
        <v>2.426357335908486E-3</v>
      </c>
      <c r="O65" s="96">
        <f>Amnt_Deposited!B60</f>
        <v>2046</v>
      </c>
      <c r="P65" s="99">
        <f>Amnt_Deposited!C60</f>
        <v>0</v>
      </c>
      <c r="Q65" s="284">
        <f>MCF!R64</f>
        <v>0.8</v>
      </c>
      <c r="R65" s="67">
        <f t="shared" si="17"/>
        <v>0</v>
      </c>
      <c r="S65" s="67">
        <f t="shared" si="7"/>
        <v>0</v>
      </c>
      <c r="T65" s="67">
        <f t="shared" si="8"/>
        <v>0</v>
      </c>
      <c r="U65" s="67">
        <f t="shared" si="9"/>
        <v>4.9509818829627525E-3</v>
      </c>
      <c r="V65" s="67">
        <f t="shared" si="10"/>
        <v>2.4350151676155625E-3</v>
      </c>
      <c r="W65" s="100">
        <f t="shared" si="11"/>
        <v>1.6233434450770416E-3</v>
      </c>
    </row>
    <row r="66" spans="2:23">
      <c r="B66" s="96">
        <f>Amnt_Deposited!B61</f>
        <v>2047</v>
      </c>
      <c r="C66" s="99">
        <f>Amnt_Deposited!C61</f>
        <v>0</v>
      </c>
      <c r="D66" s="418">
        <f>Dry_Matter_Content!C53</f>
        <v>0.59</v>
      </c>
      <c r="E66" s="284">
        <f>MCF!R65</f>
        <v>0.8</v>
      </c>
      <c r="F66" s="67">
        <f t="shared" si="12"/>
        <v>0</v>
      </c>
      <c r="G66" s="67">
        <f t="shared" si="13"/>
        <v>0</v>
      </c>
      <c r="H66" s="67">
        <f t="shared" si="14"/>
        <v>0</v>
      </c>
      <c r="I66" s="67">
        <f t="shared" si="15"/>
        <v>4.9604136460773655E-3</v>
      </c>
      <c r="J66" s="67">
        <f t="shared" si="16"/>
        <v>2.4396539416576312E-3</v>
      </c>
      <c r="K66" s="100">
        <f t="shared" si="6"/>
        <v>1.6264359611050873E-3</v>
      </c>
      <c r="O66" s="96">
        <f>Amnt_Deposited!B61</f>
        <v>2047</v>
      </c>
      <c r="P66" s="99">
        <f>Amnt_Deposited!C61</f>
        <v>0</v>
      </c>
      <c r="Q66" s="284">
        <f>MCF!R65</f>
        <v>0.8</v>
      </c>
      <c r="R66" s="67">
        <f t="shared" si="17"/>
        <v>0</v>
      </c>
      <c r="S66" s="67">
        <f t="shared" si="7"/>
        <v>0</v>
      </c>
      <c r="T66" s="67">
        <f t="shared" si="8"/>
        <v>0</v>
      </c>
      <c r="U66" s="67">
        <f t="shared" si="9"/>
        <v>3.3187424037092084E-3</v>
      </c>
      <c r="V66" s="67">
        <f t="shared" si="10"/>
        <v>1.6322394792535439E-3</v>
      </c>
      <c r="W66" s="100">
        <f t="shared" si="11"/>
        <v>1.0881596528356959E-3</v>
      </c>
    </row>
    <row r="67" spans="2:23">
      <c r="B67" s="96">
        <f>Amnt_Deposited!B62</f>
        <v>2048</v>
      </c>
      <c r="C67" s="99">
        <f>Amnt_Deposited!C62</f>
        <v>0</v>
      </c>
      <c r="D67" s="418">
        <f>Dry_Matter_Content!C54</f>
        <v>0.59</v>
      </c>
      <c r="E67" s="284">
        <f>MCF!R66</f>
        <v>0.8</v>
      </c>
      <c r="F67" s="67">
        <f t="shared" si="12"/>
        <v>0</v>
      </c>
      <c r="G67" s="67">
        <f t="shared" si="13"/>
        <v>0</v>
      </c>
      <c r="H67" s="67">
        <f t="shared" si="14"/>
        <v>0</v>
      </c>
      <c r="I67" s="67">
        <f t="shared" si="15"/>
        <v>3.3250647035943932E-3</v>
      </c>
      <c r="J67" s="67">
        <f t="shared" si="16"/>
        <v>1.6353489424829723E-3</v>
      </c>
      <c r="K67" s="100">
        <f t="shared" si="6"/>
        <v>1.0902326283219815E-3</v>
      </c>
      <c r="O67" s="96">
        <f>Amnt_Deposited!B62</f>
        <v>2048</v>
      </c>
      <c r="P67" s="99">
        <f>Amnt_Deposited!C62</f>
        <v>0</v>
      </c>
      <c r="Q67" s="284">
        <f>MCF!R66</f>
        <v>0.8</v>
      </c>
      <c r="R67" s="67">
        <f t="shared" si="17"/>
        <v>0</v>
      </c>
      <c r="S67" s="67">
        <f t="shared" si="7"/>
        <v>0</v>
      </c>
      <c r="T67" s="67">
        <f t="shared" si="8"/>
        <v>0</v>
      </c>
      <c r="U67" s="67">
        <f t="shared" si="9"/>
        <v>2.224619560834785E-3</v>
      </c>
      <c r="V67" s="67">
        <f t="shared" si="10"/>
        <v>1.0941228428744236E-3</v>
      </c>
      <c r="W67" s="100">
        <f t="shared" si="11"/>
        <v>7.2941522858294898E-4</v>
      </c>
    </row>
    <row r="68" spans="2:23">
      <c r="B68" s="96">
        <f>Amnt_Deposited!B63</f>
        <v>2049</v>
      </c>
      <c r="C68" s="99">
        <f>Amnt_Deposited!C63</f>
        <v>0</v>
      </c>
      <c r="D68" s="418">
        <f>Dry_Matter_Content!C55</f>
        <v>0.59</v>
      </c>
      <c r="E68" s="284">
        <f>MCF!R67</f>
        <v>0.8</v>
      </c>
      <c r="F68" s="67">
        <f t="shared" si="12"/>
        <v>0</v>
      </c>
      <c r="G68" s="67">
        <f t="shared" si="13"/>
        <v>0</v>
      </c>
      <c r="H68" s="67">
        <f t="shared" si="14"/>
        <v>0</v>
      </c>
      <c r="I68" s="67">
        <f t="shared" si="15"/>
        <v>2.2288575251848729E-3</v>
      </c>
      <c r="J68" s="67">
        <f t="shared" si="16"/>
        <v>1.0962071784095201E-3</v>
      </c>
      <c r="K68" s="100">
        <f t="shared" si="6"/>
        <v>7.3080478560634673E-4</v>
      </c>
      <c r="O68" s="96">
        <f>Amnt_Deposited!B63</f>
        <v>2049</v>
      </c>
      <c r="P68" s="99">
        <f>Amnt_Deposited!C63</f>
        <v>0</v>
      </c>
      <c r="Q68" s="284">
        <f>MCF!R67</f>
        <v>0.8</v>
      </c>
      <c r="R68" s="67">
        <f t="shared" si="17"/>
        <v>0</v>
      </c>
      <c r="S68" s="67">
        <f t="shared" si="7"/>
        <v>0</v>
      </c>
      <c r="T68" s="67">
        <f t="shared" si="8"/>
        <v>0</v>
      </c>
      <c r="U68" s="67">
        <f t="shared" si="9"/>
        <v>1.4912070864305568E-3</v>
      </c>
      <c r="V68" s="67">
        <f t="shared" si="10"/>
        <v>7.3341247440422816E-4</v>
      </c>
      <c r="W68" s="100">
        <f t="shared" si="11"/>
        <v>4.889416496028187E-4</v>
      </c>
    </row>
    <row r="69" spans="2:23">
      <c r="B69" s="96">
        <f>Amnt_Deposited!B64</f>
        <v>2050</v>
      </c>
      <c r="C69" s="99">
        <f>Amnt_Deposited!C64</f>
        <v>0</v>
      </c>
      <c r="D69" s="418">
        <f>Dry_Matter_Content!C56</f>
        <v>0.59</v>
      </c>
      <c r="E69" s="284">
        <f>MCF!R68</f>
        <v>0.8</v>
      </c>
      <c r="F69" s="67">
        <f t="shared" si="12"/>
        <v>0</v>
      </c>
      <c r="G69" s="67">
        <f t="shared" si="13"/>
        <v>0</v>
      </c>
      <c r="H69" s="67">
        <f t="shared" si="14"/>
        <v>0</v>
      </c>
      <c r="I69" s="67">
        <f t="shared" si="15"/>
        <v>1.4940478788888051E-3</v>
      </c>
      <c r="J69" s="67">
        <f t="shared" si="16"/>
        <v>7.3480964629606777E-4</v>
      </c>
      <c r="K69" s="100">
        <f t="shared" si="6"/>
        <v>4.8987309753071185E-4</v>
      </c>
      <c r="O69" s="96">
        <f>Amnt_Deposited!B64</f>
        <v>2050</v>
      </c>
      <c r="P69" s="99">
        <f>Amnt_Deposited!C64</f>
        <v>0</v>
      </c>
      <c r="Q69" s="284">
        <f>MCF!R68</f>
        <v>0.8</v>
      </c>
      <c r="R69" s="67">
        <f t="shared" si="17"/>
        <v>0</v>
      </c>
      <c r="S69" s="67">
        <f t="shared" si="7"/>
        <v>0</v>
      </c>
      <c r="T69" s="67">
        <f t="shared" si="8"/>
        <v>0</v>
      </c>
      <c r="U69" s="67">
        <f t="shared" si="9"/>
        <v>9.9958600282480247E-4</v>
      </c>
      <c r="V69" s="67">
        <f t="shared" si="10"/>
        <v>4.916210836057544E-4</v>
      </c>
      <c r="W69" s="100">
        <f t="shared" si="11"/>
        <v>3.277473890705029E-4</v>
      </c>
    </row>
    <row r="70" spans="2:23">
      <c r="B70" s="96">
        <f>Amnt_Deposited!B65</f>
        <v>2051</v>
      </c>
      <c r="C70" s="99">
        <f>Amnt_Deposited!C65</f>
        <v>0</v>
      </c>
      <c r="D70" s="418">
        <f>Dry_Matter_Content!C57</f>
        <v>0.59</v>
      </c>
      <c r="E70" s="284">
        <f>MCF!R69</f>
        <v>0.8</v>
      </c>
      <c r="F70" s="67">
        <f t="shared" si="12"/>
        <v>0</v>
      </c>
      <c r="G70" s="67">
        <f t="shared" si="13"/>
        <v>0</v>
      </c>
      <c r="H70" s="67">
        <f t="shared" si="14"/>
        <v>0</v>
      </c>
      <c r="I70" s="67">
        <f t="shared" si="15"/>
        <v>1.0014902429561932E-3</v>
      </c>
      <c r="J70" s="67">
        <f t="shared" si="16"/>
        <v>4.9255763593261204E-4</v>
      </c>
      <c r="K70" s="100">
        <f t="shared" si="6"/>
        <v>3.2837175728840803E-4</v>
      </c>
      <c r="O70" s="96">
        <f>Amnt_Deposited!B65</f>
        <v>2051</v>
      </c>
      <c r="P70" s="99">
        <f>Amnt_Deposited!C65</f>
        <v>0</v>
      </c>
      <c r="Q70" s="284">
        <f>MCF!R69</f>
        <v>0.8</v>
      </c>
      <c r="R70" s="67">
        <f t="shared" si="17"/>
        <v>0</v>
      </c>
      <c r="S70" s="67">
        <f t="shared" si="7"/>
        <v>0</v>
      </c>
      <c r="T70" s="67">
        <f t="shared" si="8"/>
        <v>0</v>
      </c>
      <c r="U70" s="67">
        <f t="shared" si="9"/>
        <v>6.7004253543010231E-4</v>
      </c>
      <c r="V70" s="67">
        <f t="shared" si="10"/>
        <v>3.2954346739470016E-4</v>
      </c>
      <c r="W70" s="100">
        <f t="shared" si="11"/>
        <v>2.1969564492980011E-4</v>
      </c>
    </row>
    <row r="71" spans="2:23">
      <c r="B71" s="96">
        <f>Amnt_Deposited!B66</f>
        <v>2052</v>
      </c>
      <c r="C71" s="99">
        <f>Amnt_Deposited!C66</f>
        <v>0</v>
      </c>
      <c r="D71" s="418">
        <f>Dry_Matter_Content!C58</f>
        <v>0.59</v>
      </c>
      <c r="E71" s="284">
        <f>MCF!R70</f>
        <v>0.8</v>
      </c>
      <c r="F71" s="67">
        <f t="shared" si="12"/>
        <v>0</v>
      </c>
      <c r="G71" s="67">
        <f t="shared" si="13"/>
        <v>0</v>
      </c>
      <c r="H71" s="67">
        <f t="shared" si="14"/>
        <v>0</v>
      </c>
      <c r="I71" s="67">
        <f t="shared" si="15"/>
        <v>6.7131898576263901E-4</v>
      </c>
      <c r="J71" s="67">
        <f t="shared" si="16"/>
        <v>3.3017125719355414E-4</v>
      </c>
      <c r="K71" s="100">
        <f t="shared" si="6"/>
        <v>2.2011417146236941E-4</v>
      </c>
      <c r="O71" s="96">
        <f>Amnt_Deposited!B66</f>
        <v>2052</v>
      </c>
      <c r="P71" s="99">
        <f>Amnt_Deposited!C66</f>
        <v>0</v>
      </c>
      <c r="Q71" s="284">
        <f>MCF!R70</f>
        <v>0.8</v>
      </c>
      <c r="R71" s="67">
        <f t="shared" si="17"/>
        <v>0</v>
      </c>
      <c r="S71" s="67">
        <f t="shared" si="7"/>
        <v>0</v>
      </c>
      <c r="T71" s="67">
        <f t="shared" si="8"/>
        <v>0</v>
      </c>
      <c r="U71" s="67">
        <f t="shared" si="9"/>
        <v>4.4914294319534266E-4</v>
      </c>
      <c r="V71" s="67">
        <f t="shared" si="10"/>
        <v>2.2089959223475965E-4</v>
      </c>
      <c r="W71" s="100">
        <f t="shared" si="11"/>
        <v>1.4726639482317308E-4</v>
      </c>
    </row>
    <row r="72" spans="2:23">
      <c r="B72" s="96">
        <f>Amnt_Deposited!B67</f>
        <v>2053</v>
      </c>
      <c r="C72" s="99">
        <f>Amnt_Deposited!C67</f>
        <v>0</v>
      </c>
      <c r="D72" s="418">
        <f>Dry_Matter_Content!C59</f>
        <v>0.59</v>
      </c>
      <c r="E72" s="284">
        <f>MCF!R71</f>
        <v>0.8</v>
      </c>
      <c r="F72" s="67">
        <f t="shared" si="12"/>
        <v>0</v>
      </c>
      <c r="G72" s="67">
        <f t="shared" si="13"/>
        <v>0</v>
      </c>
      <c r="H72" s="67">
        <f t="shared" si="14"/>
        <v>0</v>
      </c>
      <c r="I72" s="67">
        <f t="shared" si="15"/>
        <v>4.4999857344101089E-4</v>
      </c>
      <c r="J72" s="67">
        <f t="shared" si="16"/>
        <v>2.2132041232162812E-4</v>
      </c>
      <c r="K72" s="100">
        <f t="shared" si="6"/>
        <v>1.4754694154775206E-4</v>
      </c>
      <c r="O72" s="96">
        <f>Amnt_Deposited!B67</f>
        <v>2053</v>
      </c>
      <c r="P72" s="99">
        <f>Amnt_Deposited!C67</f>
        <v>0</v>
      </c>
      <c r="Q72" s="284">
        <f>MCF!R71</f>
        <v>0.8</v>
      </c>
      <c r="R72" s="67">
        <f t="shared" si="17"/>
        <v>0</v>
      </c>
      <c r="S72" s="67">
        <f t="shared" si="7"/>
        <v>0</v>
      </c>
      <c r="T72" s="67">
        <f t="shared" si="8"/>
        <v>0</v>
      </c>
      <c r="U72" s="67">
        <f t="shared" si="9"/>
        <v>3.0106951835928464E-4</v>
      </c>
      <c r="V72" s="67">
        <f t="shared" si="10"/>
        <v>1.4807342483605802E-4</v>
      </c>
      <c r="W72" s="100">
        <f t="shared" si="11"/>
        <v>9.8715616557372004E-5</v>
      </c>
    </row>
    <row r="73" spans="2:23">
      <c r="B73" s="96">
        <f>Amnt_Deposited!B68</f>
        <v>2054</v>
      </c>
      <c r="C73" s="99">
        <f>Amnt_Deposited!C68</f>
        <v>0</v>
      </c>
      <c r="D73" s="418">
        <f>Dry_Matter_Content!C60</f>
        <v>0.59</v>
      </c>
      <c r="E73" s="284">
        <f>MCF!R72</f>
        <v>0.8</v>
      </c>
      <c r="F73" s="67">
        <f t="shared" si="12"/>
        <v>0</v>
      </c>
      <c r="G73" s="67">
        <f t="shared" si="13"/>
        <v>0</v>
      </c>
      <c r="H73" s="67">
        <f t="shared" si="14"/>
        <v>0</v>
      </c>
      <c r="I73" s="67">
        <f t="shared" si="15"/>
        <v>3.0164306446495045E-4</v>
      </c>
      <c r="J73" s="67">
        <f t="shared" si="16"/>
        <v>1.4835550897606043E-4</v>
      </c>
      <c r="K73" s="100">
        <f t="shared" si="6"/>
        <v>9.8903672650706956E-5</v>
      </c>
      <c r="O73" s="96">
        <f>Amnt_Deposited!B68</f>
        <v>2054</v>
      </c>
      <c r="P73" s="99">
        <f>Amnt_Deposited!C68</f>
        <v>0</v>
      </c>
      <c r="Q73" s="284">
        <f>MCF!R72</f>
        <v>0.8</v>
      </c>
      <c r="R73" s="67">
        <f t="shared" si="17"/>
        <v>0</v>
      </c>
      <c r="S73" s="67">
        <f t="shared" si="7"/>
        <v>0</v>
      </c>
      <c r="T73" s="67">
        <f t="shared" si="8"/>
        <v>0</v>
      </c>
      <c r="U73" s="67">
        <f t="shared" si="9"/>
        <v>2.0181293340652343E-4</v>
      </c>
      <c r="V73" s="67">
        <f t="shared" si="10"/>
        <v>9.9256584952761196E-5</v>
      </c>
      <c r="W73" s="100">
        <f t="shared" si="11"/>
        <v>6.6171056635174131E-5</v>
      </c>
    </row>
    <row r="74" spans="2:23">
      <c r="B74" s="96">
        <f>Amnt_Deposited!B69</f>
        <v>2055</v>
      </c>
      <c r="C74" s="99">
        <f>Amnt_Deposited!C69</f>
        <v>0</v>
      </c>
      <c r="D74" s="418">
        <f>Dry_Matter_Content!C61</f>
        <v>0.59</v>
      </c>
      <c r="E74" s="284">
        <f>MCF!R73</f>
        <v>0.8</v>
      </c>
      <c r="F74" s="67">
        <f t="shared" si="12"/>
        <v>0</v>
      </c>
      <c r="G74" s="67">
        <f t="shared" si="13"/>
        <v>0</v>
      </c>
      <c r="H74" s="67">
        <f t="shared" si="14"/>
        <v>0</v>
      </c>
      <c r="I74" s="67">
        <f t="shared" si="15"/>
        <v>2.0219739285847691E-4</v>
      </c>
      <c r="J74" s="67">
        <f t="shared" si="16"/>
        <v>9.944567160647354E-5</v>
      </c>
      <c r="K74" s="100">
        <f t="shared" si="6"/>
        <v>6.6297114404315684E-5</v>
      </c>
      <c r="O74" s="96">
        <f>Amnt_Deposited!B69</f>
        <v>2055</v>
      </c>
      <c r="P74" s="99">
        <f>Amnt_Deposited!C69</f>
        <v>0</v>
      </c>
      <c r="Q74" s="284">
        <f>MCF!R73</f>
        <v>0.8</v>
      </c>
      <c r="R74" s="67">
        <f t="shared" si="17"/>
        <v>0</v>
      </c>
      <c r="S74" s="67">
        <f t="shared" si="7"/>
        <v>0</v>
      </c>
      <c r="T74" s="67">
        <f t="shared" si="8"/>
        <v>0</v>
      </c>
      <c r="U74" s="67">
        <f t="shared" si="9"/>
        <v>1.3527925481164821E-4</v>
      </c>
      <c r="V74" s="67">
        <f t="shared" si="10"/>
        <v>6.6533678594875233E-5</v>
      </c>
      <c r="W74" s="100">
        <f t="shared" si="11"/>
        <v>4.4355785729916817E-5</v>
      </c>
    </row>
    <row r="75" spans="2:23">
      <c r="B75" s="96">
        <f>Amnt_Deposited!B70</f>
        <v>2056</v>
      </c>
      <c r="C75" s="99">
        <f>Amnt_Deposited!C70</f>
        <v>0</v>
      </c>
      <c r="D75" s="418">
        <f>Dry_Matter_Content!C62</f>
        <v>0.59</v>
      </c>
      <c r="E75" s="284">
        <f>MCF!R74</f>
        <v>0.8</v>
      </c>
      <c r="F75" s="67">
        <f t="shared" si="12"/>
        <v>0</v>
      </c>
      <c r="G75" s="67">
        <f t="shared" si="13"/>
        <v>0</v>
      </c>
      <c r="H75" s="67">
        <f t="shared" si="14"/>
        <v>0</v>
      </c>
      <c r="I75" s="67">
        <f t="shared" si="15"/>
        <v>1.3553696568918049E-4</v>
      </c>
      <c r="J75" s="67">
        <f t="shared" si="16"/>
        <v>6.6660427169296424E-5</v>
      </c>
      <c r="K75" s="100">
        <f t="shared" si="6"/>
        <v>4.4440284779530945E-5</v>
      </c>
      <c r="O75" s="96">
        <f>Amnt_Deposited!B70</f>
        <v>2056</v>
      </c>
      <c r="P75" s="99">
        <f>Amnt_Deposited!C70</f>
        <v>0</v>
      </c>
      <c r="Q75" s="284">
        <f>MCF!R74</f>
        <v>0.8</v>
      </c>
      <c r="R75" s="67">
        <f t="shared" si="17"/>
        <v>0</v>
      </c>
      <c r="S75" s="67">
        <f t="shared" si="7"/>
        <v>0</v>
      </c>
      <c r="T75" s="67">
        <f t="shared" si="8"/>
        <v>0</v>
      </c>
      <c r="U75" s="67">
        <f t="shared" si="9"/>
        <v>9.0680396313011006E-5</v>
      </c>
      <c r="V75" s="67">
        <f t="shared" si="10"/>
        <v>4.4598858498637199E-5</v>
      </c>
      <c r="W75" s="100">
        <f t="shared" si="11"/>
        <v>2.9732572332424799E-5</v>
      </c>
    </row>
    <row r="76" spans="2:23">
      <c r="B76" s="96">
        <f>Amnt_Deposited!B71</f>
        <v>2057</v>
      </c>
      <c r="C76" s="99">
        <f>Amnt_Deposited!C71</f>
        <v>0</v>
      </c>
      <c r="D76" s="418">
        <f>Dry_Matter_Content!C63</f>
        <v>0.59</v>
      </c>
      <c r="E76" s="284">
        <f>MCF!R75</f>
        <v>0.8</v>
      </c>
      <c r="F76" s="67">
        <f t="shared" si="12"/>
        <v>0</v>
      </c>
      <c r="G76" s="67">
        <f t="shared" si="13"/>
        <v>0</v>
      </c>
      <c r="H76" s="67">
        <f t="shared" si="14"/>
        <v>0</v>
      </c>
      <c r="I76" s="67">
        <f t="shared" si="15"/>
        <v>9.0853145080302338E-5</v>
      </c>
      <c r="J76" s="67">
        <f t="shared" si="16"/>
        <v>4.4683820608878157E-5</v>
      </c>
      <c r="K76" s="100">
        <f t="shared" si="6"/>
        <v>2.9789213739252103E-5</v>
      </c>
      <c r="O76" s="96">
        <f>Amnt_Deposited!B71</f>
        <v>2057</v>
      </c>
      <c r="P76" s="99">
        <f>Amnt_Deposited!C71</f>
        <v>0</v>
      </c>
      <c r="Q76" s="284">
        <f>MCF!R75</f>
        <v>0.8</v>
      </c>
      <c r="R76" s="67">
        <f t="shared" si="17"/>
        <v>0</v>
      </c>
      <c r="S76" s="67">
        <f t="shared" si="7"/>
        <v>0</v>
      </c>
      <c r="T76" s="67">
        <f t="shared" si="8"/>
        <v>0</v>
      </c>
      <c r="U76" s="67">
        <f t="shared" si="9"/>
        <v>6.0784887431067555E-5</v>
      </c>
      <c r="V76" s="67">
        <f t="shared" si="10"/>
        <v>2.9895508881943451E-5</v>
      </c>
      <c r="W76" s="100">
        <f t="shared" si="11"/>
        <v>1.9930339254628968E-5</v>
      </c>
    </row>
    <row r="77" spans="2:23">
      <c r="B77" s="96">
        <f>Amnt_Deposited!B72</f>
        <v>2058</v>
      </c>
      <c r="C77" s="99">
        <f>Amnt_Deposited!C72</f>
        <v>0</v>
      </c>
      <c r="D77" s="418">
        <f>Dry_Matter_Content!C64</f>
        <v>0.59</v>
      </c>
      <c r="E77" s="284">
        <f>MCF!R76</f>
        <v>0.8</v>
      </c>
      <c r="F77" s="67">
        <f t="shared" si="12"/>
        <v>0</v>
      </c>
      <c r="G77" s="67">
        <f t="shared" si="13"/>
        <v>0</v>
      </c>
      <c r="H77" s="67">
        <f t="shared" si="14"/>
        <v>0</v>
      </c>
      <c r="I77" s="67">
        <f t="shared" si="15"/>
        <v>6.0900684392710882E-5</v>
      </c>
      <c r="J77" s="67">
        <f t="shared" si="16"/>
        <v>2.9952460687591455E-5</v>
      </c>
      <c r="K77" s="100">
        <f t="shared" si="6"/>
        <v>1.9968307125060968E-5</v>
      </c>
      <c r="O77" s="96">
        <f>Amnt_Deposited!B72</f>
        <v>2058</v>
      </c>
      <c r="P77" s="99">
        <f>Amnt_Deposited!C72</f>
        <v>0</v>
      </c>
      <c r="Q77" s="284">
        <f>MCF!R76</f>
        <v>0.8</v>
      </c>
      <c r="R77" s="67">
        <f t="shared" si="17"/>
        <v>0</v>
      </c>
      <c r="S77" s="67">
        <f t="shared" si="7"/>
        <v>0</v>
      </c>
      <c r="T77" s="67">
        <f t="shared" si="8"/>
        <v>0</v>
      </c>
      <c r="U77" s="67">
        <f t="shared" si="9"/>
        <v>4.074532854106436E-5</v>
      </c>
      <c r="V77" s="67">
        <f t="shared" si="10"/>
        <v>2.0039558890003199E-5</v>
      </c>
      <c r="W77" s="100">
        <f t="shared" si="11"/>
        <v>1.3359705926668798E-5</v>
      </c>
    </row>
    <row r="78" spans="2:23">
      <c r="B78" s="96">
        <f>Amnt_Deposited!B73</f>
        <v>2059</v>
      </c>
      <c r="C78" s="99">
        <f>Amnt_Deposited!C73</f>
        <v>0</v>
      </c>
      <c r="D78" s="418">
        <f>Dry_Matter_Content!C65</f>
        <v>0.59</v>
      </c>
      <c r="E78" s="284">
        <f>MCF!R77</f>
        <v>0.8</v>
      </c>
      <c r="F78" s="67">
        <f t="shared" si="12"/>
        <v>0</v>
      </c>
      <c r="G78" s="67">
        <f t="shared" si="13"/>
        <v>0</v>
      </c>
      <c r="H78" s="67">
        <f t="shared" si="14"/>
        <v>0</v>
      </c>
      <c r="I78" s="67">
        <f t="shared" si="15"/>
        <v>4.0822949565723899E-5</v>
      </c>
      <c r="J78" s="67">
        <f t="shared" si="16"/>
        <v>2.0077734826986983E-5</v>
      </c>
      <c r="K78" s="100">
        <f t="shared" si="6"/>
        <v>1.3385156551324655E-5</v>
      </c>
      <c r="O78" s="96">
        <f>Amnt_Deposited!B73</f>
        <v>2059</v>
      </c>
      <c r="P78" s="99">
        <f>Amnt_Deposited!C73</f>
        <v>0</v>
      </c>
      <c r="Q78" s="284">
        <f>MCF!R77</f>
        <v>0.8</v>
      </c>
      <c r="R78" s="67">
        <f t="shared" si="17"/>
        <v>0</v>
      </c>
      <c r="S78" s="67">
        <f t="shared" si="7"/>
        <v>0</v>
      </c>
      <c r="T78" s="67">
        <f t="shared" si="8"/>
        <v>0</v>
      </c>
      <c r="U78" s="67">
        <f t="shared" si="9"/>
        <v>2.7312410503383512E-5</v>
      </c>
      <c r="V78" s="67">
        <f t="shared" si="10"/>
        <v>1.3432918037680849E-5</v>
      </c>
      <c r="W78" s="100">
        <f t="shared" si="11"/>
        <v>8.9552786917872328E-6</v>
      </c>
    </row>
    <row r="79" spans="2:23">
      <c r="B79" s="96">
        <f>Amnt_Deposited!B74</f>
        <v>2060</v>
      </c>
      <c r="C79" s="99">
        <f>Amnt_Deposited!C74</f>
        <v>0</v>
      </c>
      <c r="D79" s="418">
        <f>Dry_Matter_Content!C66</f>
        <v>0.59</v>
      </c>
      <c r="E79" s="284">
        <f>MCF!R78</f>
        <v>0.8</v>
      </c>
      <c r="F79" s="67">
        <f t="shared" si="12"/>
        <v>0</v>
      </c>
      <c r="G79" s="67">
        <f t="shared" si="13"/>
        <v>0</v>
      </c>
      <c r="H79" s="67">
        <f t="shared" si="14"/>
        <v>0</v>
      </c>
      <c r="I79" s="67">
        <f t="shared" si="15"/>
        <v>2.7364441432206626E-5</v>
      </c>
      <c r="J79" s="67">
        <f t="shared" si="16"/>
        <v>1.3458508133517272E-5</v>
      </c>
      <c r="K79" s="100">
        <f t="shared" si="6"/>
        <v>8.97233875567818E-6</v>
      </c>
      <c r="O79" s="96">
        <f>Amnt_Deposited!B74</f>
        <v>2060</v>
      </c>
      <c r="P79" s="99">
        <f>Amnt_Deposited!C74</f>
        <v>0</v>
      </c>
      <c r="Q79" s="284">
        <f>MCF!R78</f>
        <v>0.8</v>
      </c>
      <c r="R79" s="67">
        <f t="shared" si="17"/>
        <v>0</v>
      </c>
      <c r="S79" s="67">
        <f t="shared" si="7"/>
        <v>0</v>
      </c>
      <c r="T79" s="67">
        <f t="shared" si="8"/>
        <v>0</v>
      </c>
      <c r="U79" s="67">
        <f t="shared" si="9"/>
        <v>1.8308056265972314E-5</v>
      </c>
      <c r="V79" s="67">
        <f t="shared" si="10"/>
        <v>9.0043542374111977E-6</v>
      </c>
      <c r="W79" s="100">
        <f t="shared" si="11"/>
        <v>6.0029028249407985E-6</v>
      </c>
    </row>
    <row r="80" spans="2:23">
      <c r="B80" s="96">
        <f>Amnt_Deposited!B75</f>
        <v>2061</v>
      </c>
      <c r="C80" s="99">
        <f>Amnt_Deposited!C75</f>
        <v>0</v>
      </c>
      <c r="D80" s="418">
        <f>Dry_Matter_Content!C67</f>
        <v>0.59</v>
      </c>
      <c r="E80" s="284">
        <f>MCF!R79</f>
        <v>0.8</v>
      </c>
      <c r="F80" s="67">
        <f t="shared" si="12"/>
        <v>0</v>
      </c>
      <c r="G80" s="67">
        <f t="shared" si="13"/>
        <v>0</v>
      </c>
      <c r="H80" s="67">
        <f t="shared" si="14"/>
        <v>0</v>
      </c>
      <c r="I80" s="67">
        <f t="shared" si="15"/>
        <v>1.83429336405763E-5</v>
      </c>
      <c r="J80" s="67">
        <f t="shared" si="16"/>
        <v>9.0215077916303237E-6</v>
      </c>
      <c r="K80" s="100">
        <f t="shared" si="6"/>
        <v>6.0143385277535492E-6</v>
      </c>
      <c r="O80" s="96">
        <f>Amnt_Deposited!B75</f>
        <v>2061</v>
      </c>
      <c r="P80" s="99">
        <f>Amnt_Deposited!C75</f>
        <v>0</v>
      </c>
      <c r="Q80" s="284">
        <f>MCF!R79</f>
        <v>0.8</v>
      </c>
      <c r="R80" s="67">
        <f t="shared" si="17"/>
        <v>0</v>
      </c>
      <c r="S80" s="67">
        <f t="shared" si="7"/>
        <v>0</v>
      </c>
      <c r="T80" s="67">
        <f t="shared" si="8"/>
        <v>0</v>
      </c>
      <c r="U80" s="67">
        <f t="shared" si="9"/>
        <v>1.2272257119029637E-5</v>
      </c>
      <c r="V80" s="67">
        <f t="shared" si="10"/>
        <v>6.0357991469426773E-6</v>
      </c>
      <c r="W80" s="100">
        <f t="shared" si="11"/>
        <v>4.0238660979617846E-6</v>
      </c>
    </row>
    <row r="81" spans="2:23">
      <c r="B81" s="96">
        <f>Amnt_Deposited!B76</f>
        <v>2062</v>
      </c>
      <c r="C81" s="99">
        <f>Amnt_Deposited!C76</f>
        <v>0</v>
      </c>
      <c r="D81" s="418">
        <f>Dry_Matter_Content!C68</f>
        <v>0.59</v>
      </c>
      <c r="E81" s="284">
        <f>MCF!R80</f>
        <v>0.8</v>
      </c>
      <c r="F81" s="67">
        <f t="shared" si="12"/>
        <v>0</v>
      </c>
      <c r="G81" s="67">
        <f t="shared" si="13"/>
        <v>0</v>
      </c>
      <c r="H81" s="67">
        <f t="shared" si="14"/>
        <v>0</v>
      </c>
      <c r="I81" s="67">
        <f t="shared" si="15"/>
        <v>1.2295636122379782E-5</v>
      </c>
      <c r="J81" s="67">
        <f t="shared" si="16"/>
        <v>6.0472975181965178E-6</v>
      </c>
      <c r="K81" s="100">
        <f t="shared" si="6"/>
        <v>4.0315316787976782E-6</v>
      </c>
      <c r="O81" s="96">
        <f>Amnt_Deposited!B76</f>
        <v>2062</v>
      </c>
      <c r="P81" s="99">
        <f>Amnt_Deposited!C76</f>
        <v>0</v>
      </c>
      <c r="Q81" s="284">
        <f>MCF!R80</f>
        <v>0.8</v>
      </c>
      <c r="R81" s="67">
        <f t="shared" si="17"/>
        <v>0</v>
      </c>
      <c r="S81" s="67">
        <f t="shared" si="7"/>
        <v>0</v>
      </c>
      <c r="T81" s="67">
        <f t="shared" si="8"/>
        <v>0</v>
      </c>
      <c r="U81" s="67">
        <f t="shared" si="9"/>
        <v>8.2263399569891481E-6</v>
      </c>
      <c r="V81" s="67">
        <f t="shared" si="10"/>
        <v>4.0459171620404881E-6</v>
      </c>
      <c r="W81" s="100">
        <f t="shared" si="11"/>
        <v>2.6972781080269918E-6</v>
      </c>
    </row>
    <row r="82" spans="2:23">
      <c r="B82" s="96">
        <f>Amnt_Deposited!B77</f>
        <v>2063</v>
      </c>
      <c r="C82" s="99">
        <f>Amnt_Deposited!C77</f>
        <v>0</v>
      </c>
      <c r="D82" s="418">
        <f>Dry_Matter_Content!C69</f>
        <v>0.59</v>
      </c>
      <c r="E82" s="284">
        <f>MCF!R81</f>
        <v>0.8</v>
      </c>
      <c r="F82" s="67">
        <f t="shared" si="12"/>
        <v>0</v>
      </c>
      <c r="G82" s="67">
        <f t="shared" si="13"/>
        <v>0</v>
      </c>
      <c r="H82" s="67">
        <f t="shared" si="14"/>
        <v>0</v>
      </c>
      <c r="I82" s="67">
        <f t="shared" si="15"/>
        <v>8.2420113715910857E-6</v>
      </c>
      <c r="J82" s="67">
        <f t="shared" si="16"/>
        <v>4.0536247507886968E-6</v>
      </c>
      <c r="K82" s="100">
        <f t="shared" si="6"/>
        <v>2.7024165005257977E-6</v>
      </c>
      <c r="O82" s="96">
        <f>Amnt_Deposited!B77</f>
        <v>2063</v>
      </c>
      <c r="P82" s="99">
        <f>Amnt_Deposited!C77</f>
        <v>0</v>
      </c>
      <c r="Q82" s="284">
        <f>MCF!R81</f>
        <v>0.8</v>
      </c>
      <c r="R82" s="67">
        <f t="shared" si="17"/>
        <v>0</v>
      </c>
      <c r="S82" s="67">
        <f t="shared" si="7"/>
        <v>0</v>
      </c>
      <c r="T82" s="67">
        <f t="shared" si="8"/>
        <v>0</v>
      </c>
      <c r="U82" s="67">
        <f t="shared" si="9"/>
        <v>5.5142805786737854E-6</v>
      </c>
      <c r="V82" s="67">
        <f t="shared" si="10"/>
        <v>2.7120593783153631E-6</v>
      </c>
      <c r="W82" s="100">
        <f t="shared" si="11"/>
        <v>1.8080395855435754E-6</v>
      </c>
    </row>
    <row r="83" spans="2:23">
      <c r="B83" s="96">
        <f>Amnt_Deposited!B78</f>
        <v>2064</v>
      </c>
      <c r="C83" s="99">
        <f>Amnt_Deposited!C78</f>
        <v>0</v>
      </c>
      <c r="D83" s="418">
        <f>Dry_Matter_Content!C70</f>
        <v>0.59</v>
      </c>
      <c r="E83" s="284">
        <f>MCF!R82</f>
        <v>0.8</v>
      </c>
      <c r="F83" s="67">
        <f t="shared" ref="F83:F99" si="18">C83*D83*$K$6*DOCF*E83</f>
        <v>0</v>
      </c>
      <c r="G83" s="67">
        <f t="shared" ref="G83:G99" si="19">F83*$K$12</f>
        <v>0</v>
      </c>
      <c r="H83" s="67">
        <f t="shared" ref="H83:H99" si="20">F83*(1-$K$12)</f>
        <v>0</v>
      </c>
      <c r="I83" s="67">
        <f t="shared" ref="I83:I99" si="21">G83+I82*$K$10</f>
        <v>5.5247854420311991E-6</v>
      </c>
      <c r="J83" s="67">
        <f t="shared" ref="J83:J99" si="22">I82*(1-$K$10)+H83</f>
        <v>2.7172259295598862E-6</v>
      </c>
      <c r="K83" s="100">
        <f t="shared" si="6"/>
        <v>1.8114839530399241E-6</v>
      </c>
      <c r="O83" s="96">
        <f>Amnt_Deposited!B78</f>
        <v>2064</v>
      </c>
      <c r="P83" s="99">
        <f>Amnt_Deposited!C78</f>
        <v>0</v>
      </c>
      <c r="Q83" s="284">
        <f>MCF!R82</f>
        <v>0.8</v>
      </c>
      <c r="R83" s="67">
        <f t="shared" ref="R83:R99" si="23">P83*$W$6*DOCF*Q83</f>
        <v>0</v>
      </c>
      <c r="S83" s="67">
        <f t="shared" si="7"/>
        <v>0</v>
      </c>
      <c r="T83" s="67">
        <f t="shared" si="8"/>
        <v>0</v>
      </c>
      <c r="U83" s="67">
        <f t="shared" si="9"/>
        <v>3.6963328113500438E-6</v>
      </c>
      <c r="V83" s="67">
        <f t="shared" si="10"/>
        <v>1.8179477673237417E-6</v>
      </c>
      <c r="W83" s="100">
        <f t="shared" si="11"/>
        <v>1.2119651782158277E-6</v>
      </c>
    </row>
    <row r="84" spans="2:23">
      <c r="B84" s="96">
        <f>Amnt_Deposited!B79</f>
        <v>2065</v>
      </c>
      <c r="C84" s="99">
        <f>Amnt_Deposited!C79</f>
        <v>0</v>
      </c>
      <c r="D84" s="418">
        <f>Dry_Matter_Content!C71</f>
        <v>0.59</v>
      </c>
      <c r="E84" s="284">
        <f>MCF!R83</f>
        <v>0.8</v>
      </c>
      <c r="F84" s="67">
        <f t="shared" si="18"/>
        <v>0</v>
      </c>
      <c r="G84" s="67">
        <f t="shared" si="19"/>
        <v>0</v>
      </c>
      <c r="H84" s="67">
        <f t="shared" si="20"/>
        <v>0</v>
      </c>
      <c r="I84" s="67">
        <f t="shared" si="21"/>
        <v>3.7033744318393835E-6</v>
      </c>
      <c r="J84" s="67">
        <f t="shared" si="22"/>
        <v>1.8214110101918157E-6</v>
      </c>
      <c r="K84" s="100">
        <f t="shared" si="6"/>
        <v>1.2142740067945437E-6</v>
      </c>
      <c r="O84" s="96">
        <f>Amnt_Deposited!B79</f>
        <v>2065</v>
      </c>
      <c r="P84" s="99">
        <f>Amnt_Deposited!C79</f>
        <v>0</v>
      </c>
      <c r="Q84" s="284">
        <f>MCF!R83</f>
        <v>0.8</v>
      </c>
      <c r="R84" s="67">
        <f t="shared" si="23"/>
        <v>0</v>
      </c>
      <c r="S84" s="67">
        <f t="shared" si="7"/>
        <v>0</v>
      </c>
      <c r="T84" s="67">
        <f t="shared" si="8"/>
        <v>0</v>
      </c>
      <c r="U84" s="67">
        <f t="shared" si="9"/>
        <v>2.4777259802672057E-6</v>
      </c>
      <c r="V84" s="67">
        <f t="shared" si="10"/>
        <v>1.2186068310828383E-6</v>
      </c>
      <c r="W84" s="100">
        <f t="shared" si="11"/>
        <v>8.1240455405522554E-7</v>
      </c>
    </row>
    <row r="85" spans="2:23">
      <c r="B85" s="96">
        <f>Amnt_Deposited!B80</f>
        <v>2066</v>
      </c>
      <c r="C85" s="99">
        <f>Amnt_Deposited!C80</f>
        <v>0</v>
      </c>
      <c r="D85" s="418">
        <f>Dry_Matter_Content!C72</f>
        <v>0.59</v>
      </c>
      <c r="E85" s="284">
        <f>MCF!R84</f>
        <v>0.8</v>
      </c>
      <c r="F85" s="67">
        <f t="shared" si="18"/>
        <v>0</v>
      </c>
      <c r="G85" s="67">
        <f t="shared" si="19"/>
        <v>0</v>
      </c>
      <c r="H85" s="67">
        <f t="shared" si="20"/>
        <v>0</v>
      </c>
      <c r="I85" s="67">
        <f t="shared" si="21"/>
        <v>2.4824461196377852E-6</v>
      </c>
      <c r="J85" s="67">
        <f t="shared" si="22"/>
        <v>1.2209283122015983E-6</v>
      </c>
      <c r="K85" s="100">
        <f t="shared" ref="K85:K99" si="24">J85*CH4_fraction*conv</f>
        <v>8.1395220813439885E-7</v>
      </c>
      <c r="O85" s="96">
        <f>Amnt_Deposited!B80</f>
        <v>2066</v>
      </c>
      <c r="P85" s="99">
        <f>Amnt_Deposited!C80</f>
        <v>0</v>
      </c>
      <c r="Q85" s="284">
        <f>MCF!R84</f>
        <v>0.8</v>
      </c>
      <c r="R85" s="67">
        <f t="shared" si="23"/>
        <v>0</v>
      </c>
      <c r="S85" s="67">
        <f t="shared" ref="S85:S98" si="25">R85*$W$12</f>
        <v>0</v>
      </c>
      <c r="T85" s="67">
        <f t="shared" ref="T85:T98" si="26">R85*(1-$W$12)</f>
        <v>0</v>
      </c>
      <c r="U85" s="67">
        <f t="shared" ref="U85:U98" si="27">S85+U84*$W$10</f>
        <v>1.660869393156413E-6</v>
      </c>
      <c r="V85" s="67">
        <f t="shared" ref="V85:V98" si="28">U84*(1-$W$10)+T85</f>
        <v>8.1685658711079279E-7</v>
      </c>
      <c r="W85" s="100">
        <f t="shared" ref="W85:W99" si="29">V85*CH4_fraction*conv</f>
        <v>5.4457105807386179E-7</v>
      </c>
    </row>
    <row r="86" spans="2:23">
      <c r="B86" s="96">
        <f>Amnt_Deposited!B81</f>
        <v>2067</v>
      </c>
      <c r="C86" s="99">
        <f>Amnt_Deposited!C81</f>
        <v>0</v>
      </c>
      <c r="D86" s="418">
        <f>Dry_Matter_Content!C73</f>
        <v>0.59</v>
      </c>
      <c r="E86" s="284">
        <f>MCF!R85</f>
        <v>0.8</v>
      </c>
      <c r="F86" s="67">
        <f t="shared" si="18"/>
        <v>0</v>
      </c>
      <c r="G86" s="67">
        <f t="shared" si="19"/>
        <v>0</v>
      </c>
      <c r="H86" s="67">
        <f t="shared" si="20"/>
        <v>0</v>
      </c>
      <c r="I86" s="67">
        <f t="shared" si="21"/>
        <v>1.6640333971965944E-6</v>
      </c>
      <c r="J86" s="67">
        <f t="shared" si="22"/>
        <v>8.1841272244119083E-7</v>
      </c>
      <c r="K86" s="100">
        <f t="shared" si="24"/>
        <v>5.4560848162746048E-7</v>
      </c>
      <c r="O86" s="96">
        <f>Amnt_Deposited!B81</f>
        <v>2067</v>
      </c>
      <c r="P86" s="99">
        <f>Amnt_Deposited!C81</f>
        <v>0</v>
      </c>
      <c r="Q86" s="284">
        <f>MCF!R85</f>
        <v>0.8</v>
      </c>
      <c r="R86" s="67">
        <f t="shared" si="23"/>
        <v>0</v>
      </c>
      <c r="S86" s="67">
        <f t="shared" si="25"/>
        <v>0</v>
      </c>
      <c r="T86" s="67">
        <f t="shared" si="26"/>
        <v>0</v>
      </c>
      <c r="U86" s="67">
        <f t="shared" si="27"/>
        <v>1.1133140480797911E-6</v>
      </c>
      <c r="V86" s="67">
        <f t="shared" si="28"/>
        <v>5.4755534507662193E-7</v>
      </c>
      <c r="W86" s="100">
        <f t="shared" si="29"/>
        <v>3.6503689671774793E-7</v>
      </c>
    </row>
    <row r="87" spans="2:23">
      <c r="B87" s="96">
        <f>Amnt_Deposited!B82</f>
        <v>2068</v>
      </c>
      <c r="C87" s="99">
        <f>Amnt_Deposited!C82</f>
        <v>0</v>
      </c>
      <c r="D87" s="418">
        <f>Dry_Matter_Content!C74</f>
        <v>0.59</v>
      </c>
      <c r="E87" s="284">
        <f>MCF!R86</f>
        <v>0.8</v>
      </c>
      <c r="F87" s="67">
        <f t="shared" si="18"/>
        <v>0</v>
      </c>
      <c r="G87" s="67">
        <f t="shared" si="19"/>
        <v>0</v>
      </c>
      <c r="H87" s="67">
        <f t="shared" si="20"/>
        <v>0</v>
      </c>
      <c r="I87" s="67">
        <f t="shared" si="21"/>
        <v>1.1154349434136625E-6</v>
      </c>
      <c r="J87" s="67">
        <f t="shared" si="22"/>
        <v>5.4859845378293196E-7</v>
      </c>
      <c r="K87" s="100">
        <f t="shared" si="24"/>
        <v>3.6573230252195464E-7</v>
      </c>
      <c r="O87" s="96">
        <f>Amnt_Deposited!B82</f>
        <v>2068</v>
      </c>
      <c r="P87" s="99">
        <f>Amnt_Deposited!C82</f>
        <v>0</v>
      </c>
      <c r="Q87" s="284">
        <f>MCF!R86</f>
        <v>0.8</v>
      </c>
      <c r="R87" s="67">
        <f t="shared" si="23"/>
        <v>0</v>
      </c>
      <c r="S87" s="67">
        <f t="shared" si="25"/>
        <v>0</v>
      </c>
      <c r="T87" s="67">
        <f t="shared" si="26"/>
        <v>0</v>
      </c>
      <c r="U87" s="67">
        <f t="shared" si="27"/>
        <v>7.4627672396096947E-7</v>
      </c>
      <c r="V87" s="67">
        <f t="shared" si="28"/>
        <v>3.6703732411882153E-7</v>
      </c>
      <c r="W87" s="100">
        <f t="shared" si="29"/>
        <v>2.4469154941254767E-7</v>
      </c>
    </row>
    <row r="88" spans="2:23">
      <c r="B88" s="96">
        <f>Amnt_Deposited!B83</f>
        <v>2069</v>
      </c>
      <c r="C88" s="99">
        <f>Amnt_Deposited!C83</f>
        <v>0</v>
      </c>
      <c r="D88" s="418">
        <f>Dry_Matter_Content!C75</f>
        <v>0.59</v>
      </c>
      <c r="E88" s="284">
        <f>MCF!R87</f>
        <v>0.8</v>
      </c>
      <c r="F88" s="67">
        <f t="shared" si="18"/>
        <v>0</v>
      </c>
      <c r="G88" s="67">
        <f t="shared" si="19"/>
        <v>0</v>
      </c>
      <c r="H88" s="67">
        <f t="shared" si="20"/>
        <v>0</v>
      </c>
      <c r="I88" s="67">
        <f t="shared" si="21"/>
        <v>7.4769840261880699E-7</v>
      </c>
      <c r="J88" s="67">
        <f t="shared" si="22"/>
        <v>3.6773654079485548E-7</v>
      </c>
      <c r="K88" s="100">
        <f t="shared" si="24"/>
        <v>2.4515769386323695E-7</v>
      </c>
      <c r="O88" s="96">
        <f>Amnt_Deposited!B83</f>
        <v>2069</v>
      </c>
      <c r="P88" s="99">
        <f>Amnt_Deposited!C83</f>
        <v>0</v>
      </c>
      <c r="Q88" s="284">
        <f>MCF!R87</f>
        <v>0.8</v>
      </c>
      <c r="R88" s="67">
        <f t="shared" si="23"/>
        <v>0</v>
      </c>
      <c r="S88" s="67">
        <f t="shared" si="25"/>
        <v>0</v>
      </c>
      <c r="T88" s="67">
        <f t="shared" si="26"/>
        <v>0</v>
      </c>
      <c r="U88" s="67">
        <f t="shared" si="27"/>
        <v>5.0024424796084314E-7</v>
      </c>
      <c r="V88" s="67">
        <f t="shared" si="28"/>
        <v>2.4603247600012634E-7</v>
      </c>
      <c r="W88" s="100">
        <f t="shared" si="29"/>
        <v>1.6402165066675089E-7</v>
      </c>
    </row>
    <row r="89" spans="2:23">
      <c r="B89" s="96">
        <f>Amnt_Deposited!B84</f>
        <v>2070</v>
      </c>
      <c r="C89" s="99">
        <f>Amnt_Deposited!C84</f>
        <v>0</v>
      </c>
      <c r="D89" s="418">
        <f>Dry_Matter_Content!C76</f>
        <v>0.59</v>
      </c>
      <c r="E89" s="284">
        <f>MCF!R88</f>
        <v>0.8</v>
      </c>
      <c r="F89" s="67">
        <f t="shared" si="18"/>
        <v>0</v>
      </c>
      <c r="G89" s="67">
        <f t="shared" si="19"/>
        <v>0</v>
      </c>
      <c r="H89" s="67">
        <f t="shared" si="20"/>
        <v>0</v>
      </c>
      <c r="I89" s="67">
        <f t="shared" si="21"/>
        <v>5.0119722766421271E-7</v>
      </c>
      <c r="J89" s="67">
        <f t="shared" si="22"/>
        <v>2.4650117495459429E-7</v>
      </c>
      <c r="K89" s="100">
        <f t="shared" si="24"/>
        <v>1.6433411663639617E-7</v>
      </c>
      <c r="O89" s="96">
        <f>Amnt_Deposited!B84</f>
        <v>2070</v>
      </c>
      <c r="P89" s="99">
        <f>Amnt_Deposited!C84</f>
        <v>0</v>
      </c>
      <c r="Q89" s="284">
        <f>MCF!R88</f>
        <v>0.8</v>
      </c>
      <c r="R89" s="67">
        <f t="shared" si="23"/>
        <v>0</v>
      </c>
      <c r="S89" s="67">
        <f t="shared" si="25"/>
        <v>0</v>
      </c>
      <c r="T89" s="67">
        <f t="shared" si="26"/>
        <v>0</v>
      </c>
      <c r="U89" s="67">
        <f t="shared" si="27"/>
        <v>3.3532374732217613E-7</v>
      </c>
      <c r="V89" s="67">
        <f t="shared" si="28"/>
        <v>1.6492050063866698E-7</v>
      </c>
      <c r="W89" s="100">
        <f t="shared" si="29"/>
        <v>1.0994700042577798E-7</v>
      </c>
    </row>
    <row r="90" spans="2:23">
      <c r="B90" s="96">
        <f>Amnt_Deposited!B85</f>
        <v>2071</v>
      </c>
      <c r="C90" s="99">
        <f>Amnt_Deposited!C85</f>
        <v>0</v>
      </c>
      <c r="D90" s="418">
        <f>Dry_Matter_Content!C77</f>
        <v>0.59</v>
      </c>
      <c r="E90" s="284">
        <f>MCF!R89</f>
        <v>0.8</v>
      </c>
      <c r="F90" s="67">
        <f t="shared" si="18"/>
        <v>0</v>
      </c>
      <c r="G90" s="67">
        <f t="shared" si="19"/>
        <v>0</v>
      </c>
      <c r="H90" s="67">
        <f t="shared" si="20"/>
        <v>0</v>
      </c>
      <c r="I90" s="67">
        <f t="shared" si="21"/>
        <v>3.3596254872080987E-7</v>
      </c>
      <c r="J90" s="67">
        <f t="shared" si="22"/>
        <v>1.6523467894340283E-7</v>
      </c>
      <c r="K90" s="100">
        <f t="shared" si="24"/>
        <v>1.1015645262893522E-7</v>
      </c>
      <c r="O90" s="96">
        <f>Amnt_Deposited!B85</f>
        <v>2071</v>
      </c>
      <c r="P90" s="99">
        <f>Amnt_Deposited!C85</f>
        <v>0</v>
      </c>
      <c r="Q90" s="284">
        <f>MCF!R89</f>
        <v>0.8</v>
      </c>
      <c r="R90" s="67">
        <f t="shared" si="23"/>
        <v>0</v>
      </c>
      <c r="S90" s="67">
        <f t="shared" si="25"/>
        <v>0</v>
      </c>
      <c r="T90" s="67">
        <f t="shared" si="26"/>
        <v>0</v>
      </c>
      <c r="U90" s="67">
        <f t="shared" si="27"/>
        <v>2.247742297418442E-7</v>
      </c>
      <c r="V90" s="67">
        <f t="shared" si="28"/>
        <v>1.1054951758033193E-7</v>
      </c>
      <c r="W90" s="100">
        <f t="shared" si="29"/>
        <v>7.3699678386887951E-8</v>
      </c>
    </row>
    <row r="91" spans="2:23">
      <c r="B91" s="96">
        <f>Amnt_Deposited!B86</f>
        <v>2072</v>
      </c>
      <c r="C91" s="99">
        <f>Amnt_Deposited!C86</f>
        <v>0</v>
      </c>
      <c r="D91" s="418">
        <f>Dry_Matter_Content!C78</f>
        <v>0.59</v>
      </c>
      <c r="E91" s="284">
        <f>MCF!R90</f>
        <v>0.8</v>
      </c>
      <c r="F91" s="67">
        <f t="shared" si="18"/>
        <v>0</v>
      </c>
      <c r="G91" s="67">
        <f t="shared" si="19"/>
        <v>0</v>
      </c>
      <c r="H91" s="67">
        <f t="shared" si="20"/>
        <v>0</v>
      </c>
      <c r="I91" s="67">
        <f t="shared" si="21"/>
        <v>2.25202431124784E-7</v>
      </c>
      <c r="J91" s="67">
        <f t="shared" si="22"/>
        <v>1.1076011759602589E-7</v>
      </c>
      <c r="K91" s="100">
        <f t="shared" si="24"/>
        <v>7.384007839735059E-8</v>
      </c>
      <c r="O91" s="96">
        <f>Amnt_Deposited!B86</f>
        <v>2072</v>
      </c>
      <c r="P91" s="99">
        <f>Amnt_Deposited!C86</f>
        <v>0</v>
      </c>
      <c r="Q91" s="284">
        <f>MCF!R90</f>
        <v>0.8</v>
      </c>
      <c r="R91" s="67">
        <f t="shared" si="23"/>
        <v>0</v>
      </c>
      <c r="S91" s="67">
        <f t="shared" si="25"/>
        <v>0</v>
      </c>
      <c r="T91" s="67">
        <f t="shared" si="26"/>
        <v>0</v>
      </c>
      <c r="U91" s="67">
        <f t="shared" si="27"/>
        <v>1.5067067202817837E-7</v>
      </c>
      <c r="V91" s="67">
        <f t="shared" si="28"/>
        <v>7.410355771366583E-8</v>
      </c>
      <c r="W91" s="100">
        <f t="shared" si="29"/>
        <v>4.9402371809110551E-8</v>
      </c>
    </row>
    <row r="92" spans="2:23">
      <c r="B92" s="96">
        <f>Amnt_Deposited!B87</f>
        <v>2073</v>
      </c>
      <c r="C92" s="99">
        <f>Amnt_Deposited!C87</f>
        <v>0</v>
      </c>
      <c r="D92" s="418">
        <f>Dry_Matter_Content!C79</f>
        <v>0.59</v>
      </c>
      <c r="E92" s="284">
        <f>MCF!R91</f>
        <v>0.8</v>
      </c>
      <c r="F92" s="67">
        <f t="shared" si="18"/>
        <v>0</v>
      </c>
      <c r="G92" s="67">
        <f t="shared" si="19"/>
        <v>0</v>
      </c>
      <c r="H92" s="67">
        <f t="shared" si="20"/>
        <v>0</v>
      </c>
      <c r="I92" s="67">
        <f t="shared" si="21"/>
        <v>1.509577039989031E-7</v>
      </c>
      <c r="J92" s="67">
        <f t="shared" si="22"/>
        <v>7.4244727125880891E-8</v>
      </c>
      <c r="K92" s="100">
        <f t="shared" si="24"/>
        <v>4.9496484750587259E-8</v>
      </c>
      <c r="O92" s="96">
        <f>Amnt_Deposited!B87</f>
        <v>2073</v>
      </c>
      <c r="P92" s="99">
        <f>Amnt_Deposited!C87</f>
        <v>0</v>
      </c>
      <c r="Q92" s="284">
        <f>MCF!R91</f>
        <v>0.8</v>
      </c>
      <c r="R92" s="67">
        <f t="shared" si="23"/>
        <v>0</v>
      </c>
      <c r="S92" s="67">
        <f t="shared" si="25"/>
        <v>0</v>
      </c>
      <c r="T92" s="67">
        <f t="shared" si="26"/>
        <v>0</v>
      </c>
      <c r="U92" s="67">
        <f t="shared" si="27"/>
        <v>1.0099757181014924E-7</v>
      </c>
      <c r="V92" s="67">
        <f t="shared" si="28"/>
        <v>4.9673100218029129E-8</v>
      </c>
      <c r="W92" s="100">
        <f t="shared" si="29"/>
        <v>3.311540014535275E-8</v>
      </c>
    </row>
    <row r="93" spans="2:23">
      <c r="B93" s="96">
        <f>Amnt_Deposited!B88</f>
        <v>2074</v>
      </c>
      <c r="C93" s="99">
        <f>Amnt_Deposited!C88</f>
        <v>0</v>
      </c>
      <c r="D93" s="418">
        <f>Dry_Matter_Content!C80</f>
        <v>0.59</v>
      </c>
      <c r="E93" s="284">
        <f>MCF!R92</f>
        <v>0.8</v>
      </c>
      <c r="F93" s="67">
        <f t="shared" si="18"/>
        <v>0</v>
      </c>
      <c r="G93" s="67">
        <f t="shared" si="19"/>
        <v>0</v>
      </c>
      <c r="H93" s="67">
        <f t="shared" si="20"/>
        <v>0</v>
      </c>
      <c r="I93" s="67">
        <f t="shared" si="21"/>
        <v>1.0118997509397914E-7</v>
      </c>
      <c r="J93" s="67">
        <f t="shared" si="22"/>
        <v>4.9767728904923955E-8</v>
      </c>
      <c r="K93" s="100">
        <f t="shared" si="24"/>
        <v>3.3178485936615966E-8</v>
      </c>
      <c r="O93" s="96">
        <f>Amnt_Deposited!B88</f>
        <v>2074</v>
      </c>
      <c r="P93" s="99">
        <f>Amnt_Deposited!C88</f>
        <v>0</v>
      </c>
      <c r="Q93" s="284">
        <f>MCF!R92</f>
        <v>0.8</v>
      </c>
      <c r="R93" s="67">
        <f t="shared" si="23"/>
        <v>0</v>
      </c>
      <c r="S93" s="67">
        <f t="shared" si="25"/>
        <v>0</v>
      </c>
      <c r="T93" s="67">
        <f t="shared" si="26"/>
        <v>0</v>
      </c>
      <c r="U93" s="67">
        <f t="shared" si="27"/>
        <v>6.7700696985267031E-8</v>
      </c>
      <c r="V93" s="67">
        <f t="shared" si="28"/>
        <v>3.3296874824882212E-8</v>
      </c>
      <c r="W93" s="100">
        <f t="shared" si="29"/>
        <v>2.2197916549921474E-8</v>
      </c>
    </row>
    <row r="94" spans="2:23">
      <c r="B94" s="96">
        <f>Amnt_Deposited!B89</f>
        <v>2075</v>
      </c>
      <c r="C94" s="99">
        <f>Amnt_Deposited!C89</f>
        <v>0</v>
      </c>
      <c r="D94" s="418">
        <f>Dry_Matter_Content!C81</f>
        <v>0.59</v>
      </c>
      <c r="E94" s="284">
        <f>MCF!R93</f>
        <v>0.8</v>
      </c>
      <c r="F94" s="67">
        <f t="shared" si="18"/>
        <v>0</v>
      </c>
      <c r="G94" s="67">
        <f t="shared" si="19"/>
        <v>0</v>
      </c>
      <c r="H94" s="67">
        <f t="shared" si="20"/>
        <v>0</v>
      </c>
      <c r="I94" s="67">
        <f t="shared" si="21"/>
        <v>6.7829668763341294E-8</v>
      </c>
      <c r="J94" s="67">
        <f t="shared" si="22"/>
        <v>3.3360306330637842E-8</v>
      </c>
      <c r="K94" s="100">
        <f t="shared" si="24"/>
        <v>2.2240204220425228E-8</v>
      </c>
      <c r="O94" s="96">
        <f>Amnt_Deposited!B89</f>
        <v>2075</v>
      </c>
      <c r="P94" s="99">
        <f>Amnt_Deposited!C89</f>
        <v>0</v>
      </c>
      <c r="Q94" s="284">
        <f>MCF!R93</f>
        <v>0.8</v>
      </c>
      <c r="R94" s="67">
        <f t="shared" si="23"/>
        <v>0</v>
      </c>
      <c r="S94" s="67">
        <f t="shared" si="25"/>
        <v>0</v>
      </c>
      <c r="T94" s="67">
        <f t="shared" si="26"/>
        <v>0</v>
      </c>
      <c r="U94" s="67">
        <f t="shared" si="27"/>
        <v>4.5381134319809066E-8</v>
      </c>
      <c r="V94" s="67">
        <f t="shared" si="28"/>
        <v>2.2319562665457965E-8</v>
      </c>
      <c r="W94" s="100">
        <f t="shared" si="29"/>
        <v>1.4879708443638642E-8</v>
      </c>
    </row>
    <row r="95" spans="2:23">
      <c r="B95" s="96">
        <f>Amnt_Deposited!B90</f>
        <v>2076</v>
      </c>
      <c r="C95" s="99">
        <f>Amnt_Deposited!C90</f>
        <v>0</v>
      </c>
      <c r="D95" s="418">
        <f>Dry_Matter_Content!C82</f>
        <v>0.59</v>
      </c>
      <c r="E95" s="284">
        <f>MCF!R94</f>
        <v>0.8</v>
      </c>
      <c r="F95" s="67">
        <f t="shared" si="18"/>
        <v>0</v>
      </c>
      <c r="G95" s="67">
        <f t="shared" si="19"/>
        <v>0</v>
      </c>
      <c r="H95" s="67">
        <f t="shared" si="20"/>
        <v>0</v>
      </c>
      <c r="I95" s="67">
        <f t="shared" si="21"/>
        <v>4.5467586688025104E-8</v>
      </c>
      <c r="J95" s="67">
        <f t="shared" si="22"/>
        <v>2.2362082075316189E-8</v>
      </c>
      <c r="K95" s="100">
        <f t="shared" si="24"/>
        <v>1.4908054716877458E-8</v>
      </c>
      <c r="O95" s="96">
        <f>Amnt_Deposited!B90</f>
        <v>2076</v>
      </c>
      <c r="P95" s="99">
        <f>Amnt_Deposited!C90</f>
        <v>0</v>
      </c>
      <c r="Q95" s="284">
        <f>MCF!R94</f>
        <v>0.8</v>
      </c>
      <c r="R95" s="67">
        <f t="shared" si="23"/>
        <v>0</v>
      </c>
      <c r="S95" s="67">
        <f t="shared" si="25"/>
        <v>0</v>
      </c>
      <c r="T95" s="67">
        <f t="shared" si="26"/>
        <v>0</v>
      </c>
      <c r="U95" s="67">
        <f t="shared" si="27"/>
        <v>3.0419884046403945E-8</v>
      </c>
      <c r="V95" s="67">
        <f t="shared" si="28"/>
        <v>1.496125027340512E-8</v>
      </c>
      <c r="W95" s="100">
        <f t="shared" si="29"/>
        <v>9.9741668489367469E-9</v>
      </c>
    </row>
    <row r="96" spans="2:23">
      <c r="B96" s="96">
        <f>Amnt_Deposited!B91</f>
        <v>2077</v>
      </c>
      <c r="C96" s="99">
        <f>Amnt_Deposited!C91</f>
        <v>0</v>
      </c>
      <c r="D96" s="418">
        <f>Dry_Matter_Content!C83</f>
        <v>0.59</v>
      </c>
      <c r="E96" s="284">
        <f>MCF!R95</f>
        <v>0.8</v>
      </c>
      <c r="F96" s="67">
        <f t="shared" si="18"/>
        <v>0</v>
      </c>
      <c r="G96" s="67">
        <f t="shared" si="19"/>
        <v>0</v>
      </c>
      <c r="H96" s="67">
        <f t="shared" si="20"/>
        <v>0</v>
      </c>
      <c r="I96" s="67">
        <f t="shared" si="21"/>
        <v>3.047783480184641E-8</v>
      </c>
      <c r="J96" s="67">
        <f t="shared" si="22"/>
        <v>1.4989751886178695E-8</v>
      </c>
      <c r="K96" s="100">
        <f t="shared" si="24"/>
        <v>9.9931679241191286E-9</v>
      </c>
      <c r="O96" s="96">
        <f>Amnt_Deposited!B91</f>
        <v>2077</v>
      </c>
      <c r="P96" s="99">
        <f>Amnt_Deposited!C91</f>
        <v>0</v>
      </c>
      <c r="Q96" s="284">
        <f>MCF!R95</f>
        <v>0.8</v>
      </c>
      <c r="R96" s="67">
        <f t="shared" si="23"/>
        <v>0</v>
      </c>
      <c r="S96" s="67">
        <f t="shared" si="25"/>
        <v>0</v>
      </c>
      <c r="T96" s="67">
        <f t="shared" si="26"/>
        <v>0</v>
      </c>
      <c r="U96" s="67">
        <f t="shared" si="27"/>
        <v>2.0391058074384302E-8</v>
      </c>
      <c r="V96" s="67">
        <f t="shared" si="28"/>
        <v>1.0028825972019642E-8</v>
      </c>
      <c r="W96" s="100">
        <f t="shared" si="29"/>
        <v>6.6858839813464275E-9</v>
      </c>
    </row>
    <row r="97" spans="2:23">
      <c r="B97" s="96">
        <f>Amnt_Deposited!B92</f>
        <v>2078</v>
      </c>
      <c r="C97" s="99">
        <f>Amnt_Deposited!C92</f>
        <v>0</v>
      </c>
      <c r="D97" s="418">
        <f>Dry_Matter_Content!C84</f>
        <v>0.59</v>
      </c>
      <c r="E97" s="284">
        <f>MCF!R96</f>
        <v>0.8</v>
      </c>
      <c r="F97" s="67">
        <f t="shared" si="18"/>
        <v>0</v>
      </c>
      <c r="G97" s="67">
        <f t="shared" si="19"/>
        <v>0</v>
      </c>
      <c r="H97" s="67">
        <f t="shared" si="20"/>
        <v>0</v>
      </c>
      <c r="I97" s="67">
        <f t="shared" si="21"/>
        <v>2.0429903627440295E-8</v>
      </c>
      <c r="J97" s="67">
        <f t="shared" si="22"/>
        <v>1.0047931174406113E-8</v>
      </c>
      <c r="K97" s="100">
        <f t="shared" si="24"/>
        <v>6.6986207829374089E-9</v>
      </c>
      <c r="O97" s="96">
        <f>Amnt_Deposited!B92</f>
        <v>2078</v>
      </c>
      <c r="P97" s="99">
        <f>Amnt_Deposited!C92</f>
        <v>0</v>
      </c>
      <c r="Q97" s="284">
        <f>MCF!R96</f>
        <v>0.8</v>
      </c>
      <c r="R97" s="67">
        <f t="shared" si="23"/>
        <v>0</v>
      </c>
      <c r="S97" s="67">
        <f t="shared" si="25"/>
        <v>0</v>
      </c>
      <c r="T97" s="67">
        <f t="shared" si="26"/>
        <v>0</v>
      </c>
      <c r="U97" s="67">
        <f t="shared" si="27"/>
        <v>1.366853498713668E-8</v>
      </c>
      <c r="V97" s="67">
        <f t="shared" si="28"/>
        <v>6.7225230872476214E-9</v>
      </c>
      <c r="W97" s="100">
        <f t="shared" si="29"/>
        <v>4.4816820581650804E-9</v>
      </c>
    </row>
    <row r="98" spans="2:23">
      <c r="B98" s="96">
        <f>Amnt_Deposited!B93</f>
        <v>2079</v>
      </c>
      <c r="C98" s="99">
        <f>Amnt_Deposited!C93</f>
        <v>0</v>
      </c>
      <c r="D98" s="418">
        <f>Dry_Matter_Content!C85</f>
        <v>0.59</v>
      </c>
      <c r="E98" s="284">
        <f>MCF!R97</f>
        <v>0.8</v>
      </c>
      <c r="F98" s="67">
        <f t="shared" si="18"/>
        <v>0</v>
      </c>
      <c r="G98" s="67">
        <f t="shared" si="19"/>
        <v>0</v>
      </c>
      <c r="H98" s="67">
        <f t="shared" si="20"/>
        <v>0</v>
      </c>
      <c r="I98" s="67">
        <f t="shared" si="21"/>
        <v>1.3694573940049453E-8</v>
      </c>
      <c r="J98" s="67">
        <f t="shared" si="22"/>
        <v>6.7353296873908414E-9</v>
      </c>
      <c r="K98" s="100">
        <f t="shared" si="24"/>
        <v>4.4902197915938942E-9</v>
      </c>
      <c r="O98" s="96">
        <f>Amnt_Deposited!B93</f>
        <v>2079</v>
      </c>
      <c r="P98" s="99">
        <f>Amnt_Deposited!C93</f>
        <v>0</v>
      </c>
      <c r="Q98" s="284">
        <f>MCF!R97</f>
        <v>0.8</v>
      </c>
      <c r="R98" s="67">
        <f t="shared" si="23"/>
        <v>0</v>
      </c>
      <c r="S98" s="67">
        <f t="shared" si="25"/>
        <v>0</v>
      </c>
      <c r="T98" s="67">
        <f t="shared" si="26"/>
        <v>0</v>
      </c>
      <c r="U98" s="67">
        <f t="shared" si="27"/>
        <v>9.162293001817207E-9</v>
      </c>
      <c r="V98" s="67">
        <f t="shared" si="28"/>
        <v>4.5062419853194741E-9</v>
      </c>
      <c r="W98" s="100">
        <f t="shared" si="29"/>
        <v>3.0041613235463158E-9</v>
      </c>
    </row>
    <row r="99" spans="2:23" ht="13.5" thickBot="1">
      <c r="B99" s="97">
        <f>Amnt_Deposited!B94</f>
        <v>2080</v>
      </c>
      <c r="C99" s="101">
        <f>Amnt_Deposited!C94</f>
        <v>0</v>
      </c>
      <c r="D99" s="419">
        <f>Dry_Matter_Content!C86</f>
        <v>0.59</v>
      </c>
      <c r="E99" s="285">
        <f>MCF!R98</f>
        <v>0.8</v>
      </c>
      <c r="F99" s="68">
        <f t="shared" si="18"/>
        <v>0</v>
      </c>
      <c r="G99" s="68">
        <f t="shared" si="19"/>
        <v>0</v>
      </c>
      <c r="H99" s="68">
        <f t="shared" si="20"/>
        <v>0</v>
      </c>
      <c r="I99" s="68">
        <f t="shared" si="21"/>
        <v>9.1797474339324152E-9</v>
      </c>
      <c r="J99" s="68">
        <f t="shared" si="22"/>
        <v>4.5148265061170365E-9</v>
      </c>
      <c r="K99" s="102">
        <f t="shared" si="24"/>
        <v>3.0098843374113576E-9</v>
      </c>
      <c r="O99" s="97">
        <f>Amnt_Deposited!B94</f>
        <v>2080</v>
      </c>
      <c r="P99" s="101">
        <f>Amnt_Deposited!C94</f>
        <v>0</v>
      </c>
      <c r="Q99" s="285">
        <f>MCF!R98</f>
        <v>0.8</v>
      </c>
      <c r="R99" s="68">
        <f t="shared" si="23"/>
        <v>0</v>
      </c>
      <c r="S99" s="68">
        <f>R99*$W$12</f>
        <v>0</v>
      </c>
      <c r="T99" s="68">
        <f>R99*(1-$W$12)</f>
        <v>0</v>
      </c>
      <c r="U99" s="68">
        <f>S99+U98*$W$10</f>
        <v>6.1416686667701265E-9</v>
      </c>
      <c r="V99" s="68">
        <f>U98*(1-$W$10)+T99</f>
        <v>3.0206243350470809E-9</v>
      </c>
      <c r="W99" s="102">
        <f t="shared" si="29"/>
        <v>2.0137495566980539E-9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3.2351669353079999</v>
      </c>
      <c r="D19" s="416">
        <f>Dry_Matter_Content!D6</f>
        <v>0.44</v>
      </c>
      <c r="E19" s="283">
        <f>MCF!R18</f>
        <v>0.8</v>
      </c>
      <c r="F19" s="130">
        <f t="shared" ref="F19:F50" si="0">C19*D19*$K$6*DOCF*E19</f>
        <v>0.25053132747025159</v>
      </c>
      <c r="G19" s="65">
        <f t="shared" ref="G19:G82" si="1">F19*$K$12</f>
        <v>0.25053132747025159</v>
      </c>
      <c r="H19" s="65">
        <f t="shared" ref="H19:H82" si="2">F19*(1-$K$12)</f>
        <v>0</v>
      </c>
      <c r="I19" s="65">
        <f t="shared" ref="I19:I82" si="3">G19+I18*$K$10</f>
        <v>0.25053132747025159</v>
      </c>
      <c r="J19" s="65">
        <f t="shared" ref="J19:J82" si="4">I18*(1-$K$10)+H19</f>
        <v>0</v>
      </c>
      <c r="K19" s="66">
        <f>J19*CH4_fraction*conv</f>
        <v>0</v>
      </c>
      <c r="O19" s="95">
        <f>Amnt_Deposited!B14</f>
        <v>2000</v>
      </c>
      <c r="P19" s="98">
        <f>Amnt_Deposited!D14</f>
        <v>3.2351669353079999</v>
      </c>
      <c r="Q19" s="283">
        <f>MCF!R18</f>
        <v>0.8</v>
      </c>
      <c r="R19" s="130">
        <f t="shared" ref="R19:R50" si="5">P19*$W$6*DOCF*Q19</f>
        <v>0.51762670964928004</v>
      </c>
      <c r="S19" s="65">
        <f>R19*$W$12</f>
        <v>0.51762670964928004</v>
      </c>
      <c r="T19" s="65">
        <f>R19*(1-$W$12)</f>
        <v>0</v>
      </c>
      <c r="U19" s="65">
        <f>S19+U18*$W$10</f>
        <v>0.51762670964928004</v>
      </c>
      <c r="V19" s="65">
        <f>U18*(1-$W$10)+T19</f>
        <v>0</v>
      </c>
      <c r="W19" s="66">
        <f>V19*CH4_fraction*conv</f>
        <v>0</v>
      </c>
    </row>
    <row r="20" spans="2:23">
      <c r="B20" s="96">
        <f>Amnt_Deposited!B15</f>
        <v>2001</v>
      </c>
      <c r="C20" s="99">
        <f>Amnt_Deposited!D15</f>
        <v>3.2766131554199998</v>
      </c>
      <c r="D20" s="418">
        <f>Dry_Matter_Content!D7</f>
        <v>0.44</v>
      </c>
      <c r="E20" s="284">
        <f>MCF!R19</f>
        <v>0.8</v>
      </c>
      <c r="F20" s="67">
        <f t="shared" si="0"/>
        <v>0.25374092275572474</v>
      </c>
      <c r="G20" s="67">
        <f t="shared" si="1"/>
        <v>0.25374092275572474</v>
      </c>
      <c r="H20" s="67">
        <f t="shared" si="2"/>
        <v>0</v>
      </c>
      <c r="I20" s="67">
        <f t="shared" si="3"/>
        <v>0.48733478418182063</v>
      </c>
      <c r="J20" s="67">
        <f t="shared" si="4"/>
        <v>1.6937466044155677E-2</v>
      </c>
      <c r="K20" s="100">
        <f>J20*CH4_fraction*conv</f>
        <v>1.1291644029437118E-2</v>
      </c>
      <c r="M20" s="393"/>
      <c r="O20" s="96">
        <f>Amnt_Deposited!B15</f>
        <v>2001</v>
      </c>
      <c r="P20" s="99">
        <f>Amnt_Deposited!D15</f>
        <v>3.2766131554199998</v>
      </c>
      <c r="Q20" s="284">
        <f>MCF!R19</f>
        <v>0.8</v>
      </c>
      <c r="R20" s="67">
        <f t="shared" si="5"/>
        <v>0.52425810486720004</v>
      </c>
      <c r="S20" s="67">
        <f>R20*$W$12</f>
        <v>0.52425810486720004</v>
      </c>
      <c r="T20" s="67">
        <f>R20*(1-$W$12)</f>
        <v>0</v>
      </c>
      <c r="U20" s="67">
        <f>S20+U19*$W$10</f>
        <v>1.0068900499624394</v>
      </c>
      <c r="V20" s="67">
        <f>U19*(1-$W$10)+T20</f>
        <v>3.4994764554040651E-2</v>
      </c>
      <c r="W20" s="100">
        <f>V20*CH4_fraction*conv</f>
        <v>2.3329843036027101E-2</v>
      </c>
    </row>
    <row r="21" spans="2:23">
      <c r="B21" s="96">
        <f>Amnt_Deposited!B16</f>
        <v>2002</v>
      </c>
      <c r="C21" s="99">
        <f>Amnt_Deposited!D16</f>
        <v>3.3504481810800004</v>
      </c>
      <c r="D21" s="418">
        <f>Dry_Matter_Content!D8</f>
        <v>0.44</v>
      </c>
      <c r="E21" s="284">
        <f>MCF!R20</f>
        <v>0.8</v>
      </c>
      <c r="F21" s="67">
        <f t="shared" si="0"/>
        <v>0.25945870714283525</v>
      </c>
      <c r="G21" s="67">
        <f t="shared" si="1"/>
        <v>0.25945870714283525</v>
      </c>
      <c r="H21" s="67">
        <f t="shared" si="2"/>
        <v>0</v>
      </c>
      <c r="I21" s="67">
        <f t="shared" si="3"/>
        <v>0.71384664813916388</v>
      </c>
      <c r="J21" s="67">
        <f t="shared" si="4"/>
        <v>3.2946843185491993E-2</v>
      </c>
      <c r="K21" s="100">
        <f t="shared" ref="K21:K84" si="6">J21*CH4_fraction*conv</f>
        <v>2.1964562123661328E-2</v>
      </c>
      <c r="O21" s="96">
        <f>Amnt_Deposited!B16</f>
        <v>2002</v>
      </c>
      <c r="P21" s="99">
        <f>Amnt_Deposited!D16</f>
        <v>3.3504481810800004</v>
      </c>
      <c r="Q21" s="284">
        <f>MCF!R20</f>
        <v>0.8</v>
      </c>
      <c r="R21" s="67">
        <f t="shared" si="5"/>
        <v>0.5360717089728001</v>
      </c>
      <c r="S21" s="67">
        <f t="shared" ref="S21:S84" si="7">R21*$W$12</f>
        <v>0.5360717089728001</v>
      </c>
      <c r="T21" s="67">
        <f t="shared" ref="T21:T84" si="8">R21*(1-$W$12)</f>
        <v>0</v>
      </c>
      <c r="U21" s="67">
        <f t="shared" ref="U21:U84" si="9">S21+U20*$W$10</f>
        <v>1.4748897688825702</v>
      </c>
      <c r="V21" s="67">
        <f t="shared" ref="V21:V84" si="10">U20*(1-$W$10)+T21</f>
        <v>6.8071990052669409E-2</v>
      </c>
      <c r="W21" s="100">
        <f t="shared" ref="W21:W84" si="11">V21*CH4_fraction*conv</f>
        <v>4.5381326701779606E-2</v>
      </c>
    </row>
    <row r="22" spans="2:23">
      <c r="B22" s="96">
        <f>Amnt_Deposited!B17</f>
        <v>2003</v>
      </c>
      <c r="C22" s="99">
        <f>Amnt_Deposited!D17</f>
        <v>3.4100012782440006</v>
      </c>
      <c r="D22" s="418">
        <f>Dry_Matter_Content!D9</f>
        <v>0.44</v>
      </c>
      <c r="E22" s="284">
        <f>MCF!R21</f>
        <v>0.8</v>
      </c>
      <c r="F22" s="67">
        <f t="shared" si="0"/>
        <v>0.26407049898721541</v>
      </c>
      <c r="G22" s="67">
        <f t="shared" si="1"/>
        <v>0.26407049898721541</v>
      </c>
      <c r="H22" s="67">
        <f t="shared" si="2"/>
        <v>0</v>
      </c>
      <c r="I22" s="67">
        <f t="shared" si="3"/>
        <v>0.92965670207274775</v>
      </c>
      <c r="J22" s="67">
        <f t="shared" si="4"/>
        <v>4.8260445053631487E-2</v>
      </c>
      <c r="K22" s="100">
        <f t="shared" si="6"/>
        <v>3.2173630035754325E-2</v>
      </c>
      <c r="N22" s="258"/>
      <c r="O22" s="96">
        <f>Amnt_Deposited!B17</f>
        <v>2003</v>
      </c>
      <c r="P22" s="99">
        <f>Amnt_Deposited!D17</f>
        <v>3.4100012782440006</v>
      </c>
      <c r="Q22" s="284">
        <f>MCF!R21</f>
        <v>0.8</v>
      </c>
      <c r="R22" s="67">
        <f t="shared" si="5"/>
        <v>0.54560020451904012</v>
      </c>
      <c r="S22" s="67">
        <f t="shared" si="7"/>
        <v>0.54560020451904012</v>
      </c>
      <c r="T22" s="67">
        <f t="shared" si="8"/>
        <v>0</v>
      </c>
      <c r="U22" s="67">
        <f t="shared" si="9"/>
        <v>1.9207783100676608</v>
      </c>
      <c r="V22" s="67">
        <f t="shared" si="10"/>
        <v>9.9711663333949374E-2</v>
      </c>
      <c r="W22" s="100">
        <f t="shared" si="11"/>
        <v>6.6474442222632907E-2</v>
      </c>
    </row>
    <row r="23" spans="2:23">
      <c r="B23" s="96">
        <f>Amnt_Deposited!B18</f>
        <v>2004</v>
      </c>
      <c r="C23" s="99">
        <f>Amnt_Deposited!D18</f>
        <v>3.4282433405880002</v>
      </c>
      <c r="D23" s="418">
        <f>Dry_Matter_Content!D10</f>
        <v>0.44</v>
      </c>
      <c r="E23" s="284">
        <f>MCF!R22</f>
        <v>0.8</v>
      </c>
      <c r="F23" s="67">
        <f t="shared" si="0"/>
        <v>0.26548316429513474</v>
      </c>
      <c r="G23" s="67">
        <f t="shared" si="1"/>
        <v>0.26548316429513474</v>
      </c>
      <c r="H23" s="67">
        <f t="shared" si="2"/>
        <v>0</v>
      </c>
      <c r="I23" s="67">
        <f t="shared" si="3"/>
        <v>1.1322893279419102</v>
      </c>
      <c r="J23" s="67">
        <f t="shared" si="4"/>
        <v>6.285053842597238E-2</v>
      </c>
      <c r="K23" s="100">
        <f t="shared" si="6"/>
        <v>4.1900358950648253E-2</v>
      </c>
      <c r="N23" s="258"/>
      <c r="O23" s="96">
        <f>Amnt_Deposited!B18</f>
        <v>2004</v>
      </c>
      <c r="P23" s="99">
        <f>Amnt_Deposited!D18</f>
        <v>3.4282433405880002</v>
      </c>
      <c r="Q23" s="284">
        <f>MCF!R22</f>
        <v>0.8</v>
      </c>
      <c r="R23" s="67">
        <f t="shared" si="5"/>
        <v>0.54851893449408007</v>
      </c>
      <c r="S23" s="67">
        <f t="shared" si="7"/>
        <v>0.54851893449408007</v>
      </c>
      <c r="T23" s="67">
        <f t="shared" si="8"/>
        <v>0</v>
      </c>
      <c r="U23" s="67">
        <f t="shared" si="9"/>
        <v>2.3394407602105582</v>
      </c>
      <c r="V23" s="67">
        <f t="shared" si="10"/>
        <v>0.12985648435118261</v>
      </c>
      <c r="W23" s="100">
        <f t="shared" si="11"/>
        <v>8.657098956745507E-2</v>
      </c>
    </row>
    <row r="24" spans="2:23">
      <c r="B24" s="96">
        <f>Amnt_Deposited!B19</f>
        <v>2005</v>
      </c>
      <c r="C24" s="99">
        <f>Amnt_Deposited!D19</f>
        <v>3.7973548522800002</v>
      </c>
      <c r="D24" s="418">
        <f>Dry_Matter_Content!D11</f>
        <v>0.44</v>
      </c>
      <c r="E24" s="284">
        <f>MCF!R23</f>
        <v>0.8</v>
      </c>
      <c r="F24" s="67">
        <f t="shared" si="0"/>
        <v>0.29406715976056325</v>
      </c>
      <c r="G24" s="67">
        <f t="shared" si="1"/>
        <v>0.29406715976056325</v>
      </c>
      <c r="H24" s="67">
        <f t="shared" si="2"/>
        <v>0</v>
      </c>
      <c r="I24" s="67">
        <f t="shared" si="3"/>
        <v>1.3498067314790598</v>
      </c>
      <c r="J24" s="67">
        <f t="shared" si="4"/>
        <v>7.6549756223413576E-2</v>
      </c>
      <c r="K24" s="100">
        <f t="shared" si="6"/>
        <v>5.1033170815609048E-2</v>
      </c>
      <c r="N24" s="258"/>
      <c r="O24" s="96">
        <f>Amnt_Deposited!B19</f>
        <v>2005</v>
      </c>
      <c r="P24" s="99">
        <f>Amnt_Deposited!D19</f>
        <v>3.7973548522800002</v>
      </c>
      <c r="Q24" s="284">
        <f>MCF!R23</f>
        <v>0.8</v>
      </c>
      <c r="R24" s="67">
        <f t="shared" si="5"/>
        <v>0.60757677636480012</v>
      </c>
      <c r="S24" s="67">
        <f t="shared" si="7"/>
        <v>0.60757677636480012</v>
      </c>
      <c r="T24" s="67">
        <f t="shared" si="8"/>
        <v>0</v>
      </c>
      <c r="U24" s="67">
        <f t="shared" si="9"/>
        <v>2.7888568832211984</v>
      </c>
      <c r="V24" s="67">
        <f t="shared" si="10"/>
        <v>0.15816065335416027</v>
      </c>
      <c r="W24" s="100">
        <f t="shared" si="11"/>
        <v>0.10544043556944017</v>
      </c>
    </row>
    <row r="25" spans="2:23">
      <c r="B25" s="96">
        <f>Amnt_Deposited!B20</f>
        <v>2006</v>
      </c>
      <c r="C25" s="99">
        <f>Amnt_Deposited!D20</f>
        <v>3.8754680948280003</v>
      </c>
      <c r="D25" s="418">
        <f>Dry_Matter_Content!D12</f>
        <v>0.44</v>
      </c>
      <c r="E25" s="284">
        <f>MCF!R24</f>
        <v>0.8</v>
      </c>
      <c r="F25" s="67">
        <f t="shared" si="0"/>
        <v>0.30011624926348035</v>
      </c>
      <c r="G25" s="67">
        <f t="shared" si="1"/>
        <v>0.30011624926348035</v>
      </c>
      <c r="H25" s="67">
        <f t="shared" si="2"/>
        <v>0</v>
      </c>
      <c r="I25" s="67">
        <f t="shared" si="3"/>
        <v>1.5586677037620036</v>
      </c>
      <c r="J25" s="67">
        <f t="shared" si="4"/>
        <v>9.1255276980536634E-2</v>
      </c>
      <c r="K25" s="100">
        <f t="shared" si="6"/>
        <v>6.0836851320357752E-2</v>
      </c>
      <c r="N25" s="258"/>
      <c r="O25" s="96">
        <f>Amnt_Deposited!B20</f>
        <v>2006</v>
      </c>
      <c r="P25" s="99">
        <f>Amnt_Deposited!D20</f>
        <v>3.8754680948280003</v>
      </c>
      <c r="Q25" s="284">
        <f>MCF!R24</f>
        <v>0.8</v>
      </c>
      <c r="R25" s="67">
        <f t="shared" si="5"/>
        <v>0.62007489517248016</v>
      </c>
      <c r="S25" s="67">
        <f t="shared" si="7"/>
        <v>0.62007489517248016</v>
      </c>
      <c r="T25" s="67">
        <f t="shared" si="8"/>
        <v>0</v>
      </c>
      <c r="U25" s="67">
        <f t="shared" si="9"/>
        <v>3.2203878176900904</v>
      </c>
      <c r="V25" s="67">
        <f t="shared" si="10"/>
        <v>0.18854396070358811</v>
      </c>
      <c r="W25" s="100">
        <f t="shared" si="11"/>
        <v>0.12569597380239206</v>
      </c>
    </row>
    <row r="26" spans="2:23">
      <c r="B26" s="96">
        <f>Amnt_Deposited!B21</f>
        <v>2007</v>
      </c>
      <c r="C26" s="99">
        <f>Amnt_Deposited!D21</f>
        <v>3.9535177207680006</v>
      </c>
      <c r="D26" s="418">
        <f>Dry_Matter_Content!D13</f>
        <v>0.44</v>
      </c>
      <c r="E26" s="284">
        <f>MCF!R25</f>
        <v>0.8</v>
      </c>
      <c r="F26" s="67">
        <f t="shared" si="0"/>
        <v>0.306160412296274</v>
      </c>
      <c r="G26" s="67">
        <f t="shared" si="1"/>
        <v>0.306160412296274</v>
      </c>
      <c r="H26" s="67">
        <f t="shared" si="2"/>
        <v>0</v>
      </c>
      <c r="I26" s="67">
        <f t="shared" si="3"/>
        <v>1.7594525465709614</v>
      </c>
      <c r="J26" s="67">
        <f t="shared" si="4"/>
        <v>0.10537556948731608</v>
      </c>
      <c r="K26" s="100">
        <f t="shared" si="6"/>
        <v>7.025037965821071E-2</v>
      </c>
      <c r="N26" s="258"/>
      <c r="O26" s="96">
        <f>Amnt_Deposited!B21</f>
        <v>2007</v>
      </c>
      <c r="P26" s="99">
        <f>Amnt_Deposited!D21</f>
        <v>3.9535177207680006</v>
      </c>
      <c r="Q26" s="284">
        <f>MCF!R25</f>
        <v>0.8</v>
      </c>
      <c r="R26" s="67">
        <f t="shared" si="5"/>
        <v>0.63256283532288016</v>
      </c>
      <c r="S26" s="67">
        <f t="shared" si="7"/>
        <v>0.63256283532288016</v>
      </c>
      <c r="T26" s="67">
        <f t="shared" si="8"/>
        <v>0</v>
      </c>
      <c r="U26" s="67">
        <f t="shared" si="9"/>
        <v>3.6352325342375242</v>
      </c>
      <c r="V26" s="67">
        <f t="shared" si="10"/>
        <v>0.21771811877544647</v>
      </c>
      <c r="W26" s="100">
        <f t="shared" si="11"/>
        <v>0.14514541251696431</v>
      </c>
    </row>
    <row r="27" spans="2:23">
      <c r="B27" s="96">
        <f>Amnt_Deposited!B22</f>
        <v>2008</v>
      </c>
      <c r="C27" s="99">
        <f>Amnt_Deposited!D22</f>
        <v>4.0310266055400001</v>
      </c>
      <c r="D27" s="418">
        <f>Dry_Matter_Content!D14</f>
        <v>0.44</v>
      </c>
      <c r="E27" s="284">
        <f>MCF!R26</f>
        <v>0.8</v>
      </c>
      <c r="F27" s="67">
        <f t="shared" si="0"/>
        <v>0.31216270033301763</v>
      </c>
      <c r="G27" s="67">
        <f t="shared" si="1"/>
        <v>0.31216270033301763</v>
      </c>
      <c r="H27" s="67">
        <f t="shared" si="2"/>
        <v>0</v>
      </c>
      <c r="I27" s="67">
        <f t="shared" si="3"/>
        <v>1.9526653811735646</v>
      </c>
      <c r="J27" s="67">
        <f t="shared" si="4"/>
        <v>0.11894986573041434</v>
      </c>
      <c r="K27" s="100">
        <f t="shared" si="6"/>
        <v>7.929991048694289E-2</v>
      </c>
      <c r="N27" s="258"/>
      <c r="O27" s="96">
        <f>Amnt_Deposited!B22</f>
        <v>2008</v>
      </c>
      <c r="P27" s="99">
        <f>Amnt_Deposited!D22</f>
        <v>4.0310266055400001</v>
      </c>
      <c r="Q27" s="284">
        <f>MCF!R26</f>
        <v>0.8</v>
      </c>
      <c r="R27" s="67">
        <f t="shared" si="5"/>
        <v>0.64496425688640002</v>
      </c>
      <c r="S27" s="67">
        <f t="shared" si="7"/>
        <v>0.64496425688640002</v>
      </c>
      <c r="T27" s="67">
        <f t="shared" si="8"/>
        <v>0</v>
      </c>
      <c r="U27" s="67">
        <f t="shared" si="9"/>
        <v>4.0344326057305064</v>
      </c>
      <c r="V27" s="67">
        <f t="shared" si="10"/>
        <v>0.24576418539341813</v>
      </c>
      <c r="W27" s="100">
        <f t="shared" si="11"/>
        <v>0.16384279026227874</v>
      </c>
    </row>
    <row r="28" spans="2:23">
      <c r="B28" s="96">
        <f>Amnt_Deposited!B23</f>
        <v>2009</v>
      </c>
      <c r="C28" s="99">
        <f>Amnt_Deposited!D23</f>
        <v>4.1074221996720004</v>
      </c>
      <c r="D28" s="418">
        <f>Dry_Matter_Content!D15</f>
        <v>0.44</v>
      </c>
      <c r="E28" s="284">
        <f>MCF!R27</f>
        <v>0.8</v>
      </c>
      <c r="F28" s="67">
        <f t="shared" si="0"/>
        <v>0.31807877514259975</v>
      </c>
      <c r="G28" s="67">
        <f t="shared" si="1"/>
        <v>0.31807877514259975</v>
      </c>
      <c r="H28" s="67">
        <f t="shared" si="2"/>
        <v>0</v>
      </c>
      <c r="I28" s="67">
        <f t="shared" si="3"/>
        <v>2.1387319088931243</v>
      </c>
      <c r="J28" s="67">
        <f t="shared" si="4"/>
        <v>0.13201224742304016</v>
      </c>
      <c r="K28" s="100">
        <f t="shared" si="6"/>
        <v>8.8008164948693429E-2</v>
      </c>
      <c r="N28" s="258"/>
      <c r="O28" s="96">
        <f>Amnt_Deposited!B23</f>
        <v>2009</v>
      </c>
      <c r="P28" s="99">
        <f>Amnt_Deposited!D23</f>
        <v>4.1074221996720004</v>
      </c>
      <c r="Q28" s="284">
        <f>MCF!R27</f>
        <v>0.8</v>
      </c>
      <c r="R28" s="67">
        <f t="shared" si="5"/>
        <v>0.6571875519475201</v>
      </c>
      <c r="S28" s="67">
        <f t="shared" si="7"/>
        <v>0.6571875519475201</v>
      </c>
      <c r="T28" s="67">
        <f t="shared" si="8"/>
        <v>0</v>
      </c>
      <c r="U28" s="67">
        <f t="shared" si="9"/>
        <v>4.4188675803576949</v>
      </c>
      <c r="V28" s="67">
        <f t="shared" si="10"/>
        <v>0.27275257732033098</v>
      </c>
      <c r="W28" s="100">
        <f t="shared" si="11"/>
        <v>0.18183505154688731</v>
      </c>
    </row>
    <row r="29" spans="2:23">
      <c r="B29" s="96">
        <f>Amnt_Deposited!B24</f>
        <v>2010</v>
      </c>
      <c r="C29" s="99">
        <f>Amnt_Deposited!D24</f>
        <v>4.4339105840040007</v>
      </c>
      <c r="D29" s="418">
        <f>Dry_Matter_Content!D16</f>
        <v>0.44</v>
      </c>
      <c r="E29" s="284">
        <f>MCF!R28</f>
        <v>0.8</v>
      </c>
      <c r="F29" s="67">
        <f t="shared" si="0"/>
        <v>0.34336203562526985</v>
      </c>
      <c r="G29" s="67">
        <f t="shared" si="1"/>
        <v>0.34336203562526985</v>
      </c>
      <c r="H29" s="67">
        <f t="shared" si="2"/>
        <v>0</v>
      </c>
      <c r="I29" s="67">
        <f t="shared" si="3"/>
        <v>2.3375024499128707</v>
      </c>
      <c r="J29" s="67">
        <f t="shared" si="4"/>
        <v>0.14459149460552359</v>
      </c>
      <c r="K29" s="100">
        <f t="shared" si="6"/>
        <v>9.6394329737015727E-2</v>
      </c>
      <c r="O29" s="96">
        <f>Amnt_Deposited!B24</f>
        <v>2010</v>
      </c>
      <c r="P29" s="99">
        <f>Amnt_Deposited!D24</f>
        <v>4.4339105840040007</v>
      </c>
      <c r="Q29" s="284">
        <f>MCF!R28</f>
        <v>0.8</v>
      </c>
      <c r="R29" s="67">
        <f t="shared" si="5"/>
        <v>0.70942569344064021</v>
      </c>
      <c r="S29" s="67">
        <f t="shared" si="7"/>
        <v>0.70942569344064021</v>
      </c>
      <c r="T29" s="67">
        <f t="shared" si="8"/>
        <v>0</v>
      </c>
      <c r="U29" s="67">
        <f t="shared" si="9"/>
        <v>4.8295505163489061</v>
      </c>
      <c r="V29" s="67">
        <f t="shared" si="10"/>
        <v>0.29874275744942891</v>
      </c>
      <c r="W29" s="100">
        <f t="shared" si="11"/>
        <v>0.19916183829961925</v>
      </c>
    </row>
    <row r="30" spans="2:23">
      <c r="B30" s="96">
        <f>Amnt_Deposited!B25</f>
        <v>2011</v>
      </c>
      <c r="C30" s="99">
        <f>Amnt_Deposited!D25</f>
        <v>4.550050653984</v>
      </c>
      <c r="D30" s="418">
        <f>Dry_Matter_Content!D17</f>
        <v>0.44</v>
      </c>
      <c r="E30" s="284">
        <f>MCF!R29</f>
        <v>0.8</v>
      </c>
      <c r="F30" s="67">
        <f t="shared" si="0"/>
        <v>0.35235592264452098</v>
      </c>
      <c r="G30" s="67">
        <f t="shared" si="1"/>
        <v>0.35235592264452098</v>
      </c>
      <c r="H30" s="67">
        <f t="shared" si="2"/>
        <v>0</v>
      </c>
      <c r="I30" s="67">
        <f t="shared" si="3"/>
        <v>2.531828760958295</v>
      </c>
      <c r="J30" s="67">
        <f t="shared" si="4"/>
        <v>0.15802961159909668</v>
      </c>
      <c r="K30" s="100">
        <f t="shared" si="6"/>
        <v>0.10535307439939778</v>
      </c>
      <c r="O30" s="96">
        <f>Amnt_Deposited!B25</f>
        <v>2011</v>
      </c>
      <c r="P30" s="99">
        <f>Amnt_Deposited!D25</f>
        <v>4.550050653984</v>
      </c>
      <c r="Q30" s="284">
        <f>MCF!R29</f>
        <v>0.8</v>
      </c>
      <c r="R30" s="67">
        <f t="shared" si="5"/>
        <v>0.72800810463744003</v>
      </c>
      <c r="S30" s="67">
        <f t="shared" si="7"/>
        <v>0.72800810463744003</v>
      </c>
      <c r="T30" s="67">
        <f t="shared" si="8"/>
        <v>0</v>
      </c>
      <c r="U30" s="67">
        <f t="shared" si="9"/>
        <v>5.2310511590047417</v>
      </c>
      <c r="V30" s="67">
        <f t="shared" si="10"/>
        <v>0.32650746198160463</v>
      </c>
      <c r="W30" s="100">
        <f t="shared" si="11"/>
        <v>0.21767164132106975</v>
      </c>
    </row>
    <row r="31" spans="2:23">
      <c r="B31" s="96">
        <f>Amnt_Deposited!B26</f>
        <v>2012</v>
      </c>
      <c r="C31" s="99">
        <f>Amnt_Deposited!D26</f>
        <v>4.6382232726719996</v>
      </c>
      <c r="D31" s="418">
        <f>Dry_Matter_Content!D18</f>
        <v>0.44</v>
      </c>
      <c r="E31" s="284">
        <f>MCF!R30</f>
        <v>0.8</v>
      </c>
      <c r="F31" s="67">
        <f t="shared" si="0"/>
        <v>0.35918401023571972</v>
      </c>
      <c r="G31" s="67">
        <f t="shared" si="1"/>
        <v>0.35918401023571972</v>
      </c>
      <c r="H31" s="67">
        <f t="shared" si="2"/>
        <v>0</v>
      </c>
      <c r="I31" s="67">
        <f t="shared" si="3"/>
        <v>2.7198455000133683</v>
      </c>
      <c r="J31" s="67">
        <f t="shared" si="4"/>
        <v>0.17116727118064634</v>
      </c>
      <c r="K31" s="100">
        <f t="shared" si="6"/>
        <v>0.11411151412043088</v>
      </c>
      <c r="O31" s="96">
        <f>Amnt_Deposited!B26</f>
        <v>2012</v>
      </c>
      <c r="P31" s="99">
        <f>Amnt_Deposited!D26</f>
        <v>4.6382232726719996</v>
      </c>
      <c r="Q31" s="284">
        <f>MCF!R30</f>
        <v>0.8</v>
      </c>
      <c r="R31" s="67">
        <f t="shared" si="5"/>
        <v>0.74211572362751999</v>
      </c>
      <c r="S31" s="67">
        <f t="shared" si="7"/>
        <v>0.74211572362751999</v>
      </c>
      <c r="T31" s="67">
        <f t="shared" si="8"/>
        <v>0</v>
      </c>
      <c r="U31" s="67">
        <f t="shared" si="9"/>
        <v>5.6195154958953886</v>
      </c>
      <c r="V31" s="67">
        <f t="shared" si="10"/>
        <v>0.35365138673687257</v>
      </c>
      <c r="W31" s="100">
        <f t="shared" si="11"/>
        <v>0.23576759115791504</v>
      </c>
    </row>
    <row r="32" spans="2:23">
      <c r="B32" s="96">
        <f>Amnt_Deposited!B27</f>
        <v>2013</v>
      </c>
      <c r="C32" s="99">
        <f>Amnt_Deposited!D27</f>
        <v>4.7260937124720002</v>
      </c>
      <c r="D32" s="418">
        <f>Dry_Matter_Content!D19</f>
        <v>0.44</v>
      </c>
      <c r="E32" s="284">
        <f>MCF!R31</f>
        <v>0.8</v>
      </c>
      <c r="F32" s="67">
        <f t="shared" si="0"/>
        <v>0.36598869709383175</v>
      </c>
      <c r="G32" s="67">
        <f t="shared" si="1"/>
        <v>0.36598869709383175</v>
      </c>
      <c r="H32" s="67">
        <f t="shared" si="2"/>
        <v>0</v>
      </c>
      <c r="I32" s="67">
        <f t="shared" si="3"/>
        <v>2.9019558324053003</v>
      </c>
      <c r="J32" s="67">
        <f t="shared" si="4"/>
        <v>0.18387836470189994</v>
      </c>
      <c r="K32" s="100">
        <f t="shared" si="6"/>
        <v>0.12258557646793329</v>
      </c>
      <c r="O32" s="96">
        <f>Amnt_Deposited!B27</f>
        <v>2013</v>
      </c>
      <c r="P32" s="99">
        <f>Amnt_Deposited!D27</f>
        <v>4.7260937124720002</v>
      </c>
      <c r="Q32" s="284">
        <f>MCF!R31</f>
        <v>0.8</v>
      </c>
      <c r="R32" s="67">
        <f t="shared" si="5"/>
        <v>0.75617499399552013</v>
      </c>
      <c r="S32" s="67">
        <f t="shared" si="7"/>
        <v>0.75617499399552013</v>
      </c>
      <c r="T32" s="67">
        <f t="shared" si="8"/>
        <v>0</v>
      </c>
      <c r="U32" s="67">
        <f t="shared" si="9"/>
        <v>5.995776513234091</v>
      </c>
      <c r="V32" s="67">
        <f t="shared" si="10"/>
        <v>0.37991397665681803</v>
      </c>
      <c r="W32" s="100">
        <f t="shared" si="11"/>
        <v>0.25327598443787869</v>
      </c>
    </row>
    <row r="33" spans="2:23">
      <c r="B33" s="96">
        <f>Amnt_Deposited!B28</f>
        <v>2014</v>
      </c>
      <c r="C33" s="99">
        <f>Amnt_Deposited!D28</f>
        <v>4.8117693792959999</v>
      </c>
      <c r="D33" s="418">
        <f>Dry_Matter_Content!D20</f>
        <v>0.44</v>
      </c>
      <c r="E33" s="284">
        <f>MCF!R32</f>
        <v>0.8</v>
      </c>
      <c r="F33" s="67">
        <f t="shared" si="0"/>
        <v>0.37262342073268223</v>
      </c>
      <c r="G33" s="67">
        <f t="shared" si="1"/>
        <v>0.37262342073268223</v>
      </c>
      <c r="H33" s="67">
        <f t="shared" si="2"/>
        <v>0</v>
      </c>
      <c r="I33" s="67">
        <f t="shared" si="3"/>
        <v>3.0783891045074063</v>
      </c>
      <c r="J33" s="67">
        <f t="shared" si="4"/>
        <v>0.19619014863057652</v>
      </c>
      <c r="K33" s="100">
        <f t="shared" si="6"/>
        <v>0.13079343242038433</v>
      </c>
      <c r="O33" s="96">
        <f>Amnt_Deposited!B28</f>
        <v>2014</v>
      </c>
      <c r="P33" s="99">
        <f>Amnt_Deposited!D28</f>
        <v>4.8117693792959999</v>
      </c>
      <c r="Q33" s="284">
        <f>MCF!R32</f>
        <v>0.8</v>
      </c>
      <c r="R33" s="67">
        <f t="shared" si="5"/>
        <v>0.7698831006873601</v>
      </c>
      <c r="S33" s="67">
        <f t="shared" si="7"/>
        <v>0.7698831006873601</v>
      </c>
      <c r="T33" s="67">
        <f t="shared" si="8"/>
        <v>0</v>
      </c>
      <c r="U33" s="67">
        <f t="shared" si="9"/>
        <v>6.3603080671640617</v>
      </c>
      <c r="V33" s="67">
        <f t="shared" si="10"/>
        <v>0.40535154675738949</v>
      </c>
      <c r="W33" s="100">
        <f t="shared" si="11"/>
        <v>0.27023436450492633</v>
      </c>
    </row>
    <row r="34" spans="2:23">
      <c r="B34" s="96">
        <f>Amnt_Deposited!B29</f>
        <v>2015</v>
      </c>
      <c r="C34" s="99">
        <f>Amnt_Deposited!D29</f>
        <v>4.8950912316239998</v>
      </c>
      <c r="D34" s="418">
        <f>Dry_Matter_Content!D21</f>
        <v>0.44</v>
      </c>
      <c r="E34" s="284">
        <f>MCF!R33</f>
        <v>0.8</v>
      </c>
      <c r="F34" s="67">
        <f t="shared" si="0"/>
        <v>0.37907586497696255</v>
      </c>
      <c r="G34" s="67">
        <f t="shared" si="1"/>
        <v>0.37907586497696255</v>
      </c>
      <c r="H34" s="67">
        <f t="shared" si="2"/>
        <v>0</v>
      </c>
      <c r="I34" s="67">
        <f t="shared" si="3"/>
        <v>3.2493468412854742</v>
      </c>
      <c r="J34" s="67">
        <f t="shared" si="4"/>
        <v>0.20811812819889433</v>
      </c>
      <c r="K34" s="100">
        <f t="shared" si="6"/>
        <v>0.13874541879926289</v>
      </c>
      <c r="O34" s="96">
        <f>Amnt_Deposited!B29</f>
        <v>2015</v>
      </c>
      <c r="P34" s="99">
        <f>Amnt_Deposited!D29</f>
        <v>4.8950912316239998</v>
      </c>
      <c r="Q34" s="284">
        <f>MCF!R33</f>
        <v>0.8</v>
      </c>
      <c r="R34" s="67">
        <f t="shared" si="5"/>
        <v>0.78321459705984009</v>
      </c>
      <c r="S34" s="67">
        <f t="shared" si="7"/>
        <v>0.78321459705984009</v>
      </c>
      <c r="T34" s="67">
        <f t="shared" si="8"/>
        <v>0</v>
      </c>
      <c r="U34" s="67">
        <f t="shared" si="9"/>
        <v>6.7135265315815582</v>
      </c>
      <c r="V34" s="67">
        <f t="shared" si="10"/>
        <v>0.4299961326423436</v>
      </c>
      <c r="W34" s="100">
        <f t="shared" si="11"/>
        <v>0.28666408842822905</v>
      </c>
    </row>
    <row r="35" spans="2:23">
      <c r="B35" s="96">
        <f>Amnt_Deposited!B30</f>
        <v>2016</v>
      </c>
      <c r="C35" s="99">
        <f>Amnt_Deposited!D30</f>
        <v>4.9777451095679996</v>
      </c>
      <c r="D35" s="418">
        <f>Dry_Matter_Content!D22</f>
        <v>0.44</v>
      </c>
      <c r="E35" s="284">
        <f>MCF!R34</f>
        <v>0.8</v>
      </c>
      <c r="F35" s="67">
        <f t="shared" si="0"/>
        <v>0.38547658128494589</v>
      </c>
      <c r="G35" s="67">
        <f t="shared" si="1"/>
        <v>0.38547658128494589</v>
      </c>
      <c r="H35" s="67">
        <f t="shared" si="2"/>
        <v>0</v>
      </c>
      <c r="I35" s="67">
        <f t="shared" si="3"/>
        <v>3.4151474948304363</v>
      </c>
      <c r="J35" s="67">
        <f t="shared" si="4"/>
        <v>0.21967592773998387</v>
      </c>
      <c r="K35" s="100">
        <f t="shared" si="6"/>
        <v>0.14645061849332258</v>
      </c>
      <c r="O35" s="96">
        <f>Amnt_Deposited!B30</f>
        <v>2016</v>
      </c>
      <c r="P35" s="99">
        <f>Amnt_Deposited!D30</f>
        <v>4.9777451095679996</v>
      </c>
      <c r="Q35" s="284">
        <f>MCF!R34</f>
        <v>0.8</v>
      </c>
      <c r="R35" s="67">
        <f t="shared" si="5"/>
        <v>0.79643921753087998</v>
      </c>
      <c r="S35" s="67">
        <f t="shared" si="7"/>
        <v>0.79643921753087998</v>
      </c>
      <c r="T35" s="67">
        <f t="shared" si="8"/>
        <v>0</v>
      </c>
      <c r="U35" s="67">
        <f t="shared" si="9"/>
        <v>7.0560898653521411</v>
      </c>
      <c r="V35" s="67">
        <f t="shared" si="10"/>
        <v>0.45387588376029725</v>
      </c>
      <c r="W35" s="100">
        <f t="shared" si="11"/>
        <v>0.30258392250686483</v>
      </c>
    </row>
    <row r="36" spans="2:23">
      <c r="B36" s="96">
        <f>Amnt_Deposited!B31</f>
        <v>2017</v>
      </c>
      <c r="C36" s="99">
        <f>Amnt_Deposited!D31</f>
        <v>5.0457453932974969</v>
      </c>
      <c r="D36" s="418">
        <f>Dry_Matter_Content!D23</f>
        <v>0.44</v>
      </c>
      <c r="E36" s="284">
        <f>MCF!R35</f>
        <v>0.8</v>
      </c>
      <c r="F36" s="67">
        <f t="shared" si="0"/>
        <v>0.39074252325695819</v>
      </c>
      <c r="G36" s="67">
        <f t="shared" si="1"/>
        <v>0.39074252325695819</v>
      </c>
      <c r="H36" s="67">
        <f t="shared" si="2"/>
        <v>0</v>
      </c>
      <c r="I36" s="67">
        <f t="shared" si="3"/>
        <v>3.5750049415041385</v>
      </c>
      <c r="J36" s="67">
        <f t="shared" si="4"/>
        <v>0.23088507658325608</v>
      </c>
      <c r="K36" s="100">
        <f t="shared" si="6"/>
        <v>0.15392338438883738</v>
      </c>
      <c r="O36" s="96">
        <f>Amnt_Deposited!B31</f>
        <v>2017</v>
      </c>
      <c r="P36" s="99">
        <f>Amnt_Deposited!D31</f>
        <v>5.0457453932974969</v>
      </c>
      <c r="Q36" s="284">
        <f>MCF!R35</f>
        <v>0.8</v>
      </c>
      <c r="R36" s="67">
        <f t="shared" si="5"/>
        <v>0.80731926292759959</v>
      </c>
      <c r="S36" s="67">
        <f t="shared" si="7"/>
        <v>0.80731926292759959</v>
      </c>
      <c r="T36" s="67">
        <f t="shared" si="8"/>
        <v>0</v>
      </c>
      <c r="U36" s="67">
        <f t="shared" si="9"/>
        <v>7.3863738460829307</v>
      </c>
      <c r="V36" s="67">
        <f t="shared" si="10"/>
        <v>0.47703528219681007</v>
      </c>
      <c r="W36" s="100">
        <f t="shared" si="11"/>
        <v>0.31802352146454005</v>
      </c>
    </row>
    <row r="37" spans="2:23">
      <c r="B37" s="96">
        <f>Amnt_Deposited!B32</f>
        <v>2018</v>
      </c>
      <c r="C37" s="99">
        <f>Amnt_Deposited!D32</f>
        <v>5.0400778043760353</v>
      </c>
      <c r="D37" s="418">
        <f>Dry_Matter_Content!D24</f>
        <v>0.44</v>
      </c>
      <c r="E37" s="284">
        <f>MCF!R36</f>
        <v>0.8</v>
      </c>
      <c r="F37" s="67">
        <f t="shared" si="0"/>
        <v>0.39030362517088019</v>
      </c>
      <c r="G37" s="67">
        <f t="shared" si="1"/>
        <v>0.39030362517088019</v>
      </c>
      <c r="H37" s="67">
        <f t="shared" si="2"/>
        <v>0</v>
      </c>
      <c r="I37" s="67">
        <f t="shared" si="3"/>
        <v>3.7236161387625653</v>
      </c>
      <c r="J37" s="67">
        <f t="shared" si="4"/>
        <v>0.24169242791245366</v>
      </c>
      <c r="K37" s="100">
        <f t="shared" si="6"/>
        <v>0.16112828527496909</v>
      </c>
      <c r="O37" s="96">
        <f>Amnt_Deposited!B32</f>
        <v>2018</v>
      </c>
      <c r="P37" s="99">
        <f>Amnt_Deposited!D32</f>
        <v>5.0400778043760353</v>
      </c>
      <c r="Q37" s="284">
        <f>MCF!R36</f>
        <v>0.8</v>
      </c>
      <c r="R37" s="67">
        <f t="shared" si="5"/>
        <v>0.80641244870016571</v>
      </c>
      <c r="S37" s="67">
        <f t="shared" si="7"/>
        <v>0.80641244870016571</v>
      </c>
      <c r="T37" s="67">
        <f t="shared" si="8"/>
        <v>0</v>
      </c>
      <c r="U37" s="67">
        <f t="shared" si="9"/>
        <v>7.6934217743028208</v>
      </c>
      <c r="V37" s="67">
        <f t="shared" si="10"/>
        <v>0.49936452048027613</v>
      </c>
      <c r="W37" s="100">
        <f t="shared" si="11"/>
        <v>0.33290968032018409</v>
      </c>
    </row>
    <row r="38" spans="2:23">
      <c r="B38" s="96">
        <f>Amnt_Deposited!B33</f>
        <v>2019</v>
      </c>
      <c r="C38" s="99">
        <f>Amnt_Deposited!D33</f>
        <v>5.031821880666655</v>
      </c>
      <c r="D38" s="418">
        <f>Dry_Matter_Content!D25</f>
        <v>0.44</v>
      </c>
      <c r="E38" s="284">
        <f>MCF!R37</f>
        <v>0.8</v>
      </c>
      <c r="F38" s="67">
        <f t="shared" si="0"/>
        <v>0.38966428643882578</v>
      </c>
      <c r="G38" s="67">
        <f t="shared" si="1"/>
        <v>0.38966428643882578</v>
      </c>
      <c r="H38" s="67">
        <f t="shared" si="2"/>
        <v>0</v>
      </c>
      <c r="I38" s="67">
        <f t="shared" si="3"/>
        <v>3.8615409619230916</v>
      </c>
      <c r="J38" s="67">
        <f t="shared" si="4"/>
        <v>0.25173946327829949</v>
      </c>
      <c r="K38" s="100">
        <f t="shared" si="6"/>
        <v>0.16782630885219965</v>
      </c>
      <c r="O38" s="96">
        <f>Amnt_Deposited!B33</f>
        <v>2019</v>
      </c>
      <c r="P38" s="99">
        <f>Amnt_Deposited!D33</f>
        <v>5.031821880666655</v>
      </c>
      <c r="Q38" s="284">
        <f>MCF!R37</f>
        <v>0.8</v>
      </c>
      <c r="R38" s="67">
        <f t="shared" si="5"/>
        <v>0.80509150090666481</v>
      </c>
      <c r="S38" s="67">
        <f t="shared" si="7"/>
        <v>0.80509150090666481</v>
      </c>
      <c r="T38" s="67">
        <f t="shared" si="8"/>
        <v>0</v>
      </c>
      <c r="U38" s="67">
        <f t="shared" si="9"/>
        <v>7.9783904171964704</v>
      </c>
      <c r="V38" s="67">
        <f t="shared" si="10"/>
        <v>0.5201228580130155</v>
      </c>
      <c r="W38" s="100">
        <f t="shared" si="11"/>
        <v>0.34674857200867698</v>
      </c>
    </row>
    <row r="39" spans="2:23">
      <c r="B39" s="96">
        <f>Amnt_Deposited!B34</f>
        <v>2020</v>
      </c>
      <c r="C39" s="99">
        <f>Amnt_Deposited!D34</f>
        <v>5.0211040372543305</v>
      </c>
      <c r="D39" s="418">
        <f>Dry_Matter_Content!D26</f>
        <v>0.44</v>
      </c>
      <c r="E39" s="284">
        <f>MCF!R38</f>
        <v>0.8</v>
      </c>
      <c r="F39" s="67">
        <f t="shared" si="0"/>
        <v>0.38883429664497537</v>
      </c>
      <c r="G39" s="67">
        <f t="shared" si="1"/>
        <v>0.38883429664497537</v>
      </c>
      <c r="H39" s="67">
        <f t="shared" si="2"/>
        <v>0</v>
      </c>
      <c r="I39" s="67">
        <f t="shared" si="3"/>
        <v>3.9893112248557365</v>
      </c>
      <c r="J39" s="67">
        <f t="shared" si="4"/>
        <v>0.26106403371233028</v>
      </c>
      <c r="K39" s="100">
        <f t="shared" si="6"/>
        <v>0.17404268914155352</v>
      </c>
      <c r="O39" s="96">
        <f>Amnt_Deposited!B34</f>
        <v>2020</v>
      </c>
      <c r="P39" s="99">
        <f>Amnt_Deposited!D34</f>
        <v>5.0211040372543305</v>
      </c>
      <c r="Q39" s="284">
        <f>MCF!R38</f>
        <v>0.8</v>
      </c>
      <c r="R39" s="67">
        <f t="shared" si="5"/>
        <v>0.80337664596069291</v>
      </c>
      <c r="S39" s="67">
        <f t="shared" si="7"/>
        <v>0.80337664596069291</v>
      </c>
      <c r="T39" s="67">
        <f t="shared" si="8"/>
        <v>0</v>
      </c>
      <c r="U39" s="67">
        <f t="shared" si="9"/>
        <v>8.2423785637515223</v>
      </c>
      <c r="V39" s="67">
        <f t="shared" si="10"/>
        <v>0.53938849940564104</v>
      </c>
      <c r="W39" s="100">
        <f t="shared" si="11"/>
        <v>0.35959233293709403</v>
      </c>
    </row>
    <row r="40" spans="2:23">
      <c r="B40" s="96">
        <f>Amnt_Deposited!B35</f>
        <v>2021</v>
      </c>
      <c r="C40" s="99">
        <f>Amnt_Deposited!D35</f>
        <v>5.0080461380023475</v>
      </c>
      <c r="D40" s="418">
        <f>Dry_Matter_Content!D27</f>
        <v>0.44</v>
      </c>
      <c r="E40" s="284">
        <f>MCF!R39</f>
        <v>0.8</v>
      </c>
      <c r="F40" s="67">
        <f t="shared" si="0"/>
        <v>0.38782309292690176</v>
      </c>
      <c r="G40" s="67">
        <f t="shared" si="1"/>
        <v>0.38782309292690176</v>
      </c>
      <c r="H40" s="67">
        <f t="shared" si="2"/>
        <v>0</v>
      </c>
      <c r="I40" s="67">
        <f t="shared" si="3"/>
        <v>4.1074322246638193</v>
      </c>
      <c r="J40" s="67">
        <f t="shared" si="4"/>
        <v>0.26970209311881899</v>
      </c>
      <c r="K40" s="100">
        <f t="shared" si="6"/>
        <v>0.17980139541254597</v>
      </c>
      <c r="O40" s="96">
        <f>Amnt_Deposited!B35</f>
        <v>2021</v>
      </c>
      <c r="P40" s="99">
        <f>Amnt_Deposited!D35</f>
        <v>5.0080461380023475</v>
      </c>
      <c r="Q40" s="284">
        <f>MCF!R39</f>
        <v>0.8</v>
      </c>
      <c r="R40" s="67">
        <f t="shared" si="5"/>
        <v>0.80128738208037564</v>
      </c>
      <c r="S40" s="67">
        <f t="shared" si="7"/>
        <v>0.80128738208037564</v>
      </c>
      <c r="T40" s="67">
        <f t="shared" si="8"/>
        <v>0</v>
      </c>
      <c r="U40" s="67">
        <f t="shared" si="9"/>
        <v>8.4864302162475624</v>
      </c>
      <c r="V40" s="67">
        <f t="shared" si="10"/>
        <v>0.55723572958433687</v>
      </c>
      <c r="W40" s="100">
        <f t="shared" si="11"/>
        <v>0.37149048638955789</v>
      </c>
    </row>
    <row r="41" spans="2:23">
      <c r="B41" s="96">
        <f>Amnt_Deposited!B36</f>
        <v>2022</v>
      </c>
      <c r="C41" s="99">
        <f>Amnt_Deposited!D36</f>
        <v>4.9927656405838965</v>
      </c>
      <c r="D41" s="418">
        <f>Dry_Matter_Content!D28</f>
        <v>0.44</v>
      </c>
      <c r="E41" s="284">
        <f>MCF!R40</f>
        <v>0.8</v>
      </c>
      <c r="F41" s="67">
        <f t="shared" si="0"/>
        <v>0.38663977120681692</v>
      </c>
      <c r="G41" s="67">
        <f t="shared" si="1"/>
        <v>0.38663977120681692</v>
      </c>
      <c r="H41" s="67">
        <f t="shared" si="2"/>
        <v>0</v>
      </c>
      <c r="I41" s="67">
        <f t="shared" si="3"/>
        <v>4.2163841931659025</v>
      </c>
      <c r="J41" s="67">
        <f t="shared" si="4"/>
        <v>0.2776878027047337</v>
      </c>
      <c r="K41" s="100">
        <f t="shared" si="6"/>
        <v>0.18512520180315578</v>
      </c>
      <c r="O41" s="96">
        <f>Amnt_Deposited!B36</f>
        <v>2022</v>
      </c>
      <c r="P41" s="99">
        <f>Amnt_Deposited!D36</f>
        <v>4.9927656405838965</v>
      </c>
      <c r="Q41" s="284">
        <f>MCF!R40</f>
        <v>0.8</v>
      </c>
      <c r="R41" s="67">
        <f t="shared" si="5"/>
        <v>0.79884250249342348</v>
      </c>
      <c r="S41" s="67">
        <f t="shared" si="7"/>
        <v>0.79884250249342348</v>
      </c>
      <c r="T41" s="67">
        <f t="shared" si="8"/>
        <v>0</v>
      </c>
      <c r="U41" s="67">
        <f t="shared" si="9"/>
        <v>8.7115375891857507</v>
      </c>
      <c r="V41" s="67">
        <f t="shared" si="10"/>
        <v>0.57373512955523509</v>
      </c>
      <c r="W41" s="100">
        <f t="shared" si="11"/>
        <v>0.38249008637015669</v>
      </c>
    </row>
    <row r="42" spans="2:23">
      <c r="B42" s="96">
        <f>Amnt_Deposited!B37</f>
        <v>2023</v>
      </c>
      <c r="C42" s="99">
        <f>Amnt_Deposited!D37</f>
        <v>4.9753757371881546</v>
      </c>
      <c r="D42" s="418">
        <f>Dry_Matter_Content!D29</f>
        <v>0.44</v>
      </c>
      <c r="E42" s="284">
        <f>MCF!R41</f>
        <v>0.8</v>
      </c>
      <c r="F42" s="67">
        <f t="shared" si="0"/>
        <v>0.38529309708785076</v>
      </c>
      <c r="G42" s="67">
        <f t="shared" si="1"/>
        <v>0.38529309708785076</v>
      </c>
      <c r="H42" s="67">
        <f t="shared" si="2"/>
        <v>0</v>
      </c>
      <c r="I42" s="67">
        <f t="shared" si="3"/>
        <v>4.3166236611448658</v>
      </c>
      <c r="J42" s="67">
        <f t="shared" si="4"/>
        <v>0.28505362910888699</v>
      </c>
      <c r="K42" s="100">
        <f t="shared" si="6"/>
        <v>0.19003575273925799</v>
      </c>
      <c r="O42" s="96">
        <f>Amnt_Deposited!B37</f>
        <v>2023</v>
      </c>
      <c r="P42" s="99">
        <f>Amnt_Deposited!D37</f>
        <v>4.9753757371881546</v>
      </c>
      <c r="Q42" s="284">
        <f>MCF!R41</f>
        <v>0.8</v>
      </c>
      <c r="R42" s="67">
        <f t="shared" si="5"/>
        <v>0.79606011795010478</v>
      </c>
      <c r="S42" s="67">
        <f t="shared" si="7"/>
        <v>0.79606011795010478</v>
      </c>
      <c r="T42" s="67">
        <f t="shared" si="8"/>
        <v>0</v>
      </c>
      <c r="U42" s="67">
        <f t="shared" si="9"/>
        <v>8.9186439279852632</v>
      </c>
      <c r="V42" s="67">
        <f t="shared" si="10"/>
        <v>0.5889537791505931</v>
      </c>
      <c r="W42" s="100">
        <f t="shared" si="11"/>
        <v>0.39263585276706203</v>
      </c>
    </row>
    <row r="43" spans="2:23">
      <c r="B43" s="96">
        <f>Amnt_Deposited!B38</f>
        <v>2024</v>
      </c>
      <c r="C43" s="99">
        <f>Amnt_Deposited!D38</f>
        <v>4.9559854910245971</v>
      </c>
      <c r="D43" s="418">
        <f>Dry_Matter_Content!D30</f>
        <v>0.44</v>
      </c>
      <c r="E43" s="284">
        <f>MCF!R42</f>
        <v>0.8</v>
      </c>
      <c r="F43" s="67">
        <f t="shared" si="0"/>
        <v>0.3837915164249448</v>
      </c>
      <c r="G43" s="67">
        <f t="shared" si="1"/>
        <v>0.3837915164249448</v>
      </c>
      <c r="H43" s="67">
        <f t="shared" si="2"/>
        <v>0</v>
      </c>
      <c r="I43" s="67">
        <f t="shared" si="3"/>
        <v>4.408584740936206</v>
      </c>
      <c r="J43" s="67">
        <f t="shared" si="4"/>
        <v>0.2918304366336047</v>
      </c>
      <c r="K43" s="100">
        <f t="shared" si="6"/>
        <v>0.19455362442240312</v>
      </c>
      <c r="O43" s="96">
        <f>Amnt_Deposited!B38</f>
        <v>2024</v>
      </c>
      <c r="P43" s="99">
        <f>Amnt_Deposited!D38</f>
        <v>4.9559854910245971</v>
      </c>
      <c r="Q43" s="284">
        <f>MCF!R42</f>
        <v>0.8</v>
      </c>
      <c r="R43" s="67">
        <f t="shared" si="5"/>
        <v>0.79295767856393562</v>
      </c>
      <c r="S43" s="67">
        <f t="shared" si="7"/>
        <v>0.79295767856393562</v>
      </c>
      <c r="T43" s="67">
        <f t="shared" si="8"/>
        <v>0</v>
      </c>
      <c r="U43" s="67">
        <f t="shared" si="9"/>
        <v>9.1086461589591057</v>
      </c>
      <c r="V43" s="67">
        <f t="shared" si="10"/>
        <v>0.60295544759009256</v>
      </c>
      <c r="W43" s="100">
        <f t="shared" si="11"/>
        <v>0.40197029839339504</v>
      </c>
    </row>
    <row r="44" spans="2:23">
      <c r="B44" s="96">
        <f>Amnt_Deposited!B39</f>
        <v>2025</v>
      </c>
      <c r="C44" s="99">
        <f>Amnt_Deposited!D39</f>
        <v>4.9346999687458517</v>
      </c>
      <c r="D44" s="418">
        <f>Dry_Matter_Content!D31</f>
        <v>0.44</v>
      </c>
      <c r="E44" s="284">
        <f>MCF!R43</f>
        <v>0.8</v>
      </c>
      <c r="F44" s="67">
        <f t="shared" si="0"/>
        <v>0.38214316557967881</v>
      </c>
      <c r="G44" s="67">
        <f t="shared" si="1"/>
        <v>0.38214316557967881</v>
      </c>
      <c r="H44" s="67">
        <f t="shared" si="2"/>
        <v>0</v>
      </c>
      <c r="I44" s="67">
        <f t="shared" si="3"/>
        <v>4.4926803325602638</v>
      </c>
      <c r="J44" s="67">
        <f t="shared" si="4"/>
        <v>0.29804757395562154</v>
      </c>
      <c r="K44" s="100">
        <f t="shared" si="6"/>
        <v>0.19869838263708101</v>
      </c>
      <c r="O44" s="96">
        <f>Amnt_Deposited!B39</f>
        <v>2025</v>
      </c>
      <c r="P44" s="99">
        <f>Amnt_Deposited!D39</f>
        <v>4.9346999687458517</v>
      </c>
      <c r="Q44" s="284">
        <f>MCF!R43</f>
        <v>0.8</v>
      </c>
      <c r="R44" s="67">
        <f t="shared" si="5"/>
        <v>0.78955199499933637</v>
      </c>
      <c r="S44" s="67">
        <f t="shared" si="7"/>
        <v>0.78955199499933637</v>
      </c>
      <c r="T44" s="67">
        <f t="shared" si="8"/>
        <v>0</v>
      </c>
      <c r="U44" s="67">
        <f t="shared" si="9"/>
        <v>9.2823973813228591</v>
      </c>
      <c r="V44" s="67">
        <f t="shared" si="10"/>
        <v>0.61580077263558186</v>
      </c>
      <c r="W44" s="100">
        <f t="shared" si="11"/>
        <v>0.4105338484237212</v>
      </c>
    </row>
    <row r="45" spans="2:23">
      <c r="B45" s="96">
        <f>Amnt_Deposited!B40</f>
        <v>2026</v>
      </c>
      <c r="C45" s="99">
        <f>Amnt_Deposited!D40</f>
        <v>4.9116203689060383</v>
      </c>
      <c r="D45" s="418">
        <f>Dry_Matter_Content!D32</f>
        <v>0.44</v>
      </c>
      <c r="E45" s="284">
        <f>MCF!R44</f>
        <v>0.8</v>
      </c>
      <c r="F45" s="67">
        <f t="shared" si="0"/>
        <v>0.38035588136808363</v>
      </c>
      <c r="G45" s="67">
        <f t="shared" si="1"/>
        <v>0.38035588136808363</v>
      </c>
      <c r="H45" s="67">
        <f t="shared" si="2"/>
        <v>0</v>
      </c>
      <c r="I45" s="67">
        <f t="shared" si="3"/>
        <v>4.5693032582602733</v>
      </c>
      <c r="J45" s="67">
        <f t="shared" si="4"/>
        <v>0.3037329556680734</v>
      </c>
      <c r="K45" s="100">
        <f t="shared" si="6"/>
        <v>0.20248863711204892</v>
      </c>
      <c r="O45" s="96">
        <f>Amnt_Deposited!B40</f>
        <v>2026</v>
      </c>
      <c r="P45" s="99">
        <f>Amnt_Deposited!D40</f>
        <v>4.9116203689060383</v>
      </c>
      <c r="Q45" s="284">
        <f>MCF!R44</f>
        <v>0.8</v>
      </c>
      <c r="R45" s="67">
        <f t="shared" si="5"/>
        <v>0.78585925902496623</v>
      </c>
      <c r="S45" s="67">
        <f t="shared" si="7"/>
        <v>0.78585925902496623</v>
      </c>
      <c r="T45" s="67">
        <f t="shared" si="8"/>
        <v>0</v>
      </c>
      <c r="U45" s="67">
        <f t="shared" si="9"/>
        <v>9.4407092112815576</v>
      </c>
      <c r="V45" s="67">
        <f t="shared" si="10"/>
        <v>0.62754742906626737</v>
      </c>
      <c r="W45" s="100">
        <f t="shared" si="11"/>
        <v>0.4183649527108449</v>
      </c>
    </row>
    <row r="46" spans="2:23">
      <c r="B46" s="96">
        <f>Amnt_Deposited!B41</f>
        <v>2027</v>
      </c>
      <c r="C46" s="99">
        <f>Amnt_Deposited!D41</f>
        <v>4.886844146568305</v>
      </c>
      <c r="D46" s="418">
        <f>Dry_Matter_Content!D33</f>
        <v>0.44</v>
      </c>
      <c r="E46" s="284">
        <f>MCF!R45</f>
        <v>0.8</v>
      </c>
      <c r="F46" s="67">
        <f t="shared" si="0"/>
        <v>0.37843721071024961</v>
      </c>
      <c r="G46" s="67">
        <f t="shared" si="1"/>
        <v>0.37843721071024961</v>
      </c>
      <c r="H46" s="67">
        <f t="shared" si="2"/>
        <v>0</v>
      </c>
      <c r="I46" s="67">
        <f t="shared" si="3"/>
        <v>4.6388273299882421</v>
      </c>
      <c r="J46" s="67">
        <f t="shared" si="4"/>
        <v>0.3089131389822814</v>
      </c>
      <c r="K46" s="100">
        <f t="shared" si="6"/>
        <v>0.20594209265485425</v>
      </c>
      <c r="O46" s="96">
        <f>Amnt_Deposited!B41</f>
        <v>2027</v>
      </c>
      <c r="P46" s="99">
        <f>Amnt_Deposited!D41</f>
        <v>4.886844146568305</v>
      </c>
      <c r="Q46" s="284">
        <f>MCF!R45</f>
        <v>0.8</v>
      </c>
      <c r="R46" s="67">
        <f t="shared" si="5"/>
        <v>0.78189506345092896</v>
      </c>
      <c r="S46" s="67">
        <f t="shared" si="7"/>
        <v>0.78189506345092896</v>
      </c>
      <c r="T46" s="67">
        <f t="shared" si="8"/>
        <v>0</v>
      </c>
      <c r="U46" s="67">
        <f t="shared" si="9"/>
        <v>9.5843539875790125</v>
      </c>
      <c r="V46" s="67">
        <f t="shared" si="10"/>
        <v>0.63825028715347398</v>
      </c>
      <c r="W46" s="100">
        <f t="shared" si="11"/>
        <v>0.42550019143564932</v>
      </c>
    </row>
    <row r="47" spans="2:23">
      <c r="B47" s="96">
        <f>Amnt_Deposited!B42</f>
        <v>2028</v>
      </c>
      <c r="C47" s="99">
        <f>Amnt_Deposited!D42</f>
        <v>4.8604651341720828</v>
      </c>
      <c r="D47" s="418">
        <f>Dry_Matter_Content!D34</f>
        <v>0.44</v>
      </c>
      <c r="E47" s="284">
        <f>MCF!R46</f>
        <v>0.8</v>
      </c>
      <c r="F47" s="67">
        <f t="shared" si="0"/>
        <v>0.37639441999028617</v>
      </c>
      <c r="G47" s="67">
        <f t="shared" si="1"/>
        <v>0.37639441999028617</v>
      </c>
      <c r="H47" s="67">
        <f t="shared" si="2"/>
        <v>0</v>
      </c>
      <c r="I47" s="67">
        <f t="shared" si="3"/>
        <v>4.7016083540821345</v>
      </c>
      <c r="J47" s="67">
        <f t="shared" si="4"/>
        <v>0.3136133958963942</v>
      </c>
      <c r="K47" s="100">
        <f t="shared" si="6"/>
        <v>0.20907559726426278</v>
      </c>
      <c r="O47" s="96">
        <f>Amnt_Deposited!B42</f>
        <v>2028</v>
      </c>
      <c r="P47" s="99">
        <f>Amnt_Deposited!D42</f>
        <v>4.8604651341720828</v>
      </c>
      <c r="Q47" s="284">
        <f>MCF!R46</f>
        <v>0.8</v>
      </c>
      <c r="R47" s="67">
        <f t="shared" si="5"/>
        <v>0.77767442146753329</v>
      </c>
      <c r="S47" s="67">
        <f t="shared" si="7"/>
        <v>0.77767442146753329</v>
      </c>
      <c r="T47" s="67">
        <f t="shared" si="8"/>
        <v>0</v>
      </c>
      <c r="U47" s="67">
        <f t="shared" si="9"/>
        <v>9.7140668472771363</v>
      </c>
      <c r="V47" s="67">
        <f t="shared" si="10"/>
        <v>0.64796156176940956</v>
      </c>
      <c r="W47" s="100">
        <f t="shared" si="11"/>
        <v>0.43197437451293969</v>
      </c>
    </row>
    <row r="48" spans="2:23">
      <c r="B48" s="96">
        <f>Amnt_Deposited!B43</f>
        <v>2029</v>
      </c>
      <c r="C48" s="99">
        <f>Amnt_Deposited!D43</f>
        <v>4.8325736587675401</v>
      </c>
      <c r="D48" s="418">
        <f>Dry_Matter_Content!D35</f>
        <v>0.44</v>
      </c>
      <c r="E48" s="284">
        <f>MCF!R47</f>
        <v>0.8</v>
      </c>
      <c r="F48" s="67">
        <f t="shared" si="0"/>
        <v>0.37423450413495835</v>
      </c>
      <c r="G48" s="67">
        <f t="shared" si="1"/>
        <v>0.37423450413495835</v>
      </c>
      <c r="H48" s="67">
        <f t="shared" si="2"/>
        <v>0</v>
      </c>
      <c r="I48" s="67">
        <f t="shared" si="3"/>
        <v>4.7579850770993177</v>
      </c>
      <c r="J48" s="67">
        <f t="shared" si="4"/>
        <v>0.31785778111777491</v>
      </c>
      <c r="K48" s="100">
        <f t="shared" si="6"/>
        <v>0.21190518741184994</v>
      </c>
      <c r="O48" s="96">
        <f>Amnt_Deposited!B43</f>
        <v>2029</v>
      </c>
      <c r="P48" s="99">
        <f>Amnt_Deposited!D43</f>
        <v>4.8325736587675401</v>
      </c>
      <c r="Q48" s="284">
        <f>MCF!R47</f>
        <v>0.8</v>
      </c>
      <c r="R48" s="67">
        <f t="shared" si="5"/>
        <v>0.77321178540280655</v>
      </c>
      <c r="S48" s="67">
        <f t="shared" si="7"/>
        <v>0.77321178540280655</v>
      </c>
      <c r="T48" s="67">
        <f t="shared" si="8"/>
        <v>0</v>
      </c>
      <c r="U48" s="67">
        <f t="shared" si="9"/>
        <v>9.8305476799572666</v>
      </c>
      <c r="V48" s="67">
        <f t="shared" si="10"/>
        <v>0.65673095272267534</v>
      </c>
      <c r="W48" s="100">
        <f t="shared" si="11"/>
        <v>0.43782063514845021</v>
      </c>
    </row>
    <row r="49" spans="2:23">
      <c r="B49" s="96">
        <f>Amnt_Deposited!B44</f>
        <v>2030</v>
      </c>
      <c r="C49" s="99">
        <f>Amnt_Deposited!D44</f>
        <v>4.8034625760000003</v>
      </c>
      <c r="D49" s="418">
        <f>Dry_Matter_Content!D36</f>
        <v>0.44</v>
      </c>
      <c r="E49" s="284">
        <f>MCF!R48</f>
        <v>0.8</v>
      </c>
      <c r="F49" s="67">
        <f t="shared" si="0"/>
        <v>0.37198014188544004</v>
      </c>
      <c r="G49" s="67">
        <f t="shared" si="1"/>
        <v>0.37198014188544004</v>
      </c>
      <c r="H49" s="67">
        <f t="shared" si="2"/>
        <v>0</v>
      </c>
      <c r="I49" s="67">
        <f t="shared" si="3"/>
        <v>4.8082960229775704</v>
      </c>
      <c r="J49" s="67">
        <f t="shared" si="4"/>
        <v>0.32166919600718707</v>
      </c>
      <c r="K49" s="100">
        <f t="shared" si="6"/>
        <v>0.21444613067145804</v>
      </c>
      <c r="O49" s="96">
        <f>Amnt_Deposited!B44</f>
        <v>2030</v>
      </c>
      <c r="P49" s="99">
        <f>Amnt_Deposited!D44</f>
        <v>4.8034625760000003</v>
      </c>
      <c r="Q49" s="284">
        <f>MCF!R48</f>
        <v>0.8</v>
      </c>
      <c r="R49" s="67">
        <f t="shared" si="5"/>
        <v>0.76855401216000008</v>
      </c>
      <c r="S49" s="67">
        <f t="shared" si="7"/>
        <v>0.76855401216000008</v>
      </c>
      <c r="T49" s="67">
        <f t="shared" si="8"/>
        <v>0</v>
      </c>
      <c r="U49" s="67">
        <f t="shared" si="9"/>
        <v>9.9344959152429126</v>
      </c>
      <c r="V49" s="67">
        <f t="shared" si="10"/>
        <v>0.66460577687435329</v>
      </c>
      <c r="W49" s="100">
        <f t="shared" si="11"/>
        <v>0.44307051791623553</v>
      </c>
    </row>
    <row r="50" spans="2:23">
      <c r="B50" s="96">
        <f>Amnt_Deposited!B45</f>
        <v>2031</v>
      </c>
      <c r="C50" s="99">
        <f>Amnt_Deposited!D45</f>
        <v>0</v>
      </c>
      <c r="D50" s="418">
        <f>Dry_Matter_Content!D37</f>
        <v>0.44</v>
      </c>
      <c r="E50" s="284">
        <f>MCF!R49</f>
        <v>0.8</v>
      </c>
      <c r="F50" s="67">
        <f t="shared" si="0"/>
        <v>0</v>
      </c>
      <c r="G50" s="67">
        <f t="shared" si="1"/>
        <v>0</v>
      </c>
      <c r="H50" s="67">
        <f t="shared" si="2"/>
        <v>0</v>
      </c>
      <c r="I50" s="67">
        <f t="shared" si="3"/>
        <v>4.4832254961026363</v>
      </c>
      <c r="J50" s="67">
        <f t="shared" si="4"/>
        <v>0.32507052687493432</v>
      </c>
      <c r="K50" s="100">
        <f t="shared" si="6"/>
        <v>0.21671368458328955</v>
      </c>
      <c r="O50" s="96">
        <f>Amnt_Deposited!B45</f>
        <v>2031</v>
      </c>
      <c r="P50" s="99">
        <f>Amnt_Deposited!D45</f>
        <v>0</v>
      </c>
      <c r="Q50" s="284">
        <f>MCF!R49</f>
        <v>0.8</v>
      </c>
      <c r="R50" s="67">
        <f t="shared" si="5"/>
        <v>0</v>
      </c>
      <c r="S50" s="67">
        <f t="shared" si="7"/>
        <v>0</v>
      </c>
      <c r="T50" s="67">
        <f t="shared" si="8"/>
        <v>0</v>
      </c>
      <c r="U50" s="67">
        <f t="shared" si="9"/>
        <v>9.2628625952533792</v>
      </c>
      <c r="V50" s="67">
        <f t="shared" si="10"/>
        <v>0.67163331998953357</v>
      </c>
      <c r="W50" s="100">
        <f t="shared" si="11"/>
        <v>0.44775554665968903</v>
      </c>
    </row>
    <row r="51" spans="2:23">
      <c r="B51" s="96">
        <f>Amnt_Deposited!B46</f>
        <v>2032</v>
      </c>
      <c r="C51" s="99">
        <f>Amnt_Deposited!D46</f>
        <v>0</v>
      </c>
      <c r="D51" s="418">
        <f>Dry_Matter_Content!D38</f>
        <v>0.44</v>
      </c>
      <c r="E51" s="284">
        <f>MCF!R50</f>
        <v>0.8</v>
      </c>
      <c r="F51" s="67">
        <f t="shared" ref="F51:F82" si="12">C51*D51*$K$6*DOCF*E51</f>
        <v>0</v>
      </c>
      <c r="G51" s="67">
        <f t="shared" si="1"/>
        <v>0</v>
      </c>
      <c r="H51" s="67">
        <f t="shared" si="2"/>
        <v>0</v>
      </c>
      <c r="I51" s="67">
        <f t="shared" si="3"/>
        <v>4.1801317458108773</v>
      </c>
      <c r="J51" s="67">
        <f t="shared" si="4"/>
        <v>0.30309375029175922</v>
      </c>
      <c r="K51" s="100">
        <f t="shared" si="6"/>
        <v>0.20206250019450614</v>
      </c>
      <c r="O51" s="96">
        <f>Amnt_Deposited!B46</f>
        <v>2032</v>
      </c>
      <c r="P51" s="99">
        <f>Amnt_Deposited!D46</f>
        <v>0</v>
      </c>
      <c r="Q51" s="284">
        <f>MCF!R50</f>
        <v>0.8</v>
      </c>
      <c r="R51" s="67">
        <f t="shared" ref="R51:R82" si="13">P51*$W$6*DOCF*Q51</f>
        <v>0</v>
      </c>
      <c r="S51" s="67">
        <f t="shared" si="7"/>
        <v>0</v>
      </c>
      <c r="T51" s="67">
        <f t="shared" si="8"/>
        <v>0</v>
      </c>
      <c r="U51" s="67">
        <f t="shared" si="9"/>
        <v>8.6366358384522233</v>
      </c>
      <c r="V51" s="67">
        <f t="shared" si="10"/>
        <v>0.62622675680115536</v>
      </c>
      <c r="W51" s="100">
        <f t="shared" si="11"/>
        <v>0.41748450453410357</v>
      </c>
    </row>
    <row r="52" spans="2:23">
      <c r="B52" s="96">
        <f>Amnt_Deposited!B47</f>
        <v>2033</v>
      </c>
      <c r="C52" s="99">
        <f>Amnt_Deposited!D47</f>
        <v>0</v>
      </c>
      <c r="D52" s="418">
        <f>Dry_Matter_Content!D39</f>
        <v>0.44</v>
      </c>
      <c r="E52" s="284">
        <f>MCF!R51</f>
        <v>0.8</v>
      </c>
      <c r="F52" s="67">
        <f t="shared" si="12"/>
        <v>0</v>
      </c>
      <c r="G52" s="67">
        <f t="shared" si="1"/>
        <v>0</v>
      </c>
      <c r="H52" s="67">
        <f t="shared" si="2"/>
        <v>0</v>
      </c>
      <c r="I52" s="67">
        <f t="shared" si="3"/>
        <v>3.8975290061867245</v>
      </c>
      <c r="J52" s="67">
        <f t="shared" si="4"/>
        <v>0.282602739624153</v>
      </c>
      <c r="K52" s="100">
        <f t="shared" si="6"/>
        <v>0.18840182641610198</v>
      </c>
      <c r="O52" s="96">
        <f>Amnt_Deposited!B47</f>
        <v>2033</v>
      </c>
      <c r="P52" s="99">
        <f>Amnt_Deposited!D47</f>
        <v>0</v>
      </c>
      <c r="Q52" s="284">
        <f>MCF!R51</f>
        <v>0.8</v>
      </c>
      <c r="R52" s="67">
        <f t="shared" si="13"/>
        <v>0</v>
      </c>
      <c r="S52" s="67">
        <f t="shared" si="7"/>
        <v>0</v>
      </c>
      <c r="T52" s="67">
        <f t="shared" si="8"/>
        <v>0</v>
      </c>
      <c r="U52" s="67">
        <f t="shared" si="9"/>
        <v>8.0527458805510808</v>
      </c>
      <c r="V52" s="67">
        <f t="shared" si="10"/>
        <v>0.5838899579011424</v>
      </c>
      <c r="W52" s="100">
        <f t="shared" si="11"/>
        <v>0.38925997193409489</v>
      </c>
    </row>
    <row r="53" spans="2:23">
      <c r="B53" s="96">
        <f>Amnt_Deposited!B48</f>
        <v>2034</v>
      </c>
      <c r="C53" s="99">
        <f>Amnt_Deposited!D48</f>
        <v>0</v>
      </c>
      <c r="D53" s="418">
        <f>Dry_Matter_Content!D40</f>
        <v>0.44</v>
      </c>
      <c r="E53" s="284">
        <f>MCF!R52</f>
        <v>0.8</v>
      </c>
      <c r="F53" s="67">
        <f t="shared" si="12"/>
        <v>0</v>
      </c>
      <c r="G53" s="67">
        <f t="shared" si="1"/>
        <v>0</v>
      </c>
      <c r="H53" s="67">
        <f t="shared" si="2"/>
        <v>0</v>
      </c>
      <c r="I53" s="67">
        <f t="shared" si="3"/>
        <v>3.6340319582726743</v>
      </c>
      <c r="J53" s="67">
        <f t="shared" si="4"/>
        <v>0.26349704791405015</v>
      </c>
      <c r="K53" s="100">
        <f t="shared" si="6"/>
        <v>0.17566469860936676</v>
      </c>
      <c r="O53" s="96">
        <f>Amnt_Deposited!B48</f>
        <v>2034</v>
      </c>
      <c r="P53" s="99">
        <f>Amnt_Deposited!D48</f>
        <v>0</v>
      </c>
      <c r="Q53" s="284">
        <f>MCF!R52</f>
        <v>0.8</v>
      </c>
      <c r="R53" s="67">
        <f t="shared" si="13"/>
        <v>0</v>
      </c>
      <c r="S53" s="67">
        <f t="shared" si="7"/>
        <v>0</v>
      </c>
      <c r="T53" s="67">
        <f t="shared" si="8"/>
        <v>0</v>
      </c>
      <c r="U53" s="67">
        <f t="shared" si="9"/>
        <v>7.5083304922989109</v>
      </c>
      <c r="V53" s="67">
        <f t="shared" si="10"/>
        <v>0.54441538825216951</v>
      </c>
      <c r="W53" s="100">
        <f t="shared" si="11"/>
        <v>0.36294359216811301</v>
      </c>
    </row>
    <row r="54" spans="2:23">
      <c r="B54" s="96">
        <f>Amnt_Deposited!B49</f>
        <v>2035</v>
      </c>
      <c r="C54" s="99">
        <f>Amnt_Deposited!D49</f>
        <v>0</v>
      </c>
      <c r="D54" s="418">
        <f>Dry_Matter_Content!D41</f>
        <v>0.44</v>
      </c>
      <c r="E54" s="284">
        <f>MCF!R53</f>
        <v>0.8</v>
      </c>
      <c r="F54" s="67">
        <f t="shared" si="12"/>
        <v>0</v>
      </c>
      <c r="G54" s="67">
        <f t="shared" si="1"/>
        <v>0</v>
      </c>
      <c r="H54" s="67">
        <f t="shared" si="2"/>
        <v>0</v>
      </c>
      <c r="I54" s="67">
        <f t="shared" si="3"/>
        <v>3.3883489392341524</v>
      </c>
      <c r="J54" s="67">
        <f t="shared" si="4"/>
        <v>0.24568301903852188</v>
      </c>
      <c r="K54" s="100">
        <f t="shared" si="6"/>
        <v>0.16378867935901459</v>
      </c>
      <c r="O54" s="96">
        <f>Amnt_Deposited!B49</f>
        <v>2035</v>
      </c>
      <c r="P54" s="99">
        <f>Amnt_Deposited!D49</f>
        <v>0</v>
      </c>
      <c r="Q54" s="284">
        <f>MCF!R53</f>
        <v>0.8</v>
      </c>
      <c r="R54" s="67">
        <f t="shared" si="13"/>
        <v>0</v>
      </c>
      <c r="S54" s="67">
        <f t="shared" si="7"/>
        <v>0</v>
      </c>
      <c r="T54" s="67">
        <f t="shared" si="8"/>
        <v>0</v>
      </c>
      <c r="U54" s="67">
        <f t="shared" si="9"/>
        <v>7.0007209488308906</v>
      </c>
      <c r="V54" s="67">
        <f t="shared" si="10"/>
        <v>0.50760954346802023</v>
      </c>
      <c r="W54" s="100">
        <f t="shared" si="11"/>
        <v>0.33840636231201349</v>
      </c>
    </row>
    <row r="55" spans="2:23">
      <c r="B55" s="96">
        <f>Amnt_Deposited!B50</f>
        <v>2036</v>
      </c>
      <c r="C55" s="99">
        <f>Amnt_Deposited!D50</f>
        <v>0</v>
      </c>
      <c r="D55" s="418">
        <f>Dry_Matter_Content!D42</f>
        <v>0.44</v>
      </c>
      <c r="E55" s="284">
        <f>MCF!R54</f>
        <v>0.8</v>
      </c>
      <c r="F55" s="67">
        <f t="shared" si="12"/>
        <v>0</v>
      </c>
      <c r="G55" s="67">
        <f t="shared" si="1"/>
        <v>0</v>
      </c>
      <c r="H55" s="67">
        <f t="shared" si="2"/>
        <v>0</v>
      </c>
      <c r="I55" s="67">
        <f t="shared" si="3"/>
        <v>3.159275610626799</v>
      </c>
      <c r="J55" s="67">
        <f t="shared" si="4"/>
        <v>0.22907332860735324</v>
      </c>
      <c r="K55" s="100">
        <f t="shared" si="6"/>
        <v>0.15271555240490214</v>
      </c>
      <c r="O55" s="96">
        <f>Amnt_Deposited!B50</f>
        <v>2036</v>
      </c>
      <c r="P55" s="99">
        <f>Amnt_Deposited!D50</f>
        <v>0</v>
      </c>
      <c r="Q55" s="284">
        <f>MCF!R54</f>
        <v>0.8</v>
      </c>
      <c r="R55" s="67">
        <f t="shared" si="13"/>
        <v>0</v>
      </c>
      <c r="S55" s="67">
        <f t="shared" si="7"/>
        <v>0</v>
      </c>
      <c r="T55" s="67">
        <f t="shared" si="8"/>
        <v>0</v>
      </c>
      <c r="U55" s="67">
        <f t="shared" si="9"/>
        <v>6.5274289475760288</v>
      </c>
      <c r="V55" s="67">
        <f t="shared" si="10"/>
        <v>0.47329200125486187</v>
      </c>
      <c r="W55" s="100">
        <f t="shared" si="11"/>
        <v>0.31552800083657456</v>
      </c>
    </row>
    <row r="56" spans="2:23">
      <c r="B56" s="96">
        <f>Amnt_Deposited!B51</f>
        <v>2037</v>
      </c>
      <c r="C56" s="99">
        <f>Amnt_Deposited!D51</f>
        <v>0</v>
      </c>
      <c r="D56" s="418">
        <f>Dry_Matter_Content!D43</f>
        <v>0.44</v>
      </c>
      <c r="E56" s="284">
        <f>MCF!R55</f>
        <v>0.8</v>
      </c>
      <c r="F56" s="67">
        <f t="shared" si="12"/>
        <v>0</v>
      </c>
      <c r="G56" s="67">
        <f t="shared" si="1"/>
        <v>0</v>
      </c>
      <c r="H56" s="67">
        <f t="shared" si="2"/>
        <v>0</v>
      </c>
      <c r="I56" s="67">
        <f t="shared" si="3"/>
        <v>2.9456890547280183</v>
      </c>
      <c r="J56" s="67">
        <f t="shared" si="4"/>
        <v>0.21358655589878062</v>
      </c>
      <c r="K56" s="100">
        <f t="shared" si="6"/>
        <v>0.14239103726585373</v>
      </c>
      <c r="O56" s="96">
        <f>Amnt_Deposited!B51</f>
        <v>2037</v>
      </c>
      <c r="P56" s="99">
        <f>Amnt_Deposited!D51</f>
        <v>0</v>
      </c>
      <c r="Q56" s="284">
        <f>MCF!R55</f>
        <v>0.8</v>
      </c>
      <c r="R56" s="67">
        <f t="shared" si="13"/>
        <v>0</v>
      </c>
      <c r="S56" s="67">
        <f t="shared" si="7"/>
        <v>0</v>
      </c>
      <c r="T56" s="67">
        <f t="shared" si="8"/>
        <v>0</v>
      </c>
      <c r="U56" s="67">
        <f t="shared" si="9"/>
        <v>6.0861344105950774</v>
      </c>
      <c r="V56" s="67">
        <f t="shared" si="10"/>
        <v>0.4412945369809515</v>
      </c>
      <c r="W56" s="100">
        <f t="shared" si="11"/>
        <v>0.29419635798730098</v>
      </c>
    </row>
    <row r="57" spans="2:23">
      <c r="B57" s="96">
        <f>Amnt_Deposited!B52</f>
        <v>2038</v>
      </c>
      <c r="C57" s="99">
        <f>Amnt_Deposited!D52</f>
        <v>0</v>
      </c>
      <c r="D57" s="418">
        <f>Dry_Matter_Content!D44</f>
        <v>0.44</v>
      </c>
      <c r="E57" s="284">
        <f>MCF!R56</f>
        <v>0.8</v>
      </c>
      <c r="F57" s="67">
        <f t="shared" si="12"/>
        <v>0</v>
      </c>
      <c r="G57" s="67">
        <f t="shared" si="1"/>
        <v>0</v>
      </c>
      <c r="H57" s="67">
        <f t="shared" si="2"/>
        <v>0</v>
      </c>
      <c r="I57" s="67">
        <f t="shared" si="3"/>
        <v>2.7465422699929989</v>
      </c>
      <c r="J57" s="67">
        <f t="shared" si="4"/>
        <v>0.1991467847350194</v>
      </c>
      <c r="K57" s="100">
        <f t="shared" si="6"/>
        <v>0.13276452315667958</v>
      </c>
      <c r="O57" s="96">
        <f>Amnt_Deposited!B52</f>
        <v>2038</v>
      </c>
      <c r="P57" s="99">
        <f>Amnt_Deposited!D52</f>
        <v>0</v>
      </c>
      <c r="Q57" s="284">
        <f>MCF!R56</f>
        <v>0.8</v>
      </c>
      <c r="R57" s="67">
        <f t="shared" si="13"/>
        <v>0</v>
      </c>
      <c r="S57" s="67">
        <f t="shared" si="7"/>
        <v>0</v>
      </c>
      <c r="T57" s="67">
        <f t="shared" si="8"/>
        <v>0</v>
      </c>
      <c r="U57" s="67">
        <f t="shared" si="9"/>
        <v>5.6746741115557811</v>
      </c>
      <c r="V57" s="67">
        <f t="shared" si="10"/>
        <v>0.41146029903929615</v>
      </c>
      <c r="W57" s="100">
        <f t="shared" si="11"/>
        <v>0.27430686602619742</v>
      </c>
    </row>
    <row r="58" spans="2:23">
      <c r="B58" s="96">
        <f>Amnt_Deposited!B53</f>
        <v>2039</v>
      </c>
      <c r="C58" s="99">
        <f>Amnt_Deposited!D53</f>
        <v>0</v>
      </c>
      <c r="D58" s="418">
        <f>Dry_Matter_Content!D45</f>
        <v>0.44</v>
      </c>
      <c r="E58" s="284">
        <f>MCF!R57</f>
        <v>0.8</v>
      </c>
      <c r="F58" s="67">
        <f t="shared" si="12"/>
        <v>0</v>
      </c>
      <c r="G58" s="67">
        <f t="shared" si="1"/>
        <v>0</v>
      </c>
      <c r="H58" s="67">
        <f t="shared" si="2"/>
        <v>0</v>
      </c>
      <c r="I58" s="67">
        <f t="shared" si="3"/>
        <v>2.5608590386519268</v>
      </c>
      <c r="J58" s="67">
        <f t="shared" si="4"/>
        <v>0.18568323134107231</v>
      </c>
      <c r="K58" s="100">
        <f t="shared" si="6"/>
        <v>0.1237888208940482</v>
      </c>
      <c r="O58" s="96">
        <f>Amnt_Deposited!B53</f>
        <v>2039</v>
      </c>
      <c r="P58" s="99">
        <f>Amnt_Deposited!D53</f>
        <v>0</v>
      </c>
      <c r="Q58" s="284">
        <f>MCF!R57</f>
        <v>0.8</v>
      </c>
      <c r="R58" s="67">
        <f t="shared" si="13"/>
        <v>0</v>
      </c>
      <c r="S58" s="67">
        <f t="shared" si="7"/>
        <v>0</v>
      </c>
      <c r="T58" s="67">
        <f t="shared" si="8"/>
        <v>0</v>
      </c>
      <c r="U58" s="67">
        <f t="shared" si="9"/>
        <v>5.2910310715948876</v>
      </c>
      <c r="V58" s="67">
        <f t="shared" si="10"/>
        <v>0.38364303996089311</v>
      </c>
      <c r="W58" s="100">
        <f t="shared" si="11"/>
        <v>0.25576202664059539</v>
      </c>
    </row>
    <row r="59" spans="2:23">
      <c r="B59" s="96">
        <f>Amnt_Deposited!B54</f>
        <v>2040</v>
      </c>
      <c r="C59" s="99">
        <f>Amnt_Deposited!D54</f>
        <v>0</v>
      </c>
      <c r="D59" s="418">
        <f>Dry_Matter_Content!D46</f>
        <v>0.44</v>
      </c>
      <c r="E59" s="284">
        <f>MCF!R58</f>
        <v>0.8</v>
      </c>
      <c r="F59" s="67">
        <f t="shared" si="12"/>
        <v>0</v>
      </c>
      <c r="G59" s="67">
        <f t="shared" si="1"/>
        <v>0</v>
      </c>
      <c r="H59" s="67">
        <f t="shared" si="2"/>
        <v>0</v>
      </c>
      <c r="I59" s="67">
        <f t="shared" si="3"/>
        <v>2.3877291412893444</v>
      </c>
      <c r="J59" s="67">
        <f t="shared" si="4"/>
        <v>0.17312989736258233</v>
      </c>
      <c r="K59" s="100">
        <f t="shared" si="6"/>
        <v>0.11541993157505488</v>
      </c>
      <c r="O59" s="96">
        <f>Amnt_Deposited!B54</f>
        <v>2040</v>
      </c>
      <c r="P59" s="99">
        <f>Amnt_Deposited!D54</f>
        <v>0</v>
      </c>
      <c r="Q59" s="284">
        <f>MCF!R58</f>
        <v>0.8</v>
      </c>
      <c r="R59" s="67">
        <f t="shared" si="13"/>
        <v>0</v>
      </c>
      <c r="S59" s="67">
        <f t="shared" si="7"/>
        <v>0</v>
      </c>
      <c r="T59" s="67">
        <f t="shared" si="8"/>
        <v>0</v>
      </c>
      <c r="U59" s="67">
        <f t="shared" si="9"/>
        <v>4.93332467208542</v>
      </c>
      <c r="V59" s="67">
        <f t="shared" si="10"/>
        <v>0.35770639950946748</v>
      </c>
      <c r="W59" s="100">
        <f t="shared" si="11"/>
        <v>0.23847093300631164</v>
      </c>
    </row>
    <row r="60" spans="2:23">
      <c r="B60" s="96">
        <f>Amnt_Deposited!B55</f>
        <v>2041</v>
      </c>
      <c r="C60" s="99">
        <f>Amnt_Deposited!D55</f>
        <v>0</v>
      </c>
      <c r="D60" s="418">
        <f>Dry_Matter_Content!D47</f>
        <v>0.44</v>
      </c>
      <c r="E60" s="284">
        <f>MCF!R59</f>
        <v>0.8</v>
      </c>
      <c r="F60" s="67">
        <f t="shared" si="12"/>
        <v>0</v>
      </c>
      <c r="G60" s="67">
        <f t="shared" si="1"/>
        <v>0</v>
      </c>
      <c r="H60" s="67">
        <f t="shared" si="2"/>
        <v>0</v>
      </c>
      <c r="I60" s="67">
        <f t="shared" si="3"/>
        <v>2.2263038949475216</v>
      </c>
      <c r="J60" s="67">
        <f t="shared" si="4"/>
        <v>0.1614252463418229</v>
      </c>
      <c r="K60" s="100">
        <f t="shared" si="6"/>
        <v>0.1076168308945486</v>
      </c>
      <c r="O60" s="96">
        <f>Amnt_Deposited!B55</f>
        <v>2041</v>
      </c>
      <c r="P60" s="99">
        <f>Amnt_Deposited!D55</f>
        <v>0</v>
      </c>
      <c r="Q60" s="284">
        <f>MCF!R59</f>
        <v>0.8</v>
      </c>
      <c r="R60" s="67">
        <f t="shared" si="13"/>
        <v>0</v>
      </c>
      <c r="S60" s="67">
        <f t="shared" si="7"/>
        <v>0</v>
      </c>
      <c r="T60" s="67">
        <f t="shared" si="8"/>
        <v>0</v>
      </c>
      <c r="U60" s="67">
        <f t="shared" si="9"/>
        <v>4.5998014358419841</v>
      </c>
      <c r="V60" s="67">
        <f t="shared" si="10"/>
        <v>0.33352323624343561</v>
      </c>
      <c r="W60" s="100">
        <f t="shared" si="11"/>
        <v>0.2223488241622904</v>
      </c>
    </row>
    <row r="61" spans="2:23">
      <c r="B61" s="96">
        <f>Amnt_Deposited!B56</f>
        <v>2042</v>
      </c>
      <c r="C61" s="99">
        <f>Amnt_Deposited!D56</f>
        <v>0</v>
      </c>
      <c r="D61" s="418">
        <f>Dry_Matter_Content!D48</f>
        <v>0.44</v>
      </c>
      <c r="E61" s="284">
        <f>MCF!R60</f>
        <v>0.8</v>
      </c>
      <c r="F61" s="67">
        <f t="shared" si="12"/>
        <v>0</v>
      </c>
      <c r="G61" s="67">
        <f t="shared" si="1"/>
        <v>0</v>
      </c>
      <c r="H61" s="67">
        <f t="shared" si="2"/>
        <v>0</v>
      </c>
      <c r="I61" s="67">
        <f t="shared" si="3"/>
        <v>2.0757919928816104</v>
      </c>
      <c r="J61" s="67">
        <f t="shared" si="4"/>
        <v>0.15051190206591095</v>
      </c>
      <c r="K61" s="100">
        <f t="shared" si="6"/>
        <v>0.10034126804394063</v>
      </c>
      <c r="O61" s="96">
        <f>Amnt_Deposited!B56</f>
        <v>2042</v>
      </c>
      <c r="P61" s="99">
        <f>Amnt_Deposited!D56</f>
        <v>0</v>
      </c>
      <c r="Q61" s="284">
        <f>MCF!R60</f>
        <v>0.8</v>
      </c>
      <c r="R61" s="67">
        <f t="shared" si="13"/>
        <v>0</v>
      </c>
      <c r="S61" s="67">
        <f t="shared" si="7"/>
        <v>0</v>
      </c>
      <c r="T61" s="67">
        <f t="shared" si="8"/>
        <v>0</v>
      </c>
      <c r="U61" s="67">
        <f t="shared" si="9"/>
        <v>4.2888264315735736</v>
      </c>
      <c r="V61" s="67">
        <f t="shared" si="10"/>
        <v>0.3109750042684109</v>
      </c>
      <c r="W61" s="100">
        <f t="shared" si="11"/>
        <v>0.20731666951227393</v>
      </c>
    </row>
    <row r="62" spans="2:23">
      <c r="B62" s="96">
        <f>Amnt_Deposited!B57</f>
        <v>2043</v>
      </c>
      <c r="C62" s="99">
        <f>Amnt_Deposited!D57</f>
        <v>0</v>
      </c>
      <c r="D62" s="418">
        <f>Dry_Matter_Content!D49</f>
        <v>0.44</v>
      </c>
      <c r="E62" s="284">
        <f>MCF!R61</f>
        <v>0.8</v>
      </c>
      <c r="F62" s="67">
        <f t="shared" si="12"/>
        <v>0</v>
      </c>
      <c r="G62" s="67">
        <f t="shared" si="1"/>
        <v>0</v>
      </c>
      <c r="H62" s="67">
        <f t="shared" si="2"/>
        <v>0</v>
      </c>
      <c r="I62" s="67">
        <f t="shared" si="3"/>
        <v>1.9354556255730657</v>
      </c>
      <c r="J62" s="67">
        <f t="shared" si="4"/>
        <v>0.14033636730854471</v>
      </c>
      <c r="K62" s="100">
        <f t="shared" si="6"/>
        <v>9.3557578205696462E-2</v>
      </c>
      <c r="O62" s="96">
        <f>Amnt_Deposited!B57</f>
        <v>2043</v>
      </c>
      <c r="P62" s="99">
        <f>Amnt_Deposited!D57</f>
        <v>0</v>
      </c>
      <c r="Q62" s="284">
        <f>MCF!R61</f>
        <v>0.8</v>
      </c>
      <c r="R62" s="67">
        <f t="shared" si="13"/>
        <v>0</v>
      </c>
      <c r="S62" s="67">
        <f t="shared" si="7"/>
        <v>0</v>
      </c>
      <c r="T62" s="67">
        <f t="shared" si="8"/>
        <v>0</v>
      </c>
      <c r="U62" s="67">
        <f t="shared" si="9"/>
        <v>3.9988752594484813</v>
      </c>
      <c r="V62" s="67">
        <f t="shared" si="10"/>
        <v>0.28995117212509225</v>
      </c>
      <c r="W62" s="100">
        <f t="shared" si="11"/>
        <v>0.19330078141672816</v>
      </c>
    </row>
    <row r="63" spans="2:23">
      <c r="B63" s="96">
        <f>Amnt_Deposited!B58</f>
        <v>2044</v>
      </c>
      <c r="C63" s="99">
        <f>Amnt_Deposited!D58</f>
        <v>0</v>
      </c>
      <c r="D63" s="418">
        <f>Dry_Matter_Content!D50</f>
        <v>0.44</v>
      </c>
      <c r="E63" s="284">
        <f>MCF!R62</f>
        <v>0.8</v>
      </c>
      <c r="F63" s="67">
        <f t="shared" si="12"/>
        <v>0</v>
      </c>
      <c r="G63" s="67">
        <f t="shared" si="1"/>
        <v>0</v>
      </c>
      <c r="H63" s="67">
        <f t="shared" si="2"/>
        <v>0</v>
      </c>
      <c r="I63" s="67">
        <f t="shared" si="3"/>
        <v>1.8046068639865276</v>
      </c>
      <c r="J63" s="67">
        <f t="shared" si="4"/>
        <v>0.13084876158653821</v>
      </c>
      <c r="K63" s="100">
        <f t="shared" si="6"/>
        <v>8.723250772435881E-2</v>
      </c>
      <c r="O63" s="96">
        <f>Amnt_Deposited!B58</f>
        <v>2044</v>
      </c>
      <c r="P63" s="99">
        <f>Amnt_Deposited!D58</f>
        <v>0</v>
      </c>
      <c r="Q63" s="284">
        <f>MCF!R62</f>
        <v>0.8</v>
      </c>
      <c r="R63" s="67">
        <f t="shared" si="13"/>
        <v>0</v>
      </c>
      <c r="S63" s="67">
        <f t="shared" si="7"/>
        <v>0</v>
      </c>
      <c r="T63" s="67">
        <f t="shared" si="8"/>
        <v>0</v>
      </c>
      <c r="U63" s="67">
        <f t="shared" si="9"/>
        <v>3.7285265784845594</v>
      </c>
      <c r="V63" s="67">
        <f t="shared" si="10"/>
        <v>0.27034868096392184</v>
      </c>
      <c r="W63" s="100">
        <f t="shared" si="11"/>
        <v>0.18023245397594789</v>
      </c>
    </row>
    <row r="64" spans="2:23">
      <c r="B64" s="96">
        <f>Amnt_Deposited!B59</f>
        <v>2045</v>
      </c>
      <c r="C64" s="99">
        <f>Amnt_Deposited!D59</f>
        <v>0</v>
      </c>
      <c r="D64" s="418">
        <f>Dry_Matter_Content!D51</f>
        <v>0.44</v>
      </c>
      <c r="E64" s="284">
        <f>MCF!R63</f>
        <v>0.8</v>
      </c>
      <c r="F64" s="67">
        <f t="shared" si="12"/>
        <v>0</v>
      </c>
      <c r="G64" s="67">
        <f t="shared" si="1"/>
        <v>0</v>
      </c>
      <c r="H64" s="67">
        <f t="shared" si="2"/>
        <v>0</v>
      </c>
      <c r="I64" s="67">
        <f t="shared" si="3"/>
        <v>1.6826042873408924</v>
      </c>
      <c r="J64" s="67">
        <f t="shared" si="4"/>
        <v>0.12200257664563509</v>
      </c>
      <c r="K64" s="100">
        <f t="shared" si="6"/>
        <v>8.133505109709005E-2</v>
      </c>
      <c r="O64" s="96">
        <f>Amnt_Deposited!B59</f>
        <v>2045</v>
      </c>
      <c r="P64" s="99">
        <f>Amnt_Deposited!D59</f>
        <v>0</v>
      </c>
      <c r="Q64" s="284">
        <f>MCF!R63</f>
        <v>0.8</v>
      </c>
      <c r="R64" s="67">
        <f t="shared" si="13"/>
        <v>0</v>
      </c>
      <c r="S64" s="67">
        <f t="shared" si="7"/>
        <v>0</v>
      </c>
      <c r="T64" s="67">
        <f t="shared" si="8"/>
        <v>0</v>
      </c>
      <c r="U64" s="67">
        <f t="shared" si="9"/>
        <v>3.4764551391340737</v>
      </c>
      <c r="V64" s="67">
        <f t="shared" si="10"/>
        <v>0.25207143935048559</v>
      </c>
      <c r="W64" s="100">
        <f t="shared" si="11"/>
        <v>0.16804762623365704</v>
      </c>
    </row>
    <row r="65" spans="2:23">
      <c r="B65" s="96">
        <f>Amnt_Deposited!B60</f>
        <v>2046</v>
      </c>
      <c r="C65" s="99">
        <f>Amnt_Deposited!D60</f>
        <v>0</v>
      </c>
      <c r="D65" s="418">
        <f>Dry_Matter_Content!D52</f>
        <v>0.44</v>
      </c>
      <c r="E65" s="284">
        <f>MCF!R64</f>
        <v>0.8</v>
      </c>
      <c r="F65" s="67">
        <f t="shared" si="12"/>
        <v>0</v>
      </c>
      <c r="G65" s="67">
        <f t="shared" si="1"/>
        <v>0</v>
      </c>
      <c r="H65" s="67">
        <f t="shared" si="2"/>
        <v>0</v>
      </c>
      <c r="I65" s="67">
        <f t="shared" si="3"/>
        <v>1.5688498388639005</v>
      </c>
      <c r="J65" s="67">
        <f t="shared" si="4"/>
        <v>0.11375444847699193</v>
      </c>
      <c r="K65" s="100">
        <f t="shared" si="6"/>
        <v>7.5836298984661279E-2</v>
      </c>
      <c r="O65" s="96">
        <f>Amnt_Deposited!B60</f>
        <v>2046</v>
      </c>
      <c r="P65" s="99">
        <f>Amnt_Deposited!D60</f>
        <v>0</v>
      </c>
      <c r="Q65" s="284">
        <f>MCF!R64</f>
        <v>0.8</v>
      </c>
      <c r="R65" s="67">
        <f t="shared" si="13"/>
        <v>0</v>
      </c>
      <c r="S65" s="67">
        <f t="shared" si="7"/>
        <v>0</v>
      </c>
      <c r="T65" s="67">
        <f t="shared" si="8"/>
        <v>0</v>
      </c>
      <c r="U65" s="67">
        <f t="shared" si="9"/>
        <v>3.2414252869088838</v>
      </c>
      <c r="V65" s="67">
        <f t="shared" si="10"/>
        <v>0.23502985222518985</v>
      </c>
      <c r="W65" s="100">
        <f t="shared" si="11"/>
        <v>0.15668656815012655</v>
      </c>
    </row>
    <row r="66" spans="2:23">
      <c r="B66" s="96">
        <f>Amnt_Deposited!B61</f>
        <v>2047</v>
      </c>
      <c r="C66" s="99">
        <f>Amnt_Deposited!D61</f>
        <v>0</v>
      </c>
      <c r="D66" s="418">
        <f>Dry_Matter_Content!D53</f>
        <v>0.44</v>
      </c>
      <c r="E66" s="284">
        <f>MCF!R65</f>
        <v>0.8</v>
      </c>
      <c r="F66" s="67">
        <f t="shared" si="12"/>
        <v>0</v>
      </c>
      <c r="G66" s="67">
        <f t="shared" si="1"/>
        <v>0</v>
      </c>
      <c r="H66" s="67">
        <f t="shared" si="2"/>
        <v>0</v>
      </c>
      <c r="I66" s="67">
        <f t="shared" si="3"/>
        <v>1.4627858941171437</v>
      </c>
      <c r="J66" s="67">
        <f t="shared" si="4"/>
        <v>0.10606394474675689</v>
      </c>
      <c r="K66" s="100">
        <f t="shared" si="6"/>
        <v>7.0709296497837915E-2</v>
      </c>
      <c r="O66" s="96">
        <f>Amnt_Deposited!B61</f>
        <v>2047</v>
      </c>
      <c r="P66" s="99">
        <f>Amnt_Deposited!D61</f>
        <v>0</v>
      </c>
      <c r="Q66" s="284">
        <f>MCF!R65</f>
        <v>0.8</v>
      </c>
      <c r="R66" s="67">
        <f t="shared" si="13"/>
        <v>0</v>
      </c>
      <c r="S66" s="67">
        <f t="shared" si="7"/>
        <v>0</v>
      </c>
      <c r="T66" s="67">
        <f t="shared" si="8"/>
        <v>0</v>
      </c>
      <c r="U66" s="67">
        <f t="shared" si="9"/>
        <v>3.0222849052007086</v>
      </c>
      <c r="V66" s="67">
        <f t="shared" si="10"/>
        <v>0.21914038170817529</v>
      </c>
      <c r="W66" s="100">
        <f t="shared" si="11"/>
        <v>0.14609358780545018</v>
      </c>
    </row>
    <row r="67" spans="2:23">
      <c r="B67" s="96">
        <f>Amnt_Deposited!B62</f>
        <v>2048</v>
      </c>
      <c r="C67" s="99">
        <f>Amnt_Deposited!D62</f>
        <v>0</v>
      </c>
      <c r="D67" s="418">
        <f>Dry_Matter_Content!D54</f>
        <v>0.44</v>
      </c>
      <c r="E67" s="284">
        <f>MCF!R66</f>
        <v>0.8</v>
      </c>
      <c r="F67" s="67">
        <f t="shared" si="12"/>
        <v>0</v>
      </c>
      <c r="G67" s="67">
        <f t="shared" si="1"/>
        <v>0</v>
      </c>
      <c r="H67" s="67">
        <f t="shared" si="2"/>
        <v>0</v>
      </c>
      <c r="I67" s="67">
        <f t="shared" si="3"/>
        <v>1.3638925275204217</v>
      </c>
      <c r="J67" s="67">
        <f t="shared" si="4"/>
        <v>9.8893366596722099E-2</v>
      </c>
      <c r="K67" s="100">
        <f t="shared" si="6"/>
        <v>6.5928911064481399E-2</v>
      </c>
      <c r="O67" s="96">
        <f>Amnt_Deposited!B62</f>
        <v>2048</v>
      </c>
      <c r="P67" s="99">
        <f>Amnt_Deposited!D62</f>
        <v>0</v>
      </c>
      <c r="Q67" s="284">
        <f>MCF!R66</f>
        <v>0.8</v>
      </c>
      <c r="R67" s="67">
        <f t="shared" si="13"/>
        <v>0</v>
      </c>
      <c r="S67" s="67">
        <f t="shared" si="7"/>
        <v>0</v>
      </c>
      <c r="T67" s="67">
        <f t="shared" si="8"/>
        <v>0</v>
      </c>
      <c r="U67" s="67">
        <f t="shared" si="9"/>
        <v>2.8179597676041754</v>
      </c>
      <c r="V67" s="67">
        <f t="shared" si="10"/>
        <v>0.20432513759653315</v>
      </c>
      <c r="W67" s="100">
        <f t="shared" si="11"/>
        <v>0.13621675839768876</v>
      </c>
    </row>
    <row r="68" spans="2:23">
      <c r="B68" s="96">
        <f>Amnt_Deposited!B63</f>
        <v>2049</v>
      </c>
      <c r="C68" s="99">
        <f>Amnt_Deposited!D63</f>
        <v>0</v>
      </c>
      <c r="D68" s="418">
        <f>Dry_Matter_Content!D55</f>
        <v>0.44</v>
      </c>
      <c r="E68" s="284">
        <f>MCF!R67</f>
        <v>0.8</v>
      </c>
      <c r="F68" s="67">
        <f t="shared" si="12"/>
        <v>0</v>
      </c>
      <c r="G68" s="67">
        <f t="shared" si="1"/>
        <v>0</v>
      </c>
      <c r="H68" s="67">
        <f t="shared" si="2"/>
        <v>0</v>
      </c>
      <c r="I68" s="67">
        <f t="shared" si="3"/>
        <v>1.2716849636759446</v>
      </c>
      <c r="J68" s="67">
        <f t="shared" si="4"/>
        <v>9.2207563844477022E-2</v>
      </c>
      <c r="K68" s="100">
        <f t="shared" si="6"/>
        <v>6.1471709229651346E-2</v>
      </c>
      <c r="O68" s="96">
        <f>Amnt_Deposited!B63</f>
        <v>2049</v>
      </c>
      <c r="P68" s="99">
        <f>Amnt_Deposited!D63</f>
        <v>0</v>
      </c>
      <c r="Q68" s="284">
        <f>MCF!R67</f>
        <v>0.8</v>
      </c>
      <c r="R68" s="67">
        <f t="shared" si="13"/>
        <v>0</v>
      </c>
      <c r="S68" s="67">
        <f t="shared" si="7"/>
        <v>0</v>
      </c>
      <c r="T68" s="67">
        <f t="shared" si="8"/>
        <v>0</v>
      </c>
      <c r="U68" s="67">
        <f t="shared" si="9"/>
        <v>2.6274482720577352</v>
      </c>
      <c r="V68" s="67">
        <f t="shared" si="10"/>
        <v>0.19051149554644004</v>
      </c>
      <c r="W68" s="100">
        <f t="shared" si="11"/>
        <v>0.12700766369762667</v>
      </c>
    </row>
    <row r="69" spans="2:23">
      <c r="B69" s="96">
        <f>Amnt_Deposited!B64</f>
        <v>2050</v>
      </c>
      <c r="C69" s="99">
        <f>Amnt_Deposited!D64</f>
        <v>0</v>
      </c>
      <c r="D69" s="418">
        <f>Dry_Matter_Content!D56</f>
        <v>0.44</v>
      </c>
      <c r="E69" s="284">
        <f>MCF!R68</f>
        <v>0.8</v>
      </c>
      <c r="F69" s="67">
        <f t="shared" si="12"/>
        <v>0</v>
      </c>
      <c r="G69" s="67">
        <f t="shared" si="1"/>
        <v>0</v>
      </c>
      <c r="H69" s="67">
        <f t="shared" si="2"/>
        <v>0</v>
      </c>
      <c r="I69" s="67">
        <f t="shared" si="3"/>
        <v>1.1857112009987711</v>
      </c>
      <c r="J69" s="67">
        <f t="shared" si="4"/>
        <v>8.5973762677173535E-2</v>
      </c>
      <c r="K69" s="100">
        <f t="shared" si="6"/>
        <v>5.7315841784782356E-2</v>
      </c>
      <c r="O69" s="96">
        <f>Amnt_Deposited!B64</f>
        <v>2050</v>
      </c>
      <c r="P69" s="99">
        <f>Amnt_Deposited!D64</f>
        <v>0</v>
      </c>
      <c r="Q69" s="284">
        <f>MCF!R68</f>
        <v>0.8</v>
      </c>
      <c r="R69" s="67">
        <f t="shared" si="13"/>
        <v>0</v>
      </c>
      <c r="S69" s="67">
        <f t="shared" si="7"/>
        <v>0</v>
      </c>
      <c r="T69" s="67">
        <f t="shared" si="8"/>
        <v>0</v>
      </c>
      <c r="U69" s="67">
        <f t="shared" si="9"/>
        <v>2.4498165309891951</v>
      </c>
      <c r="V69" s="67">
        <f t="shared" si="10"/>
        <v>0.17763174106854027</v>
      </c>
      <c r="W69" s="100">
        <f t="shared" si="11"/>
        <v>0.11842116071236017</v>
      </c>
    </row>
    <row r="70" spans="2:23">
      <c r="B70" s="96">
        <f>Amnt_Deposited!B65</f>
        <v>2051</v>
      </c>
      <c r="C70" s="99">
        <f>Amnt_Deposited!D65</f>
        <v>0</v>
      </c>
      <c r="D70" s="418">
        <f>Dry_Matter_Content!D57</f>
        <v>0.44</v>
      </c>
      <c r="E70" s="284">
        <f>MCF!R69</f>
        <v>0.8</v>
      </c>
      <c r="F70" s="67">
        <f t="shared" si="12"/>
        <v>0</v>
      </c>
      <c r="G70" s="67">
        <f t="shared" si="1"/>
        <v>0</v>
      </c>
      <c r="H70" s="67">
        <f t="shared" si="2"/>
        <v>0</v>
      </c>
      <c r="I70" s="67">
        <f t="shared" si="3"/>
        <v>1.1055497960045138</v>
      </c>
      <c r="J70" s="67">
        <f t="shared" si="4"/>
        <v>8.0161404994257293E-2</v>
      </c>
      <c r="K70" s="100">
        <f t="shared" si="6"/>
        <v>5.3440936662838195E-2</v>
      </c>
      <c r="O70" s="96">
        <f>Amnt_Deposited!B65</f>
        <v>2051</v>
      </c>
      <c r="P70" s="99">
        <f>Amnt_Deposited!D65</f>
        <v>0</v>
      </c>
      <c r="Q70" s="284">
        <f>MCF!R69</f>
        <v>0.8</v>
      </c>
      <c r="R70" s="67">
        <f t="shared" si="13"/>
        <v>0</v>
      </c>
      <c r="S70" s="67">
        <f t="shared" si="7"/>
        <v>0</v>
      </c>
      <c r="T70" s="67">
        <f t="shared" si="8"/>
        <v>0</v>
      </c>
      <c r="U70" s="67">
        <f t="shared" si="9"/>
        <v>2.2841937933977543</v>
      </c>
      <c r="V70" s="67">
        <f t="shared" si="10"/>
        <v>0.16562273759144058</v>
      </c>
      <c r="W70" s="100">
        <f t="shared" si="11"/>
        <v>0.11041515839429372</v>
      </c>
    </row>
    <row r="71" spans="2:23">
      <c r="B71" s="96">
        <f>Amnt_Deposited!B66</f>
        <v>2052</v>
      </c>
      <c r="C71" s="99">
        <f>Amnt_Deposited!D66</f>
        <v>0</v>
      </c>
      <c r="D71" s="418">
        <f>Dry_Matter_Content!D58</f>
        <v>0.44</v>
      </c>
      <c r="E71" s="284">
        <f>MCF!R70</f>
        <v>0.8</v>
      </c>
      <c r="F71" s="67">
        <f t="shared" si="12"/>
        <v>0</v>
      </c>
      <c r="G71" s="67">
        <f t="shared" si="1"/>
        <v>0</v>
      </c>
      <c r="H71" s="67">
        <f t="shared" si="2"/>
        <v>0</v>
      </c>
      <c r="I71" s="67">
        <f t="shared" si="3"/>
        <v>1.0308077973928904</v>
      </c>
      <c r="J71" s="67">
        <f t="shared" si="4"/>
        <v>7.4741998611623311E-2</v>
      </c>
      <c r="K71" s="100">
        <f t="shared" si="6"/>
        <v>4.9827999074415541E-2</v>
      </c>
      <c r="O71" s="96">
        <f>Amnt_Deposited!B66</f>
        <v>2052</v>
      </c>
      <c r="P71" s="99">
        <f>Amnt_Deposited!D66</f>
        <v>0</v>
      </c>
      <c r="Q71" s="284">
        <f>MCF!R70</f>
        <v>0.8</v>
      </c>
      <c r="R71" s="67">
        <f t="shared" si="13"/>
        <v>0</v>
      </c>
      <c r="S71" s="67">
        <f t="shared" si="7"/>
        <v>0</v>
      </c>
      <c r="T71" s="67">
        <f t="shared" si="8"/>
        <v>0</v>
      </c>
      <c r="U71" s="67">
        <f t="shared" si="9"/>
        <v>2.1297681764315906</v>
      </c>
      <c r="V71" s="67">
        <f t="shared" si="10"/>
        <v>0.15442561696616375</v>
      </c>
      <c r="W71" s="100">
        <f t="shared" si="11"/>
        <v>0.10295041131077583</v>
      </c>
    </row>
    <row r="72" spans="2:23">
      <c r="B72" s="96">
        <f>Amnt_Deposited!B67</f>
        <v>2053</v>
      </c>
      <c r="C72" s="99">
        <f>Amnt_Deposited!D67</f>
        <v>0</v>
      </c>
      <c r="D72" s="418">
        <f>Dry_Matter_Content!D59</f>
        <v>0.44</v>
      </c>
      <c r="E72" s="284">
        <f>MCF!R71</f>
        <v>0.8</v>
      </c>
      <c r="F72" s="67">
        <f t="shared" si="12"/>
        <v>0</v>
      </c>
      <c r="G72" s="67">
        <f t="shared" si="1"/>
        <v>0</v>
      </c>
      <c r="H72" s="67">
        <f t="shared" si="2"/>
        <v>0</v>
      </c>
      <c r="I72" s="67">
        <f t="shared" si="3"/>
        <v>0.96111881979999392</v>
      </c>
      <c r="J72" s="67">
        <f t="shared" si="4"/>
        <v>6.9688977592896537E-2</v>
      </c>
      <c r="K72" s="100">
        <f t="shared" si="6"/>
        <v>4.6459318395264355E-2</v>
      </c>
      <c r="O72" s="96">
        <f>Amnt_Deposited!B67</f>
        <v>2053</v>
      </c>
      <c r="P72" s="99">
        <f>Amnt_Deposited!D67</f>
        <v>0</v>
      </c>
      <c r="Q72" s="284">
        <f>MCF!R71</f>
        <v>0.8</v>
      </c>
      <c r="R72" s="67">
        <f t="shared" si="13"/>
        <v>0</v>
      </c>
      <c r="S72" s="67">
        <f t="shared" si="7"/>
        <v>0</v>
      </c>
      <c r="T72" s="67">
        <f t="shared" si="8"/>
        <v>0</v>
      </c>
      <c r="U72" s="67">
        <f t="shared" si="9"/>
        <v>1.9857826855371763</v>
      </c>
      <c r="V72" s="67">
        <f t="shared" si="10"/>
        <v>0.14398549089441423</v>
      </c>
      <c r="W72" s="100">
        <f t="shared" si="11"/>
        <v>9.5990327262942821E-2</v>
      </c>
    </row>
    <row r="73" spans="2:23">
      <c r="B73" s="96">
        <f>Amnt_Deposited!B68</f>
        <v>2054</v>
      </c>
      <c r="C73" s="99">
        <f>Amnt_Deposited!D68</f>
        <v>0</v>
      </c>
      <c r="D73" s="418">
        <f>Dry_Matter_Content!D60</f>
        <v>0.44</v>
      </c>
      <c r="E73" s="284">
        <f>MCF!R72</f>
        <v>0.8</v>
      </c>
      <c r="F73" s="67">
        <f t="shared" si="12"/>
        <v>0</v>
      </c>
      <c r="G73" s="67">
        <f t="shared" si="1"/>
        <v>0</v>
      </c>
      <c r="H73" s="67">
        <f t="shared" si="2"/>
        <v>0</v>
      </c>
      <c r="I73" s="67">
        <f t="shared" si="3"/>
        <v>0.89614124777681303</v>
      </c>
      <c r="J73" s="67">
        <f t="shared" si="4"/>
        <v>6.4977572023180843E-2</v>
      </c>
      <c r="K73" s="100">
        <f t="shared" si="6"/>
        <v>4.3318381348787224E-2</v>
      </c>
      <c r="O73" s="96">
        <f>Amnt_Deposited!B68</f>
        <v>2054</v>
      </c>
      <c r="P73" s="99">
        <f>Amnt_Deposited!D68</f>
        <v>0</v>
      </c>
      <c r="Q73" s="284">
        <f>MCF!R72</f>
        <v>0.8</v>
      </c>
      <c r="R73" s="67">
        <f t="shared" si="13"/>
        <v>0</v>
      </c>
      <c r="S73" s="67">
        <f t="shared" si="7"/>
        <v>0</v>
      </c>
      <c r="T73" s="67">
        <f t="shared" si="8"/>
        <v>0</v>
      </c>
      <c r="U73" s="67">
        <f t="shared" si="9"/>
        <v>1.8515315036711002</v>
      </c>
      <c r="V73" s="67">
        <f t="shared" si="10"/>
        <v>0.13425118186607601</v>
      </c>
      <c r="W73" s="100">
        <f t="shared" si="11"/>
        <v>8.9500787910717333E-2</v>
      </c>
    </row>
    <row r="74" spans="2:23">
      <c r="B74" s="96">
        <f>Amnt_Deposited!B69</f>
        <v>2055</v>
      </c>
      <c r="C74" s="99">
        <f>Amnt_Deposited!D69</f>
        <v>0</v>
      </c>
      <c r="D74" s="418">
        <f>Dry_Matter_Content!D61</f>
        <v>0.44</v>
      </c>
      <c r="E74" s="284">
        <f>MCF!R73</f>
        <v>0.8</v>
      </c>
      <c r="F74" s="67">
        <f t="shared" si="12"/>
        <v>0</v>
      </c>
      <c r="G74" s="67">
        <f t="shared" si="1"/>
        <v>0</v>
      </c>
      <c r="H74" s="67">
        <f t="shared" si="2"/>
        <v>0</v>
      </c>
      <c r="I74" s="67">
        <f t="shared" si="3"/>
        <v>0.83555656118990562</v>
      </c>
      <c r="J74" s="67">
        <f t="shared" si="4"/>
        <v>6.0584686586907452E-2</v>
      </c>
      <c r="K74" s="100">
        <f t="shared" si="6"/>
        <v>4.0389791057938301E-2</v>
      </c>
      <c r="O74" s="96">
        <f>Amnt_Deposited!B69</f>
        <v>2055</v>
      </c>
      <c r="P74" s="99">
        <f>Amnt_Deposited!D69</f>
        <v>0</v>
      </c>
      <c r="Q74" s="284">
        <f>MCF!R73</f>
        <v>0.8</v>
      </c>
      <c r="R74" s="67">
        <f t="shared" si="13"/>
        <v>0</v>
      </c>
      <c r="S74" s="67">
        <f t="shared" si="7"/>
        <v>0</v>
      </c>
      <c r="T74" s="67">
        <f t="shared" si="8"/>
        <v>0</v>
      </c>
      <c r="U74" s="67">
        <f t="shared" si="9"/>
        <v>1.7263565313841014</v>
      </c>
      <c r="V74" s="67">
        <f t="shared" si="10"/>
        <v>0.12517497228699881</v>
      </c>
      <c r="W74" s="100">
        <f t="shared" si="11"/>
        <v>8.3449981524665873E-2</v>
      </c>
    </row>
    <row r="75" spans="2:23">
      <c r="B75" s="96">
        <f>Amnt_Deposited!B70</f>
        <v>2056</v>
      </c>
      <c r="C75" s="99">
        <f>Amnt_Deposited!D70</f>
        <v>0</v>
      </c>
      <c r="D75" s="418">
        <f>Dry_Matter_Content!D62</f>
        <v>0.44</v>
      </c>
      <c r="E75" s="284">
        <f>MCF!R74</f>
        <v>0.8</v>
      </c>
      <c r="F75" s="67">
        <f t="shared" si="12"/>
        <v>0</v>
      </c>
      <c r="G75" s="67">
        <f t="shared" si="1"/>
        <v>0</v>
      </c>
      <c r="H75" s="67">
        <f t="shared" si="2"/>
        <v>0</v>
      </c>
      <c r="I75" s="67">
        <f t="shared" si="3"/>
        <v>0.77906777383533432</v>
      </c>
      <c r="J75" s="67">
        <f t="shared" si="4"/>
        <v>5.6488787354571308E-2</v>
      </c>
      <c r="K75" s="100">
        <f t="shared" si="6"/>
        <v>3.7659191569714201E-2</v>
      </c>
      <c r="O75" s="96">
        <f>Amnt_Deposited!B70</f>
        <v>2056</v>
      </c>
      <c r="P75" s="99">
        <f>Amnt_Deposited!D70</f>
        <v>0</v>
      </c>
      <c r="Q75" s="284">
        <f>MCF!R74</f>
        <v>0.8</v>
      </c>
      <c r="R75" s="67">
        <f t="shared" si="13"/>
        <v>0</v>
      </c>
      <c r="S75" s="67">
        <f t="shared" si="7"/>
        <v>0</v>
      </c>
      <c r="T75" s="67">
        <f t="shared" si="8"/>
        <v>0</v>
      </c>
      <c r="U75" s="67">
        <f t="shared" si="9"/>
        <v>1.6096441608168053</v>
      </c>
      <c r="V75" s="67">
        <f t="shared" si="10"/>
        <v>0.11671237056729603</v>
      </c>
      <c r="W75" s="100">
        <f t="shared" si="11"/>
        <v>7.7808247044864012E-2</v>
      </c>
    </row>
    <row r="76" spans="2:23">
      <c r="B76" s="96">
        <f>Amnt_Deposited!B71</f>
        <v>2057</v>
      </c>
      <c r="C76" s="99">
        <f>Amnt_Deposited!D71</f>
        <v>0</v>
      </c>
      <c r="D76" s="418">
        <f>Dry_Matter_Content!D63</f>
        <v>0.44</v>
      </c>
      <c r="E76" s="284">
        <f>MCF!R75</f>
        <v>0.8</v>
      </c>
      <c r="F76" s="67">
        <f t="shared" si="12"/>
        <v>0</v>
      </c>
      <c r="G76" s="67">
        <f t="shared" si="1"/>
        <v>0</v>
      </c>
      <c r="H76" s="67">
        <f t="shared" si="2"/>
        <v>0</v>
      </c>
      <c r="I76" s="67">
        <f t="shared" si="3"/>
        <v>0.7263979776119508</v>
      </c>
      <c r="J76" s="67">
        <f t="shared" si="4"/>
        <v>5.2669796223383573E-2</v>
      </c>
      <c r="K76" s="100">
        <f t="shared" si="6"/>
        <v>3.5113197482255713E-2</v>
      </c>
      <c r="O76" s="96">
        <f>Amnt_Deposited!B71</f>
        <v>2057</v>
      </c>
      <c r="P76" s="99">
        <f>Amnt_Deposited!D71</f>
        <v>0</v>
      </c>
      <c r="Q76" s="284">
        <f>MCF!R75</f>
        <v>0.8</v>
      </c>
      <c r="R76" s="67">
        <f t="shared" si="13"/>
        <v>0</v>
      </c>
      <c r="S76" s="67">
        <f t="shared" si="7"/>
        <v>0</v>
      </c>
      <c r="T76" s="67">
        <f t="shared" si="8"/>
        <v>0</v>
      </c>
      <c r="U76" s="67">
        <f t="shared" si="9"/>
        <v>1.5008222677932856</v>
      </c>
      <c r="V76" s="67">
        <f t="shared" si="10"/>
        <v>0.1088218930235197</v>
      </c>
      <c r="W76" s="100">
        <f t="shared" si="11"/>
        <v>7.2547928682346469E-2</v>
      </c>
    </row>
    <row r="77" spans="2:23">
      <c r="B77" s="96">
        <f>Amnt_Deposited!B72</f>
        <v>2058</v>
      </c>
      <c r="C77" s="99">
        <f>Amnt_Deposited!D72</f>
        <v>0</v>
      </c>
      <c r="D77" s="418">
        <f>Dry_Matter_Content!D64</f>
        <v>0.44</v>
      </c>
      <c r="E77" s="284">
        <f>MCF!R76</f>
        <v>0.8</v>
      </c>
      <c r="F77" s="67">
        <f t="shared" si="12"/>
        <v>0</v>
      </c>
      <c r="G77" s="67">
        <f t="shared" si="1"/>
        <v>0</v>
      </c>
      <c r="H77" s="67">
        <f t="shared" si="2"/>
        <v>0</v>
      </c>
      <c r="I77" s="67">
        <f t="shared" si="3"/>
        <v>0.6772889851175623</v>
      </c>
      <c r="J77" s="67">
        <f t="shared" si="4"/>
        <v>4.91089924943885E-2</v>
      </c>
      <c r="K77" s="100">
        <f t="shared" si="6"/>
        <v>3.2739328329592331E-2</v>
      </c>
      <c r="O77" s="96">
        <f>Amnt_Deposited!B72</f>
        <v>2058</v>
      </c>
      <c r="P77" s="99">
        <f>Amnt_Deposited!D72</f>
        <v>0</v>
      </c>
      <c r="Q77" s="284">
        <f>MCF!R76</f>
        <v>0.8</v>
      </c>
      <c r="R77" s="67">
        <f t="shared" si="13"/>
        <v>0</v>
      </c>
      <c r="S77" s="67">
        <f t="shared" si="7"/>
        <v>0</v>
      </c>
      <c r="T77" s="67">
        <f t="shared" si="8"/>
        <v>0</v>
      </c>
      <c r="U77" s="67">
        <f t="shared" si="9"/>
        <v>1.3993574072676898</v>
      </c>
      <c r="V77" s="67">
        <f t="shared" si="10"/>
        <v>0.101464860525596</v>
      </c>
      <c r="W77" s="100">
        <f t="shared" si="11"/>
        <v>6.764324035039733E-2</v>
      </c>
    </row>
    <row r="78" spans="2:23">
      <c r="B78" s="96">
        <f>Amnt_Deposited!B73</f>
        <v>2059</v>
      </c>
      <c r="C78" s="99">
        <f>Amnt_Deposited!D73</f>
        <v>0</v>
      </c>
      <c r="D78" s="418">
        <f>Dry_Matter_Content!D65</f>
        <v>0.44</v>
      </c>
      <c r="E78" s="284">
        <f>MCF!R77</f>
        <v>0.8</v>
      </c>
      <c r="F78" s="67">
        <f t="shared" si="12"/>
        <v>0</v>
      </c>
      <c r="G78" s="67">
        <f t="shared" si="1"/>
        <v>0</v>
      </c>
      <c r="H78" s="67">
        <f t="shared" si="2"/>
        <v>0</v>
      </c>
      <c r="I78" s="67">
        <f t="shared" si="3"/>
        <v>0.63150006401398684</v>
      </c>
      <c r="J78" s="67">
        <f t="shared" si="4"/>
        <v>4.5788921103575436E-2</v>
      </c>
      <c r="K78" s="100">
        <f t="shared" si="6"/>
        <v>3.0525947402383624E-2</v>
      </c>
      <c r="O78" s="96">
        <f>Amnt_Deposited!B73</f>
        <v>2059</v>
      </c>
      <c r="P78" s="99">
        <f>Amnt_Deposited!D73</f>
        <v>0</v>
      </c>
      <c r="Q78" s="284">
        <f>MCF!R77</f>
        <v>0.8</v>
      </c>
      <c r="R78" s="67">
        <f t="shared" si="13"/>
        <v>0</v>
      </c>
      <c r="S78" s="67">
        <f t="shared" si="7"/>
        <v>0</v>
      </c>
      <c r="T78" s="67">
        <f t="shared" si="8"/>
        <v>0</v>
      </c>
      <c r="U78" s="67">
        <f t="shared" si="9"/>
        <v>1.3047521983760051</v>
      </c>
      <c r="V78" s="67">
        <f t="shared" si="10"/>
        <v>9.4605208891684722E-2</v>
      </c>
      <c r="W78" s="100">
        <f t="shared" si="11"/>
        <v>6.3070139261123148E-2</v>
      </c>
    </row>
    <row r="79" spans="2:23">
      <c r="B79" s="96">
        <f>Amnt_Deposited!B74</f>
        <v>2060</v>
      </c>
      <c r="C79" s="99">
        <f>Amnt_Deposited!D74</f>
        <v>0</v>
      </c>
      <c r="D79" s="418">
        <f>Dry_Matter_Content!D66</f>
        <v>0.44</v>
      </c>
      <c r="E79" s="284">
        <f>MCF!R78</f>
        <v>0.8</v>
      </c>
      <c r="F79" s="67">
        <f t="shared" si="12"/>
        <v>0</v>
      </c>
      <c r="G79" s="67">
        <f t="shared" si="1"/>
        <v>0</v>
      </c>
      <c r="H79" s="67">
        <f t="shared" si="2"/>
        <v>0</v>
      </c>
      <c r="I79" s="67">
        <f t="shared" si="3"/>
        <v>0.58880675695685203</v>
      </c>
      <c r="J79" s="67">
        <f t="shared" si="4"/>
        <v>4.269330705713479E-2</v>
      </c>
      <c r="K79" s="100">
        <f t="shared" si="6"/>
        <v>2.8462204704756525E-2</v>
      </c>
      <c r="O79" s="96">
        <f>Amnt_Deposited!B74</f>
        <v>2060</v>
      </c>
      <c r="P79" s="99">
        <f>Amnt_Deposited!D74</f>
        <v>0</v>
      </c>
      <c r="Q79" s="284">
        <f>MCF!R78</f>
        <v>0.8</v>
      </c>
      <c r="R79" s="67">
        <f t="shared" si="13"/>
        <v>0</v>
      </c>
      <c r="S79" s="67">
        <f t="shared" si="7"/>
        <v>0</v>
      </c>
      <c r="T79" s="67">
        <f t="shared" si="8"/>
        <v>0</v>
      </c>
      <c r="U79" s="67">
        <f t="shared" si="9"/>
        <v>1.2165428862744869</v>
      </c>
      <c r="V79" s="67">
        <f t="shared" si="10"/>
        <v>8.8209312101518111E-2</v>
      </c>
      <c r="W79" s="100">
        <f t="shared" si="11"/>
        <v>5.8806208067678736E-2</v>
      </c>
    </row>
    <row r="80" spans="2:23">
      <c r="B80" s="96">
        <f>Amnt_Deposited!B75</f>
        <v>2061</v>
      </c>
      <c r="C80" s="99">
        <f>Amnt_Deposited!D75</f>
        <v>0</v>
      </c>
      <c r="D80" s="418">
        <f>Dry_Matter_Content!D67</f>
        <v>0.44</v>
      </c>
      <c r="E80" s="284">
        <f>MCF!R79</f>
        <v>0.8</v>
      </c>
      <c r="F80" s="67">
        <f t="shared" si="12"/>
        <v>0</v>
      </c>
      <c r="G80" s="67">
        <f t="shared" si="1"/>
        <v>0</v>
      </c>
      <c r="H80" s="67">
        <f t="shared" si="2"/>
        <v>0</v>
      </c>
      <c r="I80" s="67">
        <f t="shared" si="3"/>
        <v>0.54899978130543259</v>
      </c>
      <c r="J80" s="67">
        <f t="shared" si="4"/>
        <v>3.9806975651419482E-2</v>
      </c>
      <c r="K80" s="100">
        <f t="shared" si="6"/>
        <v>2.6537983767612988E-2</v>
      </c>
      <c r="O80" s="96">
        <f>Amnt_Deposited!B75</f>
        <v>2061</v>
      </c>
      <c r="P80" s="99">
        <f>Amnt_Deposited!D75</f>
        <v>0</v>
      </c>
      <c r="Q80" s="284">
        <f>MCF!R79</f>
        <v>0.8</v>
      </c>
      <c r="R80" s="67">
        <f t="shared" si="13"/>
        <v>0</v>
      </c>
      <c r="S80" s="67">
        <f t="shared" si="7"/>
        <v>0</v>
      </c>
      <c r="T80" s="67">
        <f t="shared" si="8"/>
        <v>0</v>
      </c>
      <c r="U80" s="67">
        <f t="shared" si="9"/>
        <v>1.1342970688128764</v>
      </c>
      <c r="V80" s="67">
        <f t="shared" si="10"/>
        <v>8.2245817461610457E-2</v>
      </c>
      <c r="W80" s="100">
        <f t="shared" si="11"/>
        <v>5.4830544974406967E-2</v>
      </c>
    </row>
    <row r="81" spans="2:23">
      <c r="B81" s="96">
        <f>Amnt_Deposited!B76</f>
        <v>2062</v>
      </c>
      <c r="C81" s="99">
        <f>Amnt_Deposited!D76</f>
        <v>0</v>
      </c>
      <c r="D81" s="418">
        <f>Dry_Matter_Content!D68</f>
        <v>0.44</v>
      </c>
      <c r="E81" s="284">
        <f>MCF!R80</f>
        <v>0.8</v>
      </c>
      <c r="F81" s="67">
        <f t="shared" si="12"/>
        <v>0</v>
      </c>
      <c r="G81" s="67">
        <f t="shared" si="1"/>
        <v>0</v>
      </c>
      <c r="H81" s="67">
        <f t="shared" si="2"/>
        <v>0</v>
      </c>
      <c r="I81" s="67">
        <f t="shared" si="3"/>
        <v>0.51188400321890248</v>
      </c>
      <c r="J81" s="67">
        <f t="shared" si="4"/>
        <v>3.7115778086530091E-2</v>
      </c>
      <c r="K81" s="100">
        <f t="shared" si="6"/>
        <v>2.4743852057686727E-2</v>
      </c>
      <c r="O81" s="96">
        <f>Amnt_Deposited!B76</f>
        <v>2062</v>
      </c>
      <c r="P81" s="99">
        <f>Amnt_Deposited!D76</f>
        <v>0</v>
      </c>
      <c r="Q81" s="284">
        <f>MCF!R80</f>
        <v>0.8</v>
      </c>
      <c r="R81" s="67">
        <f t="shared" si="13"/>
        <v>0</v>
      </c>
      <c r="S81" s="67">
        <f t="shared" si="7"/>
        <v>0</v>
      </c>
      <c r="T81" s="67">
        <f t="shared" si="8"/>
        <v>0</v>
      </c>
      <c r="U81" s="67">
        <f t="shared" si="9"/>
        <v>1.0576115768985581</v>
      </c>
      <c r="V81" s="67">
        <f t="shared" si="10"/>
        <v>7.668549191431831E-2</v>
      </c>
      <c r="W81" s="100">
        <f t="shared" si="11"/>
        <v>5.1123661276212207E-2</v>
      </c>
    </row>
    <row r="82" spans="2:23">
      <c r="B82" s="96">
        <f>Amnt_Deposited!B77</f>
        <v>2063</v>
      </c>
      <c r="C82" s="99">
        <f>Amnt_Deposited!D77</f>
        <v>0</v>
      </c>
      <c r="D82" s="418">
        <f>Dry_Matter_Content!D69</f>
        <v>0.44</v>
      </c>
      <c r="E82" s="284">
        <f>MCF!R81</f>
        <v>0.8</v>
      </c>
      <c r="F82" s="67">
        <f t="shared" si="12"/>
        <v>0</v>
      </c>
      <c r="G82" s="67">
        <f t="shared" si="1"/>
        <v>0</v>
      </c>
      <c r="H82" s="67">
        <f t="shared" si="2"/>
        <v>0</v>
      </c>
      <c r="I82" s="67">
        <f t="shared" si="3"/>
        <v>0.47727748111002122</v>
      </c>
      <c r="J82" s="67">
        <f t="shared" si="4"/>
        <v>3.4606522108881273E-2</v>
      </c>
      <c r="K82" s="100">
        <f t="shared" si="6"/>
        <v>2.307101473925418E-2</v>
      </c>
      <c r="O82" s="96">
        <f>Amnt_Deposited!B77</f>
        <v>2063</v>
      </c>
      <c r="P82" s="99">
        <f>Amnt_Deposited!D77</f>
        <v>0</v>
      </c>
      <c r="Q82" s="284">
        <f>MCF!R81</f>
        <v>0.8</v>
      </c>
      <c r="R82" s="67">
        <f t="shared" si="13"/>
        <v>0</v>
      </c>
      <c r="S82" s="67">
        <f t="shared" si="7"/>
        <v>0</v>
      </c>
      <c r="T82" s="67">
        <f t="shared" si="8"/>
        <v>0</v>
      </c>
      <c r="U82" s="67">
        <f t="shared" si="9"/>
        <v>0.98611049816120011</v>
      </c>
      <c r="V82" s="67">
        <f t="shared" si="10"/>
        <v>7.1501078737357962E-2</v>
      </c>
      <c r="W82" s="100">
        <f t="shared" si="11"/>
        <v>4.7667385824905303E-2</v>
      </c>
    </row>
    <row r="83" spans="2:23">
      <c r="B83" s="96">
        <f>Amnt_Deposited!B78</f>
        <v>2064</v>
      </c>
      <c r="C83" s="99">
        <f>Amnt_Deposited!D78</f>
        <v>0</v>
      </c>
      <c r="D83" s="418">
        <f>Dry_Matter_Content!D70</f>
        <v>0.44</v>
      </c>
      <c r="E83" s="284">
        <f>MCF!R82</f>
        <v>0.8</v>
      </c>
      <c r="F83" s="67">
        <f t="shared" ref="F83:F99" si="14">C83*D83*$K$6*DOCF*E83</f>
        <v>0</v>
      </c>
      <c r="G83" s="67">
        <f t="shared" ref="G83:G99" si="15">F83*$K$12</f>
        <v>0</v>
      </c>
      <c r="H83" s="67">
        <f t="shared" ref="H83:H99" si="16">F83*(1-$K$12)</f>
        <v>0</v>
      </c>
      <c r="I83" s="67">
        <f t="shared" ref="I83:I99" si="17">G83+I82*$K$10</f>
        <v>0.44501057376726177</v>
      </c>
      <c r="J83" s="67">
        <f t="shared" ref="J83:J99" si="18">I82*(1-$K$10)+H83</f>
        <v>3.2266907342759464E-2</v>
      </c>
      <c r="K83" s="100">
        <f t="shared" si="6"/>
        <v>2.1511271561839643E-2</v>
      </c>
      <c r="O83" s="96">
        <f>Amnt_Deposited!B78</f>
        <v>2064</v>
      </c>
      <c r="P83" s="99">
        <f>Amnt_Deposited!D78</f>
        <v>0</v>
      </c>
      <c r="Q83" s="284">
        <f>MCF!R82</f>
        <v>0.8</v>
      </c>
      <c r="R83" s="67">
        <f t="shared" ref="R83:R99" si="19">P83*$W$6*DOCF*Q83</f>
        <v>0</v>
      </c>
      <c r="S83" s="67">
        <f t="shared" si="7"/>
        <v>0</v>
      </c>
      <c r="T83" s="67">
        <f t="shared" si="8"/>
        <v>0</v>
      </c>
      <c r="U83" s="67">
        <f t="shared" si="9"/>
        <v>0.91944333422987901</v>
      </c>
      <c r="V83" s="67">
        <f t="shared" si="10"/>
        <v>6.6667163931321161E-2</v>
      </c>
      <c r="W83" s="100">
        <f t="shared" si="11"/>
        <v>4.4444775954214102E-2</v>
      </c>
    </row>
    <row r="84" spans="2:23">
      <c r="B84" s="96">
        <f>Amnt_Deposited!B79</f>
        <v>2065</v>
      </c>
      <c r="C84" s="99">
        <f>Amnt_Deposited!D79</f>
        <v>0</v>
      </c>
      <c r="D84" s="418">
        <f>Dry_Matter_Content!D71</f>
        <v>0.44</v>
      </c>
      <c r="E84" s="284">
        <f>MCF!R83</f>
        <v>0.8</v>
      </c>
      <c r="F84" s="67">
        <f t="shared" si="14"/>
        <v>0</v>
      </c>
      <c r="G84" s="67">
        <f t="shared" si="15"/>
        <v>0</v>
      </c>
      <c r="H84" s="67">
        <f t="shared" si="16"/>
        <v>0</v>
      </c>
      <c r="I84" s="67">
        <f t="shared" si="17"/>
        <v>0.414925108773395</v>
      </c>
      <c r="J84" s="67">
        <f t="shared" si="18"/>
        <v>3.008546499386679E-2</v>
      </c>
      <c r="K84" s="100">
        <f t="shared" si="6"/>
        <v>2.0056976662577858E-2</v>
      </c>
      <c r="O84" s="96">
        <f>Amnt_Deposited!B79</f>
        <v>2065</v>
      </c>
      <c r="P84" s="99">
        <f>Amnt_Deposited!D79</f>
        <v>0</v>
      </c>
      <c r="Q84" s="284">
        <f>MCF!R83</f>
        <v>0.8</v>
      </c>
      <c r="R84" s="67">
        <f t="shared" si="19"/>
        <v>0</v>
      </c>
      <c r="S84" s="67">
        <f t="shared" si="7"/>
        <v>0</v>
      </c>
      <c r="T84" s="67">
        <f t="shared" si="8"/>
        <v>0</v>
      </c>
      <c r="U84" s="67">
        <f t="shared" si="9"/>
        <v>0.85728328258965836</v>
      </c>
      <c r="V84" s="67">
        <f t="shared" si="10"/>
        <v>6.2160051640220593E-2</v>
      </c>
      <c r="W84" s="100">
        <f t="shared" si="11"/>
        <v>4.1440034426813724E-2</v>
      </c>
    </row>
    <row r="85" spans="2:23">
      <c r="B85" s="96">
        <f>Amnt_Deposited!B80</f>
        <v>2066</v>
      </c>
      <c r="C85" s="99">
        <f>Amnt_Deposited!D80</f>
        <v>0</v>
      </c>
      <c r="D85" s="418">
        <f>Dry_Matter_Content!D72</f>
        <v>0.44</v>
      </c>
      <c r="E85" s="284">
        <f>MCF!R84</f>
        <v>0.8</v>
      </c>
      <c r="F85" s="67">
        <f t="shared" si="14"/>
        <v>0</v>
      </c>
      <c r="G85" s="67">
        <f t="shared" si="15"/>
        <v>0</v>
      </c>
      <c r="H85" s="67">
        <f t="shared" si="16"/>
        <v>0</v>
      </c>
      <c r="I85" s="67">
        <f t="shared" si="17"/>
        <v>0.38687360714411684</v>
      </c>
      <c r="J85" s="67">
        <f t="shared" si="18"/>
        <v>2.8051501629278143E-2</v>
      </c>
      <c r="K85" s="100">
        <f t="shared" ref="K85:K99" si="20">J85*CH4_fraction*conv</f>
        <v>1.8701001086185429E-2</v>
      </c>
      <c r="O85" s="96">
        <f>Amnt_Deposited!B80</f>
        <v>2066</v>
      </c>
      <c r="P85" s="99">
        <f>Amnt_Deposited!D80</f>
        <v>0</v>
      </c>
      <c r="Q85" s="284">
        <f>MCF!R84</f>
        <v>0.8</v>
      </c>
      <c r="R85" s="67">
        <f t="shared" si="19"/>
        <v>0</v>
      </c>
      <c r="S85" s="67">
        <f t="shared" ref="S85:S98" si="21">R85*$W$12</f>
        <v>0</v>
      </c>
      <c r="T85" s="67">
        <f t="shared" ref="T85:T98" si="22">R85*(1-$W$12)</f>
        <v>0</v>
      </c>
      <c r="U85" s="67">
        <f t="shared" ref="U85:U98" si="23">S85+U84*$W$10</f>
        <v>0.79932563459528205</v>
      </c>
      <c r="V85" s="67">
        <f t="shared" ref="V85:V98" si="24">U84*(1-$W$10)+T85</f>
        <v>5.7957647994376284E-2</v>
      </c>
      <c r="W85" s="100">
        <f t="shared" ref="W85:W99" si="25">V85*CH4_fraction*conv</f>
        <v>3.8638431996250854E-2</v>
      </c>
    </row>
    <row r="86" spans="2:23">
      <c r="B86" s="96">
        <f>Amnt_Deposited!B81</f>
        <v>2067</v>
      </c>
      <c r="C86" s="99">
        <f>Amnt_Deposited!D81</f>
        <v>0</v>
      </c>
      <c r="D86" s="418">
        <f>Dry_Matter_Content!D73</f>
        <v>0.44</v>
      </c>
      <c r="E86" s="284">
        <f>MCF!R85</f>
        <v>0.8</v>
      </c>
      <c r="F86" s="67">
        <f t="shared" si="14"/>
        <v>0</v>
      </c>
      <c r="G86" s="67">
        <f t="shared" si="15"/>
        <v>0</v>
      </c>
      <c r="H86" s="67">
        <f t="shared" si="16"/>
        <v>0</v>
      </c>
      <c r="I86" s="67">
        <f t="shared" si="17"/>
        <v>0.36071856038589628</v>
      </c>
      <c r="J86" s="67">
        <f t="shared" si="18"/>
        <v>2.6155046758220581E-2</v>
      </c>
      <c r="K86" s="100">
        <f t="shared" si="20"/>
        <v>1.7436697838813721E-2</v>
      </c>
      <c r="O86" s="96">
        <f>Amnt_Deposited!B81</f>
        <v>2067</v>
      </c>
      <c r="P86" s="99">
        <f>Amnt_Deposited!D81</f>
        <v>0</v>
      </c>
      <c r="Q86" s="284">
        <f>MCF!R85</f>
        <v>0.8</v>
      </c>
      <c r="R86" s="67">
        <f t="shared" si="19"/>
        <v>0</v>
      </c>
      <c r="S86" s="67">
        <f t="shared" si="21"/>
        <v>0</v>
      </c>
      <c r="T86" s="67">
        <f t="shared" si="22"/>
        <v>0</v>
      </c>
      <c r="U86" s="67">
        <f t="shared" si="23"/>
        <v>0.74528628178904122</v>
      </c>
      <c r="V86" s="67">
        <f t="shared" si="24"/>
        <v>5.4039352806240823E-2</v>
      </c>
      <c r="W86" s="100">
        <f t="shared" si="25"/>
        <v>3.6026235204160546E-2</v>
      </c>
    </row>
    <row r="87" spans="2:23">
      <c r="B87" s="96">
        <f>Amnt_Deposited!B82</f>
        <v>2068</v>
      </c>
      <c r="C87" s="99">
        <f>Amnt_Deposited!D82</f>
        <v>0</v>
      </c>
      <c r="D87" s="418">
        <f>Dry_Matter_Content!D74</f>
        <v>0.44</v>
      </c>
      <c r="E87" s="284">
        <f>MCF!R86</f>
        <v>0.8</v>
      </c>
      <c r="F87" s="67">
        <f t="shared" si="14"/>
        <v>0</v>
      </c>
      <c r="G87" s="67">
        <f t="shared" si="15"/>
        <v>0</v>
      </c>
      <c r="H87" s="67">
        <f t="shared" si="16"/>
        <v>0</v>
      </c>
      <c r="I87" s="67">
        <f t="shared" si="17"/>
        <v>0.33633175642918028</v>
      </c>
      <c r="J87" s="67">
        <f t="shared" si="18"/>
        <v>2.4386803956715976E-2</v>
      </c>
      <c r="K87" s="100">
        <f t="shared" si="20"/>
        <v>1.6257869304477316E-2</v>
      </c>
      <c r="O87" s="96">
        <f>Amnt_Deposited!B82</f>
        <v>2068</v>
      </c>
      <c r="P87" s="99">
        <f>Amnt_Deposited!D82</f>
        <v>0</v>
      </c>
      <c r="Q87" s="284">
        <f>MCF!R86</f>
        <v>0.8</v>
      </c>
      <c r="R87" s="67">
        <f t="shared" si="19"/>
        <v>0</v>
      </c>
      <c r="S87" s="67">
        <f t="shared" si="21"/>
        <v>0</v>
      </c>
      <c r="T87" s="67">
        <f t="shared" si="22"/>
        <v>0</v>
      </c>
      <c r="U87" s="67">
        <f t="shared" si="23"/>
        <v>0.6949003232007851</v>
      </c>
      <c r="V87" s="67">
        <f t="shared" si="24"/>
        <v>5.0385958588256105E-2</v>
      </c>
      <c r="W87" s="100">
        <f t="shared" si="25"/>
        <v>3.3590639058837399E-2</v>
      </c>
    </row>
    <row r="88" spans="2:23">
      <c r="B88" s="96">
        <f>Amnt_Deposited!B83</f>
        <v>2069</v>
      </c>
      <c r="C88" s="99">
        <f>Amnt_Deposited!D83</f>
        <v>0</v>
      </c>
      <c r="D88" s="418">
        <f>Dry_Matter_Content!D75</f>
        <v>0.44</v>
      </c>
      <c r="E88" s="284">
        <f>MCF!R87</f>
        <v>0.8</v>
      </c>
      <c r="F88" s="67">
        <f t="shared" si="14"/>
        <v>0</v>
      </c>
      <c r="G88" s="67">
        <f t="shared" si="15"/>
        <v>0</v>
      </c>
      <c r="H88" s="67">
        <f t="shared" si="16"/>
        <v>0</v>
      </c>
      <c r="I88" s="67">
        <f t="shared" si="17"/>
        <v>0.3135936511326804</v>
      </c>
      <c r="J88" s="67">
        <f t="shared" si="18"/>
        <v>2.2738105296499903E-2</v>
      </c>
      <c r="K88" s="100">
        <f t="shared" si="20"/>
        <v>1.5158736864333267E-2</v>
      </c>
      <c r="O88" s="96">
        <f>Amnt_Deposited!B83</f>
        <v>2069</v>
      </c>
      <c r="P88" s="99">
        <f>Amnt_Deposited!D83</f>
        <v>0</v>
      </c>
      <c r="Q88" s="284">
        <f>MCF!R87</f>
        <v>0.8</v>
      </c>
      <c r="R88" s="67">
        <f t="shared" si="19"/>
        <v>0</v>
      </c>
      <c r="S88" s="67">
        <f t="shared" si="21"/>
        <v>0</v>
      </c>
      <c r="T88" s="67">
        <f t="shared" si="22"/>
        <v>0</v>
      </c>
      <c r="U88" s="67">
        <f t="shared" si="23"/>
        <v>0.6479207668030581</v>
      </c>
      <c r="V88" s="67">
        <f t="shared" si="24"/>
        <v>4.6979556397727031E-2</v>
      </c>
      <c r="W88" s="100">
        <f t="shared" si="25"/>
        <v>3.1319704265151349E-2</v>
      </c>
    </row>
    <row r="89" spans="2:23">
      <c r="B89" s="96">
        <f>Amnt_Deposited!B84</f>
        <v>2070</v>
      </c>
      <c r="C89" s="99">
        <f>Amnt_Deposited!D84</f>
        <v>0</v>
      </c>
      <c r="D89" s="418">
        <f>Dry_Matter_Content!D76</f>
        <v>0.44</v>
      </c>
      <c r="E89" s="284">
        <f>MCF!R88</f>
        <v>0.8</v>
      </c>
      <c r="F89" s="67">
        <f t="shared" si="14"/>
        <v>0</v>
      </c>
      <c r="G89" s="67">
        <f t="shared" si="15"/>
        <v>0</v>
      </c>
      <c r="H89" s="67">
        <f t="shared" si="16"/>
        <v>0</v>
      </c>
      <c r="I89" s="67">
        <f t="shared" si="17"/>
        <v>0.2923927822778532</v>
      </c>
      <c r="J89" s="67">
        <f t="shared" si="18"/>
        <v>2.1200868854827221E-2</v>
      </c>
      <c r="K89" s="100">
        <f t="shared" si="20"/>
        <v>1.4133912569884813E-2</v>
      </c>
      <c r="O89" s="96">
        <f>Amnt_Deposited!B84</f>
        <v>2070</v>
      </c>
      <c r="P89" s="99">
        <f>Amnt_Deposited!D84</f>
        <v>0</v>
      </c>
      <c r="Q89" s="284">
        <f>MCF!R88</f>
        <v>0.8</v>
      </c>
      <c r="R89" s="67">
        <f t="shared" si="19"/>
        <v>0</v>
      </c>
      <c r="S89" s="67">
        <f t="shared" si="21"/>
        <v>0</v>
      </c>
      <c r="T89" s="67">
        <f t="shared" si="22"/>
        <v>0</v>
      </c>
      <c r="U89" s="67">
        <f t="shared" si="23"/>
        <v>0.60411731875589447</v>
      </c>
      <c r="V89" s="67">
        <f t="shared" si="24"/>
        <v>4.3803448047163636E-2</v>
      </c>
      <c r="W89" s="100">
        <f t="shared" si="25"/>
        <v>2.9202298698109089E-2</v>
      </c>
    </row>
    <row r="90" spans="2:23">
      <c r="B90" s="96">
        <f>Amnt_Deposited!B85</f>
        <v>2071</v>
      </c>
      <c r="C90" s="99">
        <f>Amnt_Deposited!D85</f>
        <v>0</v>
      </c>
      <c r="D90" s="418">
        <f>Dry_Matter_Content!D77</f>
        <v>0.44</v>
      </c>
      <c r="E90" s="284">
        <f>MCF!R89</f>
        <v>0.8</v>
      </c>
      <c r="F90" s="67">
        <f t="shared" si="14"/>
        <v>0</v>
      </c>
      <c r="G90" s="67">
        <f t="shared" si="15"/>
        <v>0</v>
      </c>
      <c r="H90" s="67">
        <f t="shared" si="16"/>
        <v>0</v>
      </c>
      <c r="I90" s="67">
        <f t="shared" si="17"/>
        <v>0.27262522318097582</v>
      </c>
      <c r="J90" s="67">
        <f t="shared" si="18"/>
        <v>1.9767559096877399E-2</v>
      </c>
      <c r="K90" s="100">
        <f t="shared" si="20"/>
        <v>1.3178372731251598E-2</v>
      </c>
      <c r="O90" s="96">
        <f>Amnt_Deposited!B85</f>
        <v>2071</v>
      </c>
      <c r="P90" s="99">
        <f>Amnt_Deposited!D85</f>
        <v>0</v>
      </c>
      <c r="Q90" s="284">
        <f>MCF!R89</f>
        <v>0.8</v>
      </c>
      <c r="R90" s="67">
        <f t="shared" si="19"/>
        <v>0</v>
      </c>
      <c r="S90" s="67">
        <f t="shared" si="21"/>
        <v>0</v>
      </c>
      <c r="T90" s="67">
        <f t="shared" si="22"/>
        <v>0</v>
      </c>
      <c r="U90" s="67">
        <f t="shared" si="23"/>
        <v>0.56327525450614779</v>
      </c>
      <c r="V90" s="67">
        <f t="shared" si="24"/>
        <v>4.0842064249746651E-2</v>
      </c>
      <c r="W90" s="100">
        <f t="shared" si="25"/>
        <v>2.7228042833164434E-2</v>
      </c>
    </row>
    <row r="91" spans="2:23">
      <c r="B91" s="96">
        <f>Amnt_Deposited!B86</f>
        <v>2072</v>
      </c>
      <c r="C91" s="99">
        <f>Amnt_Deposited!D86</f>
        <v>0</v>
      </c>
      <c r="D91" s="418">
        <f>Dry_Matter_Content!D78</f>
        <v>0.44</v>
      </c>
      <c r="E91" s="284">
        <f>MCF!R90</f>
        <v>0.8</v>
      </c>
      <c r="F91" s="67">
        <f t="shared" si="14"/>
        <v>0</v>
      </c>
      <c r="G91" s="67">
        <f t="shared" si="15"/>
        <v>0</v>
      </c>
      <c r="H91" s="67">
        <f t="shared" si="16"/>
        <v>0</v>
      </c>
      <c r="I91" s="67">
        <f t="shared" si="17"/>
        <v>0.25419407324442173</v>
      </c>
      <c r="J91" s="67">
        <f t="shared" si="18"/>
        <v>1.8431149936554096E-2</v>
      </c>
      <c r="K91" s="100">
        <f t="shared" si="20"/>
        <v>1.2287433291036064E-2</v>
      </c>
      <c r="O91" s="96">
        <f>Amnt_Deposited!B86</f>
        <v>2072</v>
      </c>
      <c r="P91" s="99">
        <f>Amnt_Deposited!D86</f>
        <v>0</v>
      </c>
      <c r="Q91" s="284">
        <f>MCF!R90</f>
        <v>0.8</v>
      </c>
      <c r="R91" s="67">
        <f t="shared" si="19"/>
        <v>0</v>
      </c>
      <c r="S91" s="67">
        <f t="shared" si="21"/>
        <v>0</v>
      </c>
      <c r="T91" s="67">
        <f t="shared" si="22"/>
        <v>0</v>
      </c>
      <c r="U91" s="67">
        <f t="shared" si="23"/>
        <v>0.52519436620748239</v>
      </c>
      <c r="V91" s="67">
        <f t="shared" si="24"/>
        <v>3.8080888298665447E-2</v>
      </c>
      <c r="W91" s="100">
        <f t="shared" si="25"/>
        <v>2.5387258865776963E-2</v>
      </c>
    </row>
    <row r="92" spans="2:23">
      <c r="B92" s="96">
        <f>Amnt_Deposited!B87</f>
        <v>2073</v>
      </c>
      <c r="C92" s="99">
        <f>Amnt_Deposited!D87</f>
        <v>0</v>
      </c>
      <c r="D92" s="418">
        <f>Dry_Matter_Content!D79</f>
        <v>0.44</v>
      </c>
      <c r="E92" s="284">
        <f>MCF!R91</f>
        <v>0.8</v>
      </c>
      <c r="F92" s="67">
        <f t="shared" si="14"/>
        <v>0</v>
      </c>
      <c r="G92" s="67">
        <f t="shared" si="15"/>
        <v>0</v>
      </c>
      <c r="H92" s="67">
        <f t="shared" si="16"/>
        <v>0</v>
      </c>
      <c r="I92" s="67">
        <f t="shared" si="17"/>
        <v>0.23700898294981879</v>
      </c>
      <c r="J92" s="67">
        <f t="shared" si="18"/>
        <v>1.718509029460295E-2</v>
      </c>
      <c r="K92" s="100">
        <f t="shared" si="20"/>
        <v>1.1456726863068633E-2</v>
      </c>
      <c r="O92" s="96">
        <f>Amnt_Deposited!B87</f>
        <v>2073</v>
      </c>
      <c r="P92" s="99">
        <f>Amnt_Deposited!D87</f>
        <v>0</v>
      </c>
      <c r="Q92" s="284">
        <f>MCF!R91</f>
        <v>0.8</v>
      </c>
      <c r="R92" s="67">
        <f t="shared" si="19"/>
        <v>0</v>
      </c>
      <c r="S92" s="67">
        <f t="shared" si="21"/>
        <v>0</v>
      </c>
      <c r="T92" s="67">
        <f t="shared" si="22"/>
        <v>0</v>
      </c>
      <c r="U92" s="67">
        <f t="shared" si="23"/>
        <v>0.489687981301278</v>
      </c>
      <c r="V92" s="67">
        <f t="shared" si="24"/>
        <v>3.5506384906204412E-2</v>
      </c>
      <c r="W92" s="100">
        <f t="shared" si="25"/>
        <v>2.3670923270802939E-2</v>
      </c>
    </row>
    <row r="93" spans="2:23">
      <c r="B93" s="96">
        <f>Amnt_Deposited!B88</f>
        <v>2074</v>
      </c>
      <c r="C93" s="99">
        <f>Amnt_Deposited!D88</f>
        <v>0</v>
      </c>
      <c r="D93" s="418">
        <f>Dry_Matter_Content!D80</f>
        <v>0.44</v>
      </c>
      <c r="E93" s="284">
        <f>MCF!R92</f>
        <v>0.8</v>
      </c>
      <c r="F93" s="67">
        <f t="shared" si="14"/>
        <v>0</v>
      </c>
      <c r="G93" s="67">
        <f t="shared" si="15"/>
        <v>0</v>
      </c>
      <c r="H93" s="67">
        <f t="shared" si="16"/>
        <v>0</v>
      </c>
      <c r="I93" s="67">
        <f t="shared" si="17"/>
        <v>0.22098571096460531</v>
      </c>
      <c r="J93" s="67">
        <f t="shared" si="18"/>
        <v>1.6023271985213482E-2</v>
      </c>
      <c r="K93" s="100">
        <f t="shared" si="20"/>
        <v>1.0682181323475655E-2</v>
      </c>
      <c r="O93" s="96">
        <f>Amnt_Deposited!B88</f>
        <v>2074</v>
      </c>
      <c r="P93" s="99">
        <f>Amnt_Deposited!D88</f>
        <v>0</v>
      </c>
      <c r="Q93" s="284">
        <f>MCF!R92</f>
        <v>0.8</v>
      </c>
      <c r="R93" s="67">
        <f t="shared" si="19"/>
        <v>0</v>
      </c>
      <c r="S93" s="67">
        <f t="shared" si="21"/>
        <v>0</v>
      </c>
      <c r="T93" s="67">
        <f t="shared" si="22"/>
        <v>0</v>
      </c>
      <c r="U93" s="67">
        <f t="shared" si="23"/>
        <v>0.45658204744753117</v>
      </c>
      <c r="V93" s="67">
        <f t="shared" si="24"/>
        <v>3.3105933853746834E-2</v>
      </c>
      <c r="W93" s="100">
        <f t="shared" si="25"/>
        <v>2.2070622569164554E-2</v>
      </c>
    </row>
    <row r="94" spans="2:23">
      <c r="B94" s="96">
        <f>Amnt_Deposited!B89</f>
        <v>2075</v>
      </c>
      <c r="C94" s="99">
        <f>Amnt_Deposited!D89</f>
        <v>0</v>
      </c>
      <c r="D94" s="418">
        <f>Dry_Matter_Content!D81</f>
        <v>0.44</v>
      </c>
      <c r="E94" s="284">
        <f>MCF!R93</f>
        <v>0.8</v>
      </c>
      <c r="F94" s="67">
        <f t="shared" si="14"/>
        <v>0</v>
      </c>
      <c r="G94" s="67">
        <f t="shared" si="15"/>
        <v>0</v>
      </c>
      <c r="H94" s="67">
        <f t="shared" si="16"/>
        <v>0</v>
      </c>
      <c r="I94" s="67">
        <f t="shared" si="17"/>
        <v>0.20604571119092013</v>
      </c>
      <c r="J94" s="67">
        <f t="shared" si="18"/>
        <v>1.4939999773685169E-2</v>
      </c>
      <c r="K94" s="100">
        <f t="shared" si="20"/>
        <v>9.9599998491234458E-3</v>
      </c>
      <c r="O94" s="96">
        <f>Amnt_Deposited!B89</f>
        <v>2075</v>
      </c>
      <c r="P94" s="99">
        <f>Amnt_Deposited!D89</f>
        <v>0</v>
      </c>
      <c r="Q94" s="284">
        <f>MCF!R93</f>
        <v>0.8</v>
      </c>
      <c r="R94" s="67">
        <f t="shared" si="19"/>
        <v>0</v>
      </c>
      <c r="S94" s="67">
        <f t="shared" si="21"/>
        <v>0</v>
      </c>
      <c r="T94" s="67">
        <f t="shared" si="22"/>
        <v>0</v>
      </c>
      <c r="U94" s="67">
        <f t="shared" si="23"/>
        <v>0.42571427932008249</v>
      </c>
      <c r="V94" s="67">
        <f t="shared" si="24"/>
        <v>3.0867768127448663E-2</v>
      </c>
      <c r="W94" s="100">
        <f t="shared" si="25"/>
        <v>2.0578512084965774E-2</v>
      </c>
    </row>
    <row r="95" spans="2:23">
      <c r="B95" s="96">
        <f>Amnt_Deposited!B90</f>
        <v>2076</v>
      </c>
      <c r="C95" s="99">
        <f>Amnt_Deposited!D90</f>
        <v>0</v>
      </c>
      <c r="D95" s="418">
        <f>Dry_Matter_Content!D82</f>
        <v>0.44</v>
      </c>
      <c r="E95" s="284">
        <f>MCF!R94</f>
        <v>0.8</v>
      </c>
      <c r="F95" s="67">
        <f t="shared" si="14"/>
        <v>0</v>
      </c>
      <c r="G95" s="67">
        <f t="shared" si="15"/>
        <v>0</v>
      </c>
      <c r="H95" s="67">
        <f t="shared" si="16"/>
        <v>0</v>
      </c>
      <c r="I95" s="67">
        <f t="shared" si="17"/>
        <v>0.19211574773253981</v>
      </c>
      <c r="J95" s="67">
        <f t="shared" si="18"/>
        <v>1.3929963458380316E-2</v>
      </c>
      <c r="K95" s="100">
        <f t="shared" si="20"/>
        <v>9.2866423055868765E-3</v>
      </c>
      <c r="O95" s="96">
        <f>Amnt_Deposited!B90</f>
        <v>2076</v>
      </c>
      <c r="P95" s="99">
        <f>Amnt_Deposited!D90</f>
        <v>0</v>
      </c>
      <c r="Q95" s="284">
        <f>MCF!R94</f>
        <v>0.8</v>
      </c>
      <c r="R95" s="67">
        <f t="shared" si="19"/>
        <v>0</v>
      </c>
      <c r="S95" s="67">
        <f t="shared" si="21"/>
        <v>0</v>
      </c>
      <c r="T95" s="67">
        <f t="shared" si="22"/>
        <v>0</v>
      </c>
      <c r="U95" s="67">
        <f t="shared" si="23"/>
        <v>0.39693336308375954</v>
      </c>
      <c r="V95" s="67">
        <f t="shared" si="24"/>
        <v>2.8780916236322937E-2</v>
      </c>
      <c r="W95" s="100">
        <f t="shared" si="25"/>
        <v>1.9187277490881956E-2</v>
      </c>
    </row>
    <row r="96" spans="2:23">
      <c r="B96" s="96">
        <f>Amnt_Deposited!B91</f>
        <v>2077</v>
      </c>
      <c r="C96" s="99">
        <f>Amnt_Deposited!D91</f>
        <v>0</v>
      </c>
      <c r="D96" s="418">
        <f>Dry_Matter_Content!D83</f>
        <v>0.44</v>
      </c>
      <c r="E96" s="284">
        <f>MCF!R95</f>
        <v>0.8</v>
      </c>
      <c r="F96" s="67">
        <f t="shared" si="14"/>
        <v>0</v>
      </c>
      <c r="G96" s="67">
        <f t="shared" si="15"/>
        <v>0</v>
      </c>
      <c r="H96" s="67">
        <f t="shared" si="16"/>
        <v>0</v>
      </c>
      <c r="I96" s="67">
        <f t="shared" si="17"/>
        <v>0.1791275358924303</v>
      </c>
      <c r="J96" s="67">
        <f t="shared" si="18"/>
        <v>1.2988211840109495E-2</v>
      </c>
      <c r="K96" s="100">
        <f t="shared" si="20"/>
        <v>8.6588078934063291E-3</v>
      </c>
      <c r="O96" s="96">
        <f>Amnt_Deposited!B91</f>
        <v>2077</v>
      </c>
      <c r="P96" s="99">
        <f>Amnt_Deposited!D91</f>
        <v>0</v>
      </c>
      <c r="Q96" s="284">
        <f>MCF!R95</f>
        <v>0.8</v>
      </c>
      <c r="R96" s="67">
        <f t="shared" si="19"/>
        <v>0</v>
      </c>
      <c r="S96" s="67">
        <f t="shared" si="21"/>
        <v>0</v>
      </c>
      <c r="T96" s="67">
        <f t="shared" si="22"/>
        <v>0</v>
      </c>
      <c r="U96" s="67">
        <f t="shared" si="23"/>
        <v>0.37009821465378129</v>
      </c>
      <c r="V96" s="67">
        <f t="shared" si="24"/>
        <v>2.6835148429978271E-2</v>
      </c>
      <c r="W96" s="100">
        <f t="shared" si="25"/>
        <v>1.7890098953318848E-2</v>
      </c>
    </row>
    <row r="97" spans="2:23">
      <c r="B97" s="96">
        <f>Amnt_Deposited!B92</f>
        <v>2078</v>
      </c>
      <c r="C97" s="99">
        <f>Amnt_Deposited!D92</f>
        <v>0</v>
      </c>
      <c r="D97" s="418">
        <f>Dry_Matter_Content!D84</f>
        <v>0.44</v>
      </c>
      <c r="E97" s="284">
        <f>MCF!R96</f>
        <v>0.8</v>
      </c>
      <c r="F97" s="67">
        <f t="shared" si="14"/>
        <v>0</v>
      </c>
      <c r="G97" s="67">
        <f t="shared" si="15"/>
        <v>0</v>
      </c>
      <c r="H97" s="67">
        <f t="shared" si="16"/>
        <v>0</v>
      </c>
      <c r="I97" s="67">
        <f t="shared" si="17"/>
        <v>0.16701740744108295</v>
      </c>
      <c r="J97" s="67">
        <f t="shared" si="18"/>
        <v>1.2110128451347358E-2</v>
      </c>
      <c r="K97" s="100">
        <f t="shared" si="20"/>
        <v>8.0734189675649055E-3</v>
      </c>
      <c r="O97" s="96">
        <f>Amnt_Deposited!B92</f>
        <v>2078</v>
      </c>
      <c r="P97" s="99">
        <f>Amnt_Deposited!D92</f>
        <v>0</v>
      </c>
      <c r="Q97" s="284">
        <f>MCF!R96</f>
        <v>0.8</v>
      </c>
      <c r="R97" s="67">
        <f t="shared" si="19"/>
        <v>0</v>
      </c>
      <c r="S97" s="67">
        <f t="shared" si="21"/>
        <v>0</v>
      </c>
      <c r="T97" s="67">
        <f t="shared" si="22"/>
        <v>0</v>
      </c>
      <c r="U97" s="67">
        <f t="shared" si="23"/>
        <v>0.34507728810141075</v>
      </c>
      <c r="V97" s="67">
        <f t="shared" si="24"/>
        <v>2.5020926552370551E-2</v>
      </c>
      <c r="W97" s="100">
        <f t="shared" si="25"/>
        <v>1.6680617701580365E-2</v>
      </c>
    </row>
    <row r="98" spans="2:23">
      <c r="B98" s="96">
        <f>Amnt_Deposited!B93</f>
        <v>2079</v>
      </c>
      <c r="C98" s="99">
        <f>Amnt_Deposited!D93</f>
        <v>0</v>
      </c>
      <c r="D98" s="418">
        <f>Dry_Matter_Content!D85</f>
        <v>0.44</v>
      </c>
      <c r="E98" s="284">
        <f>MCF!R97</f>
        <v>0.8</v>
      </c>
      <c r="F98" s="67">
        <f t="shared" si="14"/>
        <v>0</v>
      </c>
      <c r="G98" s="67">
        <f t="shared" si="15"/>
        <v>0</v>
      </c>
      <c r="H98" s="67">
        <f t="shared" si="16"/>
        <v>0</v>
      </c>
      <c r="I98" s="67">
        <f t="shared" si="17"/>
        <v>0.15572599851477947</v>
      </c>
      <c r="J98" s="67">
        <f t="shared" si="18"/>
        <v>1.1291408926303469E-2</v>
      </c>
      <c r="K98" s="100">
        <f t="shared" si="20"/>
        <v>7.5276059508689788E-3</v>
      </c>
      <c r="O98" s="96">
        <f>Amnt_Deposited!B93</f>
        <v>2079</v>
      </c>
      <c r="P98" s="99">
        <f>Amnt_Deposited!D93</f>
        <v>0</v>
      </c>
      <c r="Q98" s="284">
        <f>MCF!R97</f>
        <v>0.8</v>
      </c>
      <c r="R98" s="67">
        <f t="shared" si="19"/>
        <v>0</v>
      </c>
      <c r="S98" s="67">
        <f t="shared" si="21"/>
        <v>0</v>
      </c>
      <c r="T98" s="67">
        <f t="shared" si="22"/>
        <v>0</v>
      </c>
      <c r="U98" s="67">
        <f t="shared" si="23"/>
        <v>0.32174793081565978</v>
      </c>
      <c r="V98" s="67">
        <f t="shared" si="24"/>
        <v>2.3329357285750949E-2</v>
      </c>
      <c r="W98" s="100">
        <f t="shared" si="25"/>
        <v>1.5552904857167298E-2</v>
      </c>
    </row>
    <row r="99" spans="2:23" ht="13.5" thickBot="1">
      <c r="B99" s="97">
        <f>Amnt_Deposited!B94</f>
        <v>2080</v>
      </c>
      <c r="C99" s="101">
        <f>Amnt_Deposited!D94</f>
        <v>0</v>
      </c>
      <c r="D99" s="419">
        <f>Dry_Matter_Content!D86</f>
        <v>0.44</v>
      </c>
      <c r="E99" s="285">
        <f>MCF!R98</f>
        <v>0.8</v>
      </c>
      <c r="F99" s="68">
        <f t="shared" si="14"/>
        <v>0</v>
      </c>
      <c r="G99" s="68">
        <f t="shared" si="15"/>
        <v>0</v>
      </c>
      <c r="H99" s="68">
        <f t="shared" si="16"/>
        <v>0</v>
      </c>
      <c r="I99" s="68">
        <f t="shared" si="17"/>
        <v>0.14519795861386325</v>
      </c>
      <c r="J99" s="68">
        <f t="shared" si="18"/>
        <v>1.0528039900916213E-2</v>
      </c>
      <c r="K99" s="102">
        <f t="shared" si="20"/>
        <v>7.0186932672774748E-3</v>
      </c>
      <c r="O99" s="97">
        <f>Amnt_Deposited!B94</f>
        <v>2080</v>
      </c>
      <c r="P99" s="101">
        <f>Amnt_Deposited!D94</f>
        <v>0</v>
      </c>
      <c r="Q99" s="285">
        <f>MCF!R98</f>
        <v>0.8</v>
      </c>
      <c r="R99" s="68">
        <f t="shared" si="19"/>
        <v>0</v>
      </c>
      <c r="S99" s="68">
        <f>R99*$W$12</f>
        <v>0</v>
      </c>
      <c r="T99" s="68">
        <f>R99*(1-$W$12)</f>
        <v>0</v>
      </c>
      <c r="U99" s="68">
        <f>S99+U98*$W$10</f>
        <v>0.29999578226004781</v>
      </c>
      <c r="V99" s="68">
        <f>U98*(1-$W$10)+T99</f>
        <v>2.1752148555611989E-2</v>
      </c>
      <c r="W99" s="102">
        <f t="shared" si="25"/>
        <v>1.4501432370407992E-2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3.2351669353079999</v>
      </c>
      <c r="D19" s="416">
        <f>Dry_Matter_Content!E6</f>
        <v>0.44</v>
      </c>
      <c r="E19" s="283">
        <f>MCF!R18</f>
        <v>0.8</v>
      </c>
      <c r="F19" s="130">
        <f t="shared" ref="F19:F82" si="0">C19*D19*$K$6*DOCF*E19</f>
        <v>0.34163362836852484</v>
      </c>
      <c r="G19" s="65">
        <f t="shared" ref="G19:G82" si="1">F19*$K$12</f>
        <v>0.34163362836852484</v>
      </c>
      <c r="H19" s="65">
        <f t="shared" ref="H19:H82" si="2">F19*(1-$K$12)</f>
        <v>0</v>
      </c>
      <c r="I19" s="65">
        <f t="shared" ref="I19:I82" si="3">G19+I18*$K$10</f>
        <v>0.34163362836852484</v>
      </c>
      <c r="J19" s="65">
        <f t="shared" ref="J19:J82" si="4">I18*(1-$K$10)+H19</f>
        <v>0</v>
      </c>
      <c r="K19" s="66">
        <f>J19*CH4_fraction*conv</f>
        <v>0</v>
      </c>
      <c r="O19" s="95">
        <f>Amnt_Deposited!B14</f>
        <v>2000</v>
      </c>
      <c r="P19" s="98">
        <f>Amnt_Deposited!E14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3.2766131554199998</v>
      </c>
      <c r="D20" s="418">
        <f>Dry_Matter_Content!E7</f>
        <v>0.44</v>
      </c>
      <c r="E20" s="284">
        <f>MCF!R19</f>
        <v>0.8</v>
      </c>
      <c r="F20" s="67">
        <f t="shared" si="0"/>
        <v>0.34601034921235196</v>
      </c>
      <c r="G20" s="67">
        <f t="shared" si="1"/>
        <v>0.34601034921235196</v>
      </c>
      <c r="H20" s="67">
        <f t="shared" si="2"/>
        <v>0</v>
      </c>
      <c r="I20" s="67">
        <f t="shared" si="3"/>
        <v>0.63423462163304056</v>
      </c>
      <c r="J20" s="67">
        <f t="shared" si="4"/>
        <v>5.3409355947836225E-2</v>
      </c>
      <c r="K20" s="100">
        <f>J20*CH4_fraction*conv</f>
        <v>3.5606237298557483E-2</v>
      </c>
      <c r="M20" s="393"/>
      <c r="O20" s="96">
        <f>Amnt_Deposited!B15</f>
        <v>2001</v>
      </c>
      <c r="P20" s="99">
        <f>Amnt_Deposited!E15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3.3504481810800004</v>
      </c>
      <c r="D21" s="418">
        <f>Dry_Matter_Content!E8</f>
        <v>0.44</v>
      </c>
      <c r="E21" s="284">
        <f>MCF!R20</f>
        <v>0.8</v>
      </c>
      <c r="F21" s="67">
        <f t="shared" si="0"/>
        <v>0.35380732792204805</v>
      </c>
      <c r="G21" s="67">
        <f t="shared" si="1"/>
        <v>0.35380732792204805</v>
      </c>
      <c r="H21" s="67">
        <f t="shared" si="2"/>
        <v>0</v>
      </c>
      <c r="I21" s="67">
        <f t="shared" si="3"/>
        <v>0.88888876366116398</v>
      </c>
      <c r="J21" s="67">
        <f t="shared" si="4"/>
        <v>9.9153185893924578E-2</v>
      </c>
      <c r="K21" s="100">
        <f t="shared" ref="K21:K84" si="6">J21*CH4_fraction*conv</f>
        <v>6.6102123929283052E-2</v>
      </c>
      <c r="O21" s="96">
        <f>Amnt_Deposited!B16</f>
        <v>2002</v>
      </c>
      <c r="P21" s="99">
        <f>Amnt_Deposited!E16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3.4100012782440006</v>
      </c>
      <c r="D22" s="418">
        <f>Dry_Matter_Content!E9</f>
        <v>0.44</v>
      </c>
      <c r="E22" s="284">
        <f>MCF!R21</f>
        <v>0.8</v>
      </c>
      <c r="F22" s="67">
        <f t="shared" si="0"/>
        <v>0.36009613498256643</v>
      </c>
      <c r="G22" s="67">
        <f t="shared" si="1"/>
        <v>0.36009613498256643</v>
      </c>
      <c r="H22" s="67">
        <f t="shared" si="2"/>
        <v>0</v>
      </c>
      <c r="I22" s="67">
        <f t="shared" si="3"/>
        <v>1.1100203107513487</v>
      </c>
      <c r="J22" s="67">
        <f t="shared" si="4"/>
        <v>0.13896458789238181</v>
      </c>
      <c r="K22" s="100">
        <f t="shared" si="6"/>
        <v>9.2643058594921196E-2</v>
      </c>
      <c r="N22" s="258"/>
      <c r="O22" s="96">
        <f>Amnt_Deposited!B17</f>
        <v>2003</v>
      </c>
      <c r="P22" s="99">
        <f>Amnt_Deposited!E17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3.4282433405880002</v>
      </c>
      <c r="D23" s="418">
        <f>Dry_Matter_Content!E10</f>
        <v>0.44</v>
      </c>
      <c r="E23" s="284">
        <f>MCF!R22</f>
        <v>0.8</v>
      </c>
      <c r="F23" s="67">
        <f t="shared" si="0"/>
        <v>0.36202249676609283</v>
      </c>
      <c r="G23" s="67">
        <f t="shared" si="1"/>
        <v>0.36202249676609283</v>
      </c>
      <c r="H23" s="67">
        <f t="shared" si="2"/>
        <v>0</v>
      </c>
      <c r="I23" s="67">
        <f t="shared" si="3"/>
        <v>1.2985075786543903</v>
      </c>
      <c r="J23" s="67">
        <f t="shared" si="4"/>
        <v>0.17353522886305126</v>
      </c>
      <c r="K23" s="100">
        <f t="shared" si="6"/>
        <v>0.11569015257536749</v>
      </c>
      <c r="N23" s="258"/>
      <c r="O23" s="96">
        <f>Amnt_Deposited!B18</f>
        <v>2004</v>
      </c>
      <c r="P23" s="99">
        <f>Amnt_Deposited!E18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3.7973548522800002</v>
      </c>
      <c r="D24" s="418">
        <f>Dry_Matter_Content!E11</f>
        <v>0.44</v>
      </c>
      <c r="E24" s="284">
        <f>MCF!R23</f>
        <v>0.8</v>
      </c>
      <c r="F24" s="67">
        <f t="shared" si="0"/>
        <v>0.40100067240076803</v>
      </c>
      <c r="G24" s="67">
        <f t="shared" si="1"/>
        <v>0.40100067240076803</v>
      </c>
      <c r="H24" s="67">
        <f t="shared" si="2"/>
        <v>0</v>
      </c>
      <c r="I24" s="67">
        <f t="shared" si="3"/>
        <v>1.4965058305952383</v>
      </c>
      <c r="J24" s="67">
        <f t="shared" si="4"/>
        <v>0.20300242045991981</v>
      </c>
      <c r="K24" s="100">
        <f t="shared" si="6"/>
        <v>0.13533494697327986</v>
      </c>
      <c r="N24" s="258"/>
      <c r="O24" s="96">
        <f>Amnt_Deposited!B19</f>
        <v>2005</v>
      </c>
      <c r="P24" s="99">
        <f>Amnt_Deposited!E19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3.8754680948280003</v>
      </c>
      <c r="D25" s="418">
        <f>Dry_Matter_Content!E12</f>
        <v>0.44</v>
      </c>
      <c r="E25" s="284">
        <f>MCF!R24</f>
        <v>0.8</v>
      </c>
      <c r="F25" s="67">
        <f t="shared" si="0"/>
        <v>0.4092494308138368</v>
      </c>
      <c r="G25" s="67">
        <f t="shared" si="1"/>
        <v>0.4092494308138368</v>
      </c>
      <c r="H25" s="67">
        <f t="shared" si="2"/>
        <v>0</v>
      </c>
      <c r="I25" s="67">
        <f t="shared" si="3"/>
        <v>1.6717987479183873</v>
      </c>
      <c r="J25" s="67">
        <f t="shared" si="4"/>
        <v>0.23395651349068772</v>
      </c>
      <c r="K25" s="100">
        <f t="shared" si="6"/>
        <v>0.15597100899379179</v>
      </c>
      <c r="N25" s="258"/>
      <c r="O25" s="96">
        <f>Amnt_Deposited!B20</f>
        <v>2006</v>
      </c>
      <c r="P25" s="99">
        <f>Amnt_Deposited!E20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3.9535177207680006</v>
      </c>
      <c r="D26" s="418">
        <f>Dry_Matter_Content!E13</f>
        <v>0.44</v>
      </c>
      <c r="E26" s="284">
        <f>MCF!R25</f>
        <v>0.8</v>
      </c>
      <c r="F26" s="67">
        <f t="shared" si="0"/>
        <v>0.41749147131310088</v>
      </c>
      <c r="G26" s="67">
        <f t="shared" si="1"/>
        <v>0.41749147131310088</v>
      </c>
      <c r="H26" s="67">
        <f t="shared" si="2"/>
        <v>0</v>
      </c>
      <c r="I26" s="67">
        <f t="shared" si="3"/>
        <v>1.827929255361731</v>
      </c>
      <c r="J26" s="67">
        <f t="shared" si="4"/>
        <v>0.26136096386975716</v>
      </c>
      <c r="K26" s="100">
        <f t="shared" si="6"/>
        <v>0.1742406425798381</v>
      </c>
      <c r="N26" s="258"/>
      <c r="O26" s="96">
        <f>Amnt_Deposited!B21</f>
        <v>2007</v>
      </c>
      <c r="P26" s="99">
        <f>Amnt_Deposited!E21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4.0310266055400001</v>
      </c>
      <c r="D27" s="418">
        <f>Dry_Matter_Content!E14</f>
        <v>0.44</v>
      </c>
      <c r="E27" s="284">
        <f>MCF!R26</f>
        <v>0.8</v>
      </c>
      <c r="F27" s="67">
        <f t="shared" si="0"/>
        <v>0.42567640954502406</v>
      </c>
      <c r="G27" s="67">
        <f t="shared" si="1"/>
        <v>0.42567640954502406</v>
      </c>
      <c r="H27" s="67">
        <f t="shared" si="2"/>
        <v>0</v>
      </c>
      <c r="I27" s="67">
        <f t="shared" si="3"/>
        <v>1.9678360095209431</v>
      </c>
      <c r="J27" s="67">
        <f t="shared" si="4"/>
        <v>0.285769655385812</v>
      </c>
      <c r="K27" s="100">
        <f t="shared" si="6"/>
        <v>0.19051310359054133</v>
      </c>
      <c r="N27" s="258"/>
      <c r="O27" s="96">
        <f>Amnt_Deposited!B22</f>
        <v>2008</v>
      </c>
      <c r="P27" s="99">
        <f>Amnt_Deposited!E22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4.1074221996720004</v>
      </c>
      <c r="D28" s="418">
        <f>Dry_Matter_Content!E15</f>
        <v>0.44</v>
      </c>
      <c r="E28" s="284">
        <f>MCF!R27</f>
        <v>0.8</v>
      </c>
      <c r="F28" s="67">
        <f t="shared" si="0"/>
        <v>0.43374378428536331</v>
      </c>
      <c r="G28" s="67">
        <f t="shared" si="1"/>
        <v>0.43374378428536331</v>
      </c>
      <c r="H28" s="67">
        <f t="shared" si="2"/>
        <v>0</v>
      </c>
      <c r="I28" s="67">
        <f t="shared" si="3"/>
        <v>2.0939377903496093</v>
      </c>
      <c r="J28" s="67">
        <f t="shared" si="4"/>
        <v>0.30764200345669707</v>
      </c>
      <c r="K28" s="100">
        <f t="shared" si="6"/>
        <v>0.20509466897113138</v>
      </c>
      <c r="N28" s="258"/>
      <c r="O28" s="96">
        <f>Amnt_Deposited!B23</f>
        <v>2009</v>
      </c>
      <c r="P28" s="99">
        <f>Amnt_Deposited!E23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4.4339105840040007</v>
      </c>
      <c r="D29" s="418">
        <f>Dry_Matter_Content!E16</f>
        <v>0.44</v>
      </c>
      <c r="E29" s="284">
        <f>MCF!R28</f>
        <v>0.8</v>
      </c>
      <c r="F29" s="67">
        <f t="shared" si="0"/>
        <v>0.4682209576708225</v>
      </c>
      <c r="G29" s="67">
        <f t="shared" si="1"/>
        <v>0.4682209576708225</v>
      </c>
      <c r="H29" s="67">
        <f t="shared" si="2"/>
        <v>0</v>
      </c>
      <c r="I29" s="67">
        <f t="shared" si="3"/>
        <v>2.2348025995303624</v>
      </c>
      <c r="J29" s="67">
        <f t="shared" si="4"/>
        <v>0.32735614849006922</v>
      </c>
      <c r="K29" s="100">
        <f t="shared" si="6"/>
        <v>0.2182374323267128</v>
      </c>
      <c r="O29" s="96">
        <f>Amnt_Deposited!B24</f>
        <v>2010</v>
      </c>
      <c r="P29" s="99">
        <f>Amnt_Deposited!E24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4.550050653984</v>
      </c>
      <c r="D30" s="418">
        <f>Dry_Matter_Content!E17</f>
        <v>0.44</v>
      </c>
      <c r="E30" s="284">
        <f>MCF!R29</f>
        <v>0.8</v>
      </c>
      <c r="F30" s="67">
        <f t="shared" si="0"/>
        <v>0.48048534906071039</v>
      </c>
      <c r="G30" s="67">
        <f t="shared" si="1"/>
        <v>0.48048534906071039</v>
      </c>
      <c r="H30" s="67">
        <f t="shared" si="2"/>
        <v>0</v>
      </c>
      <c r="I30" s="67">
        <f t="shared" si="3"/>
        <v>2.3659096743226149</v>
      </c>
      <c r="J30" s="67">
        <f t="shared" si="4"/>
        <v>0.34937827426845769</v>
      </c>
      <c r="K30" s="100">
        <f t="shared" si="6"/>
        <v>0.23291884951230513</v>
      </c>
      <c r="O30" s="96">
        <f>Amnt_Deposited!B25</f>
        <v>2011</v>
      </c>
      <c r="P30" s="99">
        <f>Amnt_Deposited!E25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4.6382232726719996</v>
      </c>
      <c r="D31" s="418">
        <f>Dry_Matter_Content!E18</f>
        <v>0.44</v>
      </c>
      <c r="E31" s="284">
        <f>MCF!R30</f>
        <v>0.8</v>
      </c>
      <c r="F31" s="67">
        <f t="shared" si="0"/>
        <v>0.48979637759416317</v>
      </c>
      <c r="G31" s="67">
        <f t="shared" si="1"/>
        <v>0.48979637759416317</v>
      </c>
      <c r="H31" s="67">
        <f t="shared" si="2"/>
        <v>0</v>
      </c>
      <c r="I31" s="67">
        <f t="shared" si="3"/>
        <v>2.4858311290651622</v>
      </c>
      <c r="J31" s="67">
        <f t="shared" si="4"/>
        <v>0.36987492285161611</v>
      </c>
      <c r="K31" s="100">
        <f t="shared" si="6"/>
        <v>0.24658328190107739</v>
      </c>
      <c r="O31" s="96">
        <f>Amnt_Deposited!B26</f>
        <v>2012</v>
      </c>
      <c r="P31" s="99">
        <f>Amnt_Deposited!E26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4.7260937124720002</v>
      </c>
      <c r="D32" s="418">
        <f>Dry_Matter_Content!E19</f>
        <v>0.44</v>
      </c>
      <c r="E32" s="284">
        <f>MCF!R31</f>
        <v>0.8</v>
      </c>
      <c r="F32" s="67">
        <f t="shared" si="0"/>
        <v>0.49907549603704321</v>
      </c>
      <c r="G32" s="67">
        <f t="shared" si="1"/>
        <v>0.49907549603704321</v>
      </c>
      <c r="H32" s="67">
        <f t="shared" si="2"/>
        <v>0</v>
      </c>
      <c r="I32" s="67">
        <f t="shared" si="3"/>
        <v>2.5962837596293848</v>
      </c>
      <c r="J32" s="67">
        <f t="shared" si="4"/>
        <v>0.38862286547282071</v>
      </c>
      <c r="K32" s="100">
        <f t="shared" si="6"/>
        <v>0.25908191031521377</v>
      </c>
      <c r="O32" s="96">
        <f>Amnt_Deposited!B27</f>
        <v>2013</v>
      </c>
      <c r="P32" s="99">
        <f>Amnt_Deposited!E27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4.8117693792959999</v>
      </c>
      <c r="D33" s="418">
        <f>Dry_Matter_Content!E20</f>
        <v>0.44</v>
      </c>
      <c r="E33" s="284">
        <f>MCF!R32</f>
        <v>0.8</v>
      </c>
      <c r="F33" s="67">
        <f t="shared" si="0"/>
        <v>0.50812284645365757</v>
      </c>
      <c r="G33" s="67">
        <f t="shared" si="1"/>
        <v>0.50812284645365757</v>
      </c>
      <c r="H33" s="67">
        <f t="shared" si="2"/>
        <v>0</v>
      </c>
      <c r="I33" s="67">
        <f t="shared" si="3"/>
        <v>2.698516108353552</v>
      </c>
      <c r="J33" s="67">
        <f t="shared" si="4"/>
        <v>0.40589049772949032</v>
      </c>
      <c r="K33" s="100">
        <f t="shared" si="6"/>
        <v>0.27059366515299355</v>
      </c>
      <c r="O33" s="96">
        <f>Amnt_Deposited!B28</f>
        <v>2014</v>
      </c>
      <c r="P33" s="99">
        <f>Amnt_Deposited!E28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4.8950912316239998</v>
      </c>
      <c r="D34" s="418">
        <f>Dry_Matter_Content!E21</f>
        <v>0.44</v>
      </c>
      <c r="E34" s="284">
        <f>MCF!R33</f>
        <v>0.8</v>
      </c>
      <c r="F34" s="67">
        <f t="shared" si="0"/>
        <v>0.51692163405949443</v>
      </c>
      <c r="G34" s="67">
        <f t="shared" si="1"/>
        <v>0.51692163405949443</v>
      </c>
      <c r="H34" s="67">
        <f t="shared" si="2"/>
        <v>0</v>
      </c>
      <c r="I34" s="67">
        <f t="shared" si="3"/>
        <v>2.7935647316959811</v>
      </c>
      <c r="J34" s="67">
        <f t="shared" si="4"/>
        <v>0.42187301071706546</v>
      </c>
      <c r="K34" s="100">
        <f t="shared" si="6"/>
        <v>0.28124867381137697</v>
      </c>
      <c r="O34" s="96">
        <f>Amnt_Deposited!B29</f>
        <v>2015</v>
      </c>
      <c r="P34" s="99">
        <f>Amnt_Deposited!E29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4.9777451095679996</v>
      </c>
      <c r="D35" s="418">
        <f>Dry_Matter_Content!E22</f>
        <v>0.44</v>
      </c>
      <c r="E35" s="284">
        <f>MCF!R34</f>
        <v>0.8</v>
      </c>
      <c r="F35" s="67">
        <f t="shared" si="0"/>
        <v>0.52564988357038078</v>
      </c>
      <c r="G35" s="67">
        <f t="shared" si="1"/>
        <v>0.52564988357038078</v>
      </c>
      <c r="H35" s="67">
        <f t="shared" si="2"/>
        <v>0</v>
      </c>
      <c r="I35" s="67">
        <f t="shared" si="3"/>
        <v>2.8824821605867967</v>
      </c>
      <c r="J35" s="67">
        <f t="shared" si="4"/>
        <v>0.43673245467956534</v>
      </c>
      <c r="K35" s="100">
        <f t="shared" si="6"/>
        <v>0.29115496978637689</v>
      </c>
      <c r="O35" s="96">
        <f>Amnt_Deposited!B30</f>
        <v>2016</v>
      </c>
      <c r="P35" s="99">
        <f>Amnt_Deposited!E30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5.0457453932974969</v>
      </c>
      <c r="D36" s="418">
        <f>Dry_Matter_Content!E23</f>
        <v>0.44</v>
      </c>
      <c r="E36" s="284">
        <f>MCF!R35</f>
        <v>0.8</v>
      </c>
      <c r="F36" s="67">
        <f t="shared" si="0"/>
        <v>0.53283071353221567</v>
      </c>
      <c r="G36" s="67">
        <f t="shared" si="1"/>
        <v>0.53283071353221567</v>
      </c>
      <c r="H36" s="67">
        <f t="shared" si="2"/>
        <v>0</v>
      </c>
      <c r="I36" s="67">
        <f t="shared" si="3"/>
        <v>2.9646794968860233</v>
      </c>
      <c r="J36" s="67">
        <f t="shared" si="4"/>
        <v>0.45063337723298902</v>
      </c>
      <c r="K36" s="100">
        <f t="shared" si="6"/>
        <v>0.30042225148865931</v>
      </c>
      <c r="O36" s="96">
        <f>Amnt_Deposited!B31</f>
        <v>2017</v>
      </c>
      <c r="P36" s="99">
        <f>Amnt_Deposited!E31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5.0400778043760353</v>
      </c>
      <c r="D37" s="418">
        <f>Dry_Matter_Content!E24</f>
        <v>0.44</v>
      </c>
      <c r="E37" s="284">
        <f>MCF!R36</f>
        <v>0.8</v>
      </c>
      <c r="F37" s="67">
        <f t="shared" si="0"/>
        <v>0.53223221614210925</v>
      </c>
      <c r="G37" s="67">
        <f t="shared" si="1"/>
        <v>0.53223221614210925</v>
      </c>
      <c r="H37" s="67">
        <f t="shared" si="2"/>
        <v>0</v>
      </c>
      <c r="I37" s="67">
        <f t="shared" si="3"/>
        <v>3.0334280001495153</v>
      </c>
      <c r="J37" s="67">
        <f t="shared" si="4"/>
        <v>0.46348371287861734</v>
      </c>
      <c r="K37" s="100">
        <f t="shared" si="6"/>
        <v>0.30898914191907823</v>
      </c>
      <c r="O37" s="96">
        <f>Amnt_Deposited!B32</f>
        <v>2018</v>
      </c>
      <c r="P37" s="99">
        <f>Amnt_Deposited!E32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5.031821880666655</v>
      </c>
      <c r="D38" s="418">
        <f>Dry_Matter_Content!E25</f>
        <v>0.44</v>
      </c>
      <c r="E38" s="284">
        <f>MCF!R37</f>
        <v>0.8</v>
      </c>
      <c r="F38" s="67">
        <f t="shared" si="0"/>
        <v>0.53136039059839868</v>
      </c>
      <c r="G38" s="67">
        <f t="shared" si="1"/>
        <v>0.53136039059839868</v>
      </c>
      <c r="H38" s="67">
        <f t="shared" si="2"/>
        <v>0</v>
      </c>
      <c r="I38" s="67">
        <f t="shared" si="3"/>
        <v>3.0905568680028748</v>
      </c>
      <c r="J38" s="67">
        <f t="shared" si="4"/>
        <v>0.47423152274503949</v>
      </c>
      <c r="K38" s="100">
        <f t="shared" si="6"/>
        <v>0.31615434849669299</v>
      </c>
      <c r="O38" s="96">
        <f>Amnt_Deposited!B33</f>
        <v>2019</v>
      </c>
      <c r="P38" s="99">
        <f>Amnt_Deposited!E33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5.0211040372543305</v>
      </c>
      <c r="D39" s="418">
        <f>Dry_Matter_Content!E26</f>
        <v>0.44</v>
      </c>
      <c r="E39" s="284">
        <f>MCF!R38</f>
        <v>0.8</v>
      </c>
      <c r="F39" s="67">
        <f t="shared" si="0"/>
        <v>0.53022858633405734</v>
      </c>
      <c r="G39" s="67">
        <f t="shared" si="1"/>
        <v>0.53022858633405734</v>
      </c>
      <c r="H39" s="67">
        <f t="shared" si="2"/>
        <v>0</v>
      </c>
      <c r="I39" s="67">
        <f t="shared" si="3"/>
        <v>3.137622679558397</v>
      </c>
      <c r="J39" s="67">
        <f t="shared" si="4"/>
        <v>0.48316277477853536</v>
      </c>
      <c r="K39" s="100">
        <f t="shared" si="6"/>
        <v>0.32210851651902356</v>
      </c>
      <c r="O39" s="96">
        <f>Amnt_Deposited!B34</f>
        <v>2020</v>
      </c>
      <c r="P39" s="99">
        <f>Amnt_Deposited!E34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5.0080461380023475</v>
      </c>
      <c r="D40" s="418">
        <f>Dry_Matter_Content!E27</f>
        <v>0.44</v>
      </c>
      <c r="E40" s="284">
        <f>MCF!R39</f>
        <v>0.8</v>
      </c>
      <c r="F40" s="67">
        <f t="shared" si="0"/>
        <v>0.5288496721730479</v>
      </c>
      <c r="G40" s="67">
        <f t="shared" si="1"/>
        <v>0.5288496721730479</v>
      </c>
      <c r="H40" s="67">
        <f t="shared" si="2"/>
        <v>0</v>
      </c>
      <c r="I40" s="67">
        <f t="shared" si="3"/>
        <v>3.175951534671337</v>
      </c>
      <c r="J40" s="67">
        <f t="shared" si="4"/>
        <v>0.49052081706010803</v>
      </c>
      <c r="K40" s="100">
        <f t="shared" si="6"/>
        <v>0.32701387804007198</v>
      </c>
      <c r="O40" s="96">
        <f>Amnt_Deposited!B35</f>
        <v>2021</v>
      </c>
      <c r="P40" s="99">
        <f>Amnt_Deposited!E35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4.9927656405838965</v>
      </c>
      <c r="D41" s="418">
        <f>Dry_Matter_Content!E28</f>
        <v>0.44</v>
      </c>
      <c r="E41" s="284">
        <f>MCF!R40</f>
        <v>0.8</v>
      </c>
      <c r="F41" s="67">
        <f t="shared" si="0"/>
        <v>0.52723605164565945</v>
      </c>
      <c r="G41" s="67">
        <f t="shared" si="1"/>
        <v>0.52723605164565945</v>
      </c>
      <c r="H41" s="67">
        <f t="shared" si="2"/>
        <v>0</v>
      </c>
      <c r="I41" s="67">
        <f t="shared" si="3"/>
        <v>3.2066746206631564</v>
      </c>
      <c r="J41" s="67">
        <f t="shared" si="4"/>
        <v>0.49651296565384012</v>
      </c>
      <c r="K41" s="100">
        <f t="shared" si="6"/>
        <v>0.33100864376922673</v>
      </c>
      <c r="O41" s="96">
        <f>Amnt_Deposited!B36</f>
        <v>2022</v>
      </c>
      <c r="P41" s="99">
        <f>Amnt_Deposited!E36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4.9753757371881546</v>
      </c>
      <c r="D42" s="418">
        <f>Dry_Matter_Content!E29</f>
        <v>0.44</v>
      </c>
      <c r="E42" s="284">
        <f>MCF!R41</f>
        <v>0.8</v>
      </c>
      <c r="F42" s="67">
        <f t="shared" si="0"/>
        <v>0.5253996778470692</v>
      </c>
      <c r="G42" s="67">
        <f t="shared" si="1"/>
        <v>0.5253996778470692</v>
      </c>
      <c r="H42" s="67">
        <f t="shared" si="2"/>
        <v>0</v>
      </c>
      <c r="I42" s="67">
        <f t="shared" si="3"/>
        <v>3.2307582335731295</v>
      </c>
      <c r="J42" s="67">
        <f t="shared" si="4"/>
        <v>0.50131606493709624</v>
      </c>
      <c r="K42" s="100">
        <f t="shared" si="6"/>
        <v>0.33421070995806412</v>
      </c>
      <c r="O42" s="96">
        <f>Amnt_Deposited!B37</f>
        <v>2023</v>
      </c>
      <c r="P42" s="99">
        <f>Amnt_Deposited!E37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4.9559854910245971</v>
      </c>
      <c r="D43" s="418">
        <f>Dry_Matter_Content!E30</f>
        <v>0.44</v>
      </c>
      <c r="E43" s="284">
        <f>MCF!R42</f>
        <v>0.8</v>
      </c>
      <c r="F43" s="67">
        <f t="shared" si="0"/>
        <v>0.52335206785219746</v>
      </c>
      <c r="G43" s="67">
        <f t="shared" si="1"/>
        <v>0.52335206785219746</v>
      </c>
      <c r="H43" s="67">
        <f t="shared" si="2"/>
        <v>0</v>
      </c>
      <c r="I43" s="67">
        <f t="shared" si="3"/>
        <v>3.2490291204469282</v>
      </c>
      <c r="J43" s="67">
        <f t="shared" si="4"/>
        <v>0.5050811809783986</v>
      </c>
      <c r="K43" s="100">
        <f t="shared" si="6"/>
        <v>0.3367207873189324</v>
      </c>
      <c r="O43" s="96">
        <f>Amnt_Deposited!B38</f>
        <v>2024</v>
      </c>
      <c r="P43" s="99">
        <f>Amnt_Deposited!E38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4.9346999687458517</v>
      </c>
      <c r="D44" s="418">
        <f>Dry_Matter_Content!E31</f>
        <v>0.44</v>
      </c>
      <c r="E44" s="284">
        <f>MCF!R43</f>
        <v>0.8</v>
      </c>
      <c r="F44" s="67">
        <f t="shared" si="0"/>
        <v>0.52110431669956203</v>
      </c>
      <c r="G44" s="67">
        <f t="shared" si="1"/>
        <v>0.52110431669956203</v>
      </c>
      <c r="H44" s="67">
        <f t="shared" si="2"/>
        <v>0</v>
      </c>
      <c r="I44" s="67">
        <f t="shared" si="3"/>
        <v>3.2621958737177295</v>
      </c>
      <c r="J44" s="67">
        <f t="shared" si="4"/>
        <v>0.50793756342876062</v>
      </c>
      <c r="K44" s="100">
        <f t="shared" si="6"/>
        <v>0.33862504228584039</v>
      </c>
      <c r="O44" s="96">
        <f>Amnt_Deposited!B39</f>
        <v>2025</v>
      </c>
      <c r="P44" s="99">
        <f>Amnt_Deposited!E39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4.9116203689060383</v>
      </c>
      <c r="D45" s="418">
        <f>Dry_Matter_Content!E32</f>
        <v>0.44</v>
      </c>
      <c r="E45" s="284">
        <f>MCF!R44</f>
        <v>0.8</v>
      </c>
      <c r="F45" s="67">
        <f t="shared" si="0"/>
        <v>0.51866711095647766</v>
      </c>
      <c r="G45" s="67">
        <f t="shared" si="1"/>
        <v>0.51866711095647766</v>
      </c>
      <c r="H45" s="67">
        <f t="shared" si="2"/>
        <v>0</v>
      </c>
      <c r="I45" s="67">
        <f t="shared" si="3"/>
        <v>3.2708669944580255</v>
      </c>
      <c r="J45" s="67">
        <f t="shared" si="4"/>
        <v>0.50999599021618158</v>
      </c>
      <c r="K45" s="100">
        <f t="shared" si="6"/>
        <v>0.3399973268107877</v>
      </c>
      <c r="O45" s="96">
        <f>Amnt_Deposited!B40</f>
        <v>2026</v>
      </c>
      <c r="P45" s="99">
        <f>Amnt_Deposited!E40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4.886844146568305</v>
      </c>
      <c r="D46" s="418">
        <f>Dry_Matter_Content!E33</f>
        <v>0.44</v>
      </c>
      <c r="E46" s="284">
        <f>MCF!R45</f>
        <v>0.8</v>
      </c>
      <c r="F46" s="67">
        <f t="shared" si="0"/>
        <v>0.51605074187761302</v>
      </c>
      <c r="G46" s="67">
        <f t="shared" si="1"/>
        <v>0.51605074187761302</v>
      </c>
      <c r="H46" s="67">
        <f t="shared" si="2"/>
        <v>0</v>
      </c>
      <c r="I46" s="67">
        <f t="shared" si="3"/>
        <v>3.2755661448682081</v>
      </c>
      <c r="J46" s="67">
        <f t="shared" si="4"/>
        <v>0.51135159146743059</v>
      </c>
      <c r="K46" s="100">
        <f t="shared" si="6"/>
        <v>0.34090106097828704</v>
      </c>
      <c r="O46" s="96">
        <f>Amnt_Deposited!B41</f>
        <v>2027</v>
      </c>
      <c r="P46" s="99">
        <f>Amnt_Deposited!E41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4.8604651341720828</v>
      </c>
      <c r="D47" s="418">
        <f>Dry_Matter_Content!E34</f>
        <v>0.44</v>
      </c>
      <c r="E47" s="284">
        <f>MCF!R46</f>
        <v>0.8</v>
      </c>
      <c r="F47" s="67">
        <f t="shared" si="0"/>
        <v>0.51326511816857201</v>
      </c>
      <c r="G47" s="67">
        <f t="shared" si="1"/>
        <v>0.51326511816857201</v>
      </c>
      <c r="H47" s="67">
        <f t="shared" si="2"/>
        <v>0</v>
      </c>
      <c r="I47" s="67">
        <f t="shared" si="3"/>
        <v>3.2767450290281324</v>
      </c>
      <c r="J47" s="67">
        <f t="shared" si="4"/>
        <v>0.51208623400864772</v>
      </c>
      <c r="K47" s="100">
        <f t="shared" si="6"/>
        <v>0.34139082267243182</v>
      </c>
      <c r="O47" s="96">
        <f>Amnt_Deposited!B42</f>
        <v>2028</v>
      </c>
      <c r="P47" s="99">
        <f>Amnt_Deposited!E42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4.8325736587675401</v>
      </c>
      <c r="D48" s="418">
        <f>Dry_Matter_Content!E35</f>
        <v>0.44</v>
      </c>
      <c r="E48" s="284">
        <f>MCF!R47</f>
        <v>0.8</v>
      </c>
      <c r="F48" s="67">
        <f t="shared" si="0"/>
        <v>0.51031977836585218</v>
      </c>
      <c r="G48" s="67">
        <f t="shared" si="1"/>
        <v>0.51031977836585218</v>
      </c>
      <c r="H48" s="67">
        <f t="shared" si="2"/>
        <v>0</v>
      </c>
      <c r="I48" s="67">
        <f t="shared" si="3"/>
        <v>3.2747942723139833</v>
      </c>
      <c r="J48" s="67">
        <f t="shared" si="4"/>
        <v>0.51227053508000109</v>
      </c>
      <c r="K48" s="100">
        <f t="shared" si="6"/>
        <v>0.34151369005333404</v>
      </c>
      <c r="O48" s="96">
        <f>Amnt_Deposited!B43</f>
        <v>2029</v>
      </c>
      <c r="P48" s="99">
        <f>Amnt_Deposited!E43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4.8034625760000003</v>
      </c>
      <c r="D49" s="418">
        <f>Dry_Matter_Content!E36</f>
        <v>0.44</v>
      </c>
      <c r="E49" s="284">
        <f>MCF!R48</f>
        <v>0.8</v>
      </c>
      <c r="F49" s="67">
        <f t="shared" si="0"/>
        <v>0.50724564802560002</v>
      </c>
      <c r="G49" s="67">
        <f t="shared" si="1"/>
        <v>0.50724564802560002</v>
      </c>
      <c r="H49" s="67">
        <f t="shared" si="2"/>
        <v>0</v>
      </c>
      <c r="I49" s="67">
        <f t="shared" si="3"/>
        <v>3.2700743571682644</v>
      </c>
      <c r="J49" s="67">
        <f t="shared" si="4"/>
        <v>0.5119655631713188</v>
      </c>
      <c r="K49" s="100">
        <f t="shared" si="6"/>
        <v>0.34131037544754583</v>
      </c>
      <c r="O49" s="96">
        <f>Amnt_Deposited!B44</f>
        <v>2030</v>
      </c>
      <c r="P49" s="99">
        <f>Amnt_Deposited!E44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0.8</v>
      </c>
      <c r="F50" s="67">
        <f t="shared" si="0"/>
        <v>0</v>
      </c>
      <c r="G50" s="67">
        <f t="shared" si="1"/>
        <v>0</v>
      </c>
      <c r="H50" s="67">
        <f t="shared" si="2"/>
        <v>0</v>
      </c>
      <c r="I50" s="67">
        <f t="shared" si="3"/>
        <v>2.7588466827969014</v>
      </c>
      <c r="J50" s="67">
        <f t="shared" si="4"/>
        <v>0.51122767437136329</v>
      </c>
      <c r="K50" s="100">
        <f t="shared" si="6"/>
        <v>0.34081844958090884</v>
      </c>
      <c r="O50" s="96">
        <f>Amnt_Deposited!B45</f>
        <v>2031</v>
      </c>
      <c r="P50" s="99">
        <f>Amnt_Deposited!E45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0.8</v>
      </c>
      <c r="F51" s="67">
        <f t="shared" si="0"/>
        <v>0</v>
      </c>
      <c r="G51" s="67">
        <f t="shared" si="1"/>
        <v>0</v>
      </c>
      <c r="H51" s="67">
        <f t="shared" si="2"/>
        <v>0</v>
      </c>
      <c r="I51" s="67">
        <f t="shared" si="3"/>
        <v>2.3275418806593895</v>
      </c>
      <c r="J51" s="67">
        <f t="shared" si="4"/>
        <v>0.43130480213751199</v>
      </c>
      <c r="K51" s="100">
        <f t="shared" si="6"/>
        <v>0.28753653475834129</v>
      </c>
      <c r="O51" s="96">
        <f>Amnt_Deposited!B46</f>
        <v>2032</v>
      </c>
      <c r="P51" s="99">
        <f>Amnt_Deposited!E46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0.8</v>
      </c>
      <c r="F52" s="67">
        <f t="shared" si="0"/>
        <v>0</v>
      </c>
      <c r="G52" s="67">
        <f t="shared" si="1"/>
        <v>0</v>
      </c>
      <c r="H52" s="67">
        <f t="shared" si="2"/>
        <v>0</v>
      </c>
      <c r="I52" s="67">
        <f t="shared" si="3"/>
        <v>1.9636651938669059</v>
      </c>
      <c r="J52" s="67">
        <f t="shared" si="4"/>
        <v>0.36387668679248364</v>
      </c>
      <c r="K52" s="100">
        <f t="shared" si="6"/>
        <v>0.24258445786165575</v>
      </c>
      <c r="O52" s="96">
        <f>Amnt_Deposited!B47</f>
        <v>2033</v>
      </c>
      <c r="P52" s="99">
        <f>Amnt_Deposited!E47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0.8</v>
      </c>
      <c r="F53" s="67">
        <f t="shared" si="0"/>
        <v>0</v>
      </c>
      <c r="G53" s="67">
        <f t="shared" si="1"/>
        <v>0</v>
      </c>
      <c r="H53" s="67">
        <f t="shared" si="2"/>
        <v>0</v>
      </c>
      <c r="I53" s="67">
        <f t="shared" si="3"/>
        <v>1.6566752356404253</v>
      </c>
      <c r="J53" s="67">
        <f t="shared" si="4"/>
        <v>0.30698995822648045</v>
      </c>
      <c r="K53" s="100">
        <f t="shared" si="6"/>
        <v>0.20465997215098697</v>
      </c>
      <c r="O53" s="96">
        <f>Amnt_Deposited!B48</f>
        <v>2034</v>
      </c>
      <c r="P53" s="99">
        <f>Amnt_Deposited!E48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0.8</v>
      </c>
      <c r="F54" s="67">
        <f t="shared" si="0"/>
        <v>0</v>
      </c>
      <c r="G54" s="67">
        <f t="shared" si="1"/>
        <v>0</v>
      </c>
      <c r="H54" s="67">
        <f t="shared" si="2"/>
        <v>0</v>
      </c>
      <c r="I54" s="67">
        <f t="shared" si="3"/>
        <v>1.3976786088363502</v>
      </c>
      <c r="J54" s="67">
        <f t="shared" si="4"/>
        <v>0.25899662680407515</v>
      </c>
      <c r="K54" s="100">
        <f t="shared" si="6"/>
        <v>0.17266441786938341</v>
      </c>
      <c r="O54" s="96">
        <f>Amnt_Deposited!B49</f>
        <v>2035</v>
      </c>
      <c r="P54" s="99">
        <f>Amnt_Deposited!E49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0.8</v>
      </c>
      <c r="F55" s="67">
        <f t="shared" si="0"/>
        <v>0</v>
      </c>
      <c r="G55" s="67">
        <f t="shared" si="1"/>
        <v>0</v>
      </c>
      <c r="H55" s="67">
        <f t="shared" si="2"/>
        <v>0</v>
      </c>
      <c r="I55" s="67">
        <f t="shared" si="3"/>
        <v>1.1791722671846081</v>
      </c>
      <c r="J55" s="67">
        <f t="shared" si="4"/>
        <v>0.2185063416517421</v>
      </c>
      <c r="K55" s="100">
        <f t="shared" si="6"/>
        <v>0.14567089443449471</v>
      </c>
      <c r="O55" s="96">
        <f>Amnt_Deposited!B50</f>
        <v>2036</v>
      </c>
      <c r="P55" s="99">
        <f>Amnt_Deposited!E50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0.8</v>
      </c>
      <c r="F56" s="67">
        <f t="shared" si="0"/>
        <v>0</v>
      </c>
      <c r="G56" s="67">
        <f t="shared" si="1"/>
        <v>0</v>
      </c>
      <c r="H56" s="67">
        <f t="shared" si="2"/>
        <v>0</v>
      </c>
      <c r="I56" s="67">
        <f t="shared" si="3"/>
        <v>0.99482615452984435</v>
      </c>
      <c r="J56" s="67">
        <f t="shared" si="4"/>
        <v>0.18434611265476375</v>
      </c>
      <c r="K56" s="100">
        <f t="shared" si="6"/>
        <v>0.12289740843650916</v>
      </c>
      <c r="O56" s="96">
        <f>Amnt_Deposited!B51</f>
        <v>2037</v>
      </c>
      <c r="P56" s="99">
        <f>Amnt_Deposited!E51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0.8</v>
      </c>
      <c r="F57" s="67">
        <f t="shared" si="0"/>
        <v>0</v>
      </c>
      <c r="G57" s="67">
        <f t="shared" si="1"/>
        <v>0</v>
      </c>
      <c r="H57" s="67">
        <f t="shared" si="2"/>
        <v>0</v>
      </c>
      <c r="I57" s="67">
        <f t="shared" si="3"/>
        <v>0.83929982520670676</v>
      </c>
      <c r="J57" s="67">
        <f t="shared" si="4"/>
        <v>0.15552632932313754</v>
      </c>
      <c r="K57" s="100">
        <f t="shared" si="6"/>
        <v>0.10368421954875835</v>
      </c>
      <c r="O57" s="96">
        <f>Amnt_Deposited!B52</f>
        <v>2038</v>
      </c>
      <c r="P57" s="99">
        <f>Amnt_Deposited!E52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0.8</v>
      </c>
      <c r="F58" s="67">
        <f t="shared" si="0"/>
        <v>0</v>
      </c>
      <c r="G58" s="67">
        <f t="shared" si="1"/>
        <v>0</v>
      </c>
      <c r="H58" s="67">
        <f t="shared" si="2"/>
        <v>0</v>
      </c>
      <c r="I58" s="67">
        <f t="shared" si="3"/>
        <v>0.70808773310239315</v>
      </c>
      <c r="J58" s="67">
        <f t="shared" si="4"/>
        <v>0.13121209210431359</v>
      </c>
      <c r="K58" s="100">
        <f t="shared" si="6"/>
        <v>8.7474728069542387E-2</v>
      </c>
      <c r="O58" s="96">
        <f>Amnt_Deposited!B53</f>
        <v>2039</v>
      </c>
      <c r="P58" s="99">
        <f>Amnt_Deposited!E53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0.8</v>
      </c>
      <c r="F59" s="67">
        <f t="shared" si="0"/>
        <v>0</v>
      </c>
      <c r="G59" s="67">
        <f t="shared" si="1"/>
        <v>0</v>
      </c>
      <c r="H59" s="67">
        <f t="shared" si="2"/>
        <v>0</v>
      </c>
      <c r="I59" s="67">
        <f t="shared" si="3"/>
        <v>0.59738870748197959</v>
      </c>
      <c r="J59" s="67">
        <f t="shared" si="4"/>
        <v>0.11069902562041353</v>
      </c>
      <c r="K59" s="100">
        <f t="shared" si="6"/>
        <v>7.3799350413609022E-2</v>
      </c>
      <c r="O59" s="96">
        <f>Amnt_Deposited!B54</f>
        <v>2040</v>
      </c>
      <c r="P59" s="99">
        <f>Amnt_Deposited!E54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0.8</v>
      </c>
      <c r="F60" s="67">
        <f t="shared" si="0"/>
        <v>0</v>
      </c>
      <c r="G60" s="67">
        <f t="shared" si="1"/>
        <v>0</v>
      </c>
      <c r="H60" s="67">
        <f t="shared" si="2"/>
        <v>0</v>
      </c>
      <c r="I60" s="67">
        <f t="shared" si="3"/>
        <v>0.50399583433453499</v>
      </c>
      <c r="J60" s="67">
        <f t="shared" si="4"/>
        <v>9.3392873147444572E-2</v>
      </c>
      <c r="K60" s="100">
        <f t="shared" si="6"/>
        <v>6.2261915431629712E-2</v>
      </c>
      <c r="O60" s="96">
        <f>Amnt_Deposited!B55</f>
        <v>2041</v>
      </c>
      <c r="P60" s="99">
        <f>Amnt_Deposited!E55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0.8</v>
      </c>
      <c r="F61" s="67">
        <f t="shared" si="0"/>
        <v>0</v>
      </c>
      <c r="G61" s="67">
        <f t="shared" si="1"/>
        <v>0</v>
      </c>
      <c r="H61" s="67">
        <f t="shared" si="2"/>
        <v>0</v>
      </c>
      <c r="I61" s="67">
        <f t="shared" si="3"/>
        <v>0.42520355313918684</v>
      </c>
      <c r="J61" s="67">
        <f t="shared" si="4"/>
        <v>7.8792281195348146E-2</v>
      </c>
      <c r="K61" s="100">
        <f t="shared" si="6"/>
        <v>5.2528187463565426E-2</v>
      </c>
      <c r="O61" s="96">
        <f>Amnt_Deposited!B56</f>
        <v>2042</v>
      </c>
      <c r="P61" s="99">
        <f>Amnt_Deposited!E56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0.8</v>
      </c>
      <c r="F62" s="67">
        <f t="shared" si="0"/>
        <v>0</v>
      </c>
      <c r="G62" s="67">
        <f t="shared" si="1"/>
        <v>0</v>
      </c>
      <c r="H62" s="67">
        <f t="shared" si="2"/>
        <v>0</v>
      </c>
      <c r="I62" s="67">
        <f t="shared" si="3"/>
        <v>0.35872927767530277</v>
      </c>
      <c r="J62" s="67">
        <f t="shared" si="4"/>
        <v>6.6474275463884083E-2</v>
      </c>
      <c r="K62" s="100">
        <f t="shared" si="6"/>
        <v>4.4316183642589387E-2</v>
      </c>
      <c r="O62" s="96">
        <f>Amnt_Deposited!B57</f>
        <v>2043</v>
      </c>
      <c r="P62" s="99">
        <f>Amnt_Deposited!E57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0.8</v>
      </c>
      <c r="F63" s="67">
        <f t="shared" si="0"/>
        <v>0</v>
      </c>
      <c r="G63" s="67">
        <f t="shared" si="1"/>
        <v>0</v>
      </c>
      <c r="H63" s="67">
        <f t="shared" si="2"/>
        <v>0</v>
      </c>
      <c r="I63" s="67">
        <f t="shared" si="3"/>
        <v>0.30264727025768751</v>
      </c>
      <c r="J63" s="67">
        <f t="shared" si="4"/>
        <v>5.6082007417615258E-2</v>
      </c>
      <c r="K63" s="100">
        <f t="shared" si="6"/>
        <v>3.7388004945076839E-2</v>
      </c>
      <c r="O63" s="96">
        <f>Amnt_Deposited!B58</f>
        <v>2044</v>
      </c>
      <c r="P63" s="99">
        <f>Amnt_Deposited!E58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0.8</v>
      </c>
      <c r="F64" s="67">
        <f t="shared" si="0"/>
        <v>0</v>
      </c>
      <c r="G64" s="67">
        <f t="shared" si="1"/>
        <v>0</v>
      </c>
      <c r="H64" s="67">
        <f t="shared" si="2"/>
        <v>0</v>
      </c>
      <c r="I64" s="67">
        <f t="shared" si="3"/>
        <v>0.25533285375534809</v>
      </c>
      <c r="J64" s="67">
        <f t="shared" si="4"/>
        <v>4.7314416502339404E-2</v>
      </c>
      <c r="K64" s="100">
        <f t="shared" si="6"/>
        <v>3.1542944334892936E-2</v>
      </c>
      <c r="O64" s="96">
        <f>Amnt_Deposited!B59</f>
        <v>2045</v>
      </c>
      <c r="P64" s="99">
        <f>Amnt_Deposited!E59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0.8</v>
      </c>
      <c r="F65" s="67">
        <f t="shared" si="0"/>
        <v>0</v>
      </c>
      <c r="G65" s="67">
        <f t="shared" si="1"/>
        <v>0</v>
      </c>
      <c r="H65" s="67">
        <f t="shared" si="2"/>
        <v>0</v>
      </c>
      <c r="I65" s="67">
        <f t="shared" si="3"/>
        <v>0.21541534523453701</v>
      </c>
      <c r="J65" s="67">
        <f t="shared" si="4"/>
        <v>3.9917508520811079E-2</v>
      </c>
      <c r="K65" s="100">
        <f t="shared" si="6"/>
        <v>2.6611672347207384E-2</v>
      </c>
      <c r="O65" s="96">
        <f>Amnt_Deposited!B60</f>
        <v>2046</v>
      </c>
      <c r="P65" s="99">
        <f>Amnt_Deposited!E60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0.8</v>
      </c>
      <c r="F66" s="67">
        <f t="shared" si="0"/>
        <v>0</v>
      </c>
      <c r="G66" s="67">
        <f t="shared" si="1"/>
        <v>0</v>
      </c>
      <c r="H66" s="67">
        <f t="shared" si="2"/>
        <v>0</v>
      </c>
      <c r="I66" s="67">
        <f t="shared" si="3"/>
        <v>0.18173834772934233</v>
      </c>
      <c r="J66" s="67">
        <f t="shared" si="4"/>
        <v>3.3676997505194664E-2</v>
      </c>
      <c r="K66" s="100">
        <f t="shared" si="6"/>
        <v>2.2451331670129776E-2</v>
      </c>
      <c r="O66" s="96">
        <f>Amnt_Deposited!B61</f>
        <v>2047</v>
      </c>
      <c r="P66" s="99">
        <f>Amnt_Deposited!E61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0.8</v>
      </c>
      <c r="F67" s="67">
        <f t="shared" si="0"/>
        <v>0</v>
      </c>
      <c r="G67" s="67">
        <f t="shared" si="1"/>
        <v>0</v>
      </c>
      <c r="H67" s="67">
        <f t="shared" si="2"/>
        <v>0</v>
      </c>
      <c r="I67" s="67">
        <f t="shared" si="3"/>
        <v>0.15332624980560541</v>
      </c>
      <c r="J67" s="67">
        <f t="shared" si="4"/>
        <v>2.8412097923736928E-2</v>
      </c>
      <c r="K67" s="100">
        <f t="shared" si="6"/>
        <v>1.8941398615824619E-2</v>
      </c>
      <c r="O67" s="96">
        <f>Amnt_Deposited!B62</f>
        <v>2048</v>
      </c>
      <c r="P67" s="99">
        <f>Amnt_Deposited!E62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0.8</v>
      </c>
      <c r="F68" s="67">
        <f t="shared" si="0"/>
        <v>0</v>
      </c>
      <c r="G68" s="67">
        <f t="shared" si="1"/>
        <v>0</v>
      </c>
      <c r="H68" s="67">
        <f t="shared" si="2"/>
        <v>0</v>
      </c>
      <c r="I68" s="67">
        <f t="shared" si="3"/>
        <v>0.12935596242165739</v>
      </c>
      <c r="J68" s="67">
        <f t="shared" si="4"/>
        <v>2.3970287383948009E-2</v>
      </c>
      <c r="K68" s="100">
        <f t="shared" si="6"/>
        <v>1.598019158929867E-2</v>
      </c>
      <c r="O68" s="96">
        <f>Amnt_Deposited!B63</f>
        <v>2049</v>
      </c>
      <c r="P68" s="99">
        <f>Amnt_Deposited!E63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0.8</v>
      </c>
      <c r="F69" s="67">
        <f t="shared" si="0"/>
        <v>0</v>
      </c>
      <c r="G69" s="67">
        <f t="shared" si="1"/>
        <v>0</v>
      </c>
      <c r="H69" s="67">
        <f t="shared" si="2"/>
        <v>0</v>
      </c>
      <c r="I69" s="67">
        <f t="shared" si="3"/>
        <v>0.10913307431211629</v>
      </c>
      <c r="J69" s="67">
        <f t="shared" si="4"/>
        <v>2.0222888109541107E-2</v>
      </c>
      <c r="K69" s="100">
        <f t="shared" si="6"/>
        <v>1.3481925406360737E-2</v>
      </c>
      <c r="O69" s="96">
        <f>Amnt_Deposited!B64</f>
        <v>2050</v>
      </c>
      <c r="P69" s="99">
        <f>Amnt_Deposited!E64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0.8</v>
      </c>
      <c r="F70" s="67">
        <f t="shared" si="0"/>
        <v>0</v>
      </c>
      <c r="G70" s="67">
        <f t="shared" si="1"/>
        <v>0</v>
      </c>
      <c r="H70" s="67">
        <f t="shared" si="2"/>
        <v>0</v>
      </c>
      <c r="I70" s="67">
        <f t="shared" si="3"/>
        <v>9.2071735124131096E-2</v>
      </c>
      <c r="J70" s="67">
        <f t="shared" si="4"/>
        <v>1.7061339187985185E-2</v>
      </c>
      <c r="K70" s="100">
        <f t="shared" si="6"/>
        <v>1.1374226125323456E-2</v>
      </c>
      <c r="O70" s="96">
        <f>Amnt_Deposited!B65</f>
        <v>2051</v>
      </c>
      <c r="P70" s="99">
        <f>Amnt_Deposited!E65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0.8</v>
      </c>
      <c r="F71" s="67">
        <f t="shared" si="0"/>
        <v>0</v>
      </c>
      <c r="G71" s="67">
        <f t="shared" si="1"/>
        <v>0</v>
      </c>
      <c r="H71" s="67">
        <f t="shared" si="2"/>
        <v>0</v>
      </c>
      <c r="I71" s="67">
        <f t="shared" si="3"/>
        <v>7.7677683527210883E-2</v>
      </c>
      <c r="J71" s="67">
        <f t="shared" si="4"/>
        <v>1.4394051596920216E-2</v>
      </c>
      <c r="K71" s="100">
        <f t="shared" si="6"/>
        <v>9.5960343979468107E-3</v>
      </c>
      <c r="O71" s="96">
        <f>Amnt_Deposited!B66</f>
        <v>2052</v>
      </c>
      <c r="P71" s="99">
        <f>Amnt_Deposited!E66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0.8</v>
      </c>
      <c r="F72" s="67">
        <f t="shared" si="0"/>
        <v>0</v>
      </c>
      <c r="G72" s="67">
        <f t="shared" si="1"/>
        <v>0</v>
      </c>
      <c r="H72" s="67">
        <f t="shared" si="2"/>
        <v>0</v>
      </c>
      <c r="I72" s="67">
        <f t="shared" si="3"/>
        <v>6.5533928626616306E-2</v>
      </c>
      <c r="J72" s="67">
        <f t="shared" si="4"/>
        <v>1.2143754900594578E-2</v>
      </c>
      <c r="K72" s="100">
        <f t="shared" si="6"/>
        <v>8.095836600396384E-3</v>
      </c>
      <c r="O72" s="96">
        <f>Amnt_Deposited!B67</f>
        <v>2053</v>
      </c>
      <c r="P72" s="99">
        <f>Amnt_Deposited!E67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0.8</v>
      </c>
      <c r="F73" s="67">
        <f t="shared" si="0"/>
        <v>0</v>
      </c>
      <c r="G73" s="67">
        <f t="shared" si="1"/>
        <v>0</v>
      </c>
      <c r="H73" s="67">
        <f t="shared" si="2"/>
        <v>0</v>
      </c>
      <c r="I73" s="67">
        <f t="shared" si="3"/>
        <v>5.5288669875614746E-2</v>
      </c>
      <c r="J73" s="67">
        <f t="shared" si="4"/>
        <v>1.024525875100156E-2</v>
      </c>
      <c r="K73" s="100">
        <f t="shared" si="6"/>
        <v>6.8301725006677059E-3</v>
      </c>
      <c r="O73" s="96">
        <f>Amnt_Deposited!B68</f>
        <v>2054</v>
      </c>
      <c r="P73" s="99">
        <f>Amnt_Deposited!E68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0.8</v>
      </c>
      <c r="F74" s="67">
        <f t="shared" si="0"/>
        <v>0</v>
      </c>
      <c r="G74" s="67">
        <f t="shared" si="1"/>
        <v>0</v>
      </c>
      <c r="H74" s="67">
        <f t="shared" si="2"/>
        <v>0</v>
      </c>
      <c r="I74" s="67">
        <f t="shared" si="3"/>
        <v>4.6645105530468522E-2</v>
      </c>
      <c r="J74" s="67">
        <f t="shared" si="4"/>
        <v>8.643564345146227E-3</v>
      </c>
      <c r="K74" s="100">
        <f t="shared" si="6"/>
        <v>5.7623762300974841E-3</v>
      </c>
      <c r="O74" s="96">
        <f>Amnt_Deposited!B69</f>
        <v>2055</v>
      </c>
      <c r="P74" s="99">
        <f>Amnt_Deposited!E69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0.8</v>
      </c>
      <c r="F75" s="67">
        <f t="shared" si="0"/>
        <v>0</v>
      </c>
      <c r="G75" s="67">
        <f t="shared" si="1"/>
        <v>0</v>
      </c>
      <c r="H75" s="67">
        <f t="shared" si="2"/>
        <v>0</v>
      </c>
      <c r="I75" s="67">
        <f t="shared" si="3"/>
        <v>3.935283440248169E-2</v>
      </c>
      <c r="J75" s="67">
        <f t="shared" si="4"/>
        <v>7.2922711279868333E-3</v>
      </c>
      <c r="K75" s="100">
        <f t="shared" si="6"/>
        <v>4.8615140853245555E-3</v>
      </c>
      <c r="O75" s="96">
        <f>Amnt_Deposited!B70</f>
        <v>2056</v>
      </c>
      <c r="P75" s="99">
        <f>Amnt_Deposited!E70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0.8</v>
      </c>
      <c r="F76" s="67">
        <f t="shared" si="0"/>
        <v>0</v>
      </c>
      <c r="G76" s="67">
        <f t="shared" si="1"/>
        <v>0</v>
      </c>
      <c r="H76" s="67">
        <f t="shared" si="2"/>
        <v>0</v>
      </c>
      <c r="I76" s="67">
        <f t="shared" si="3"/>
        <v>3.3200601818717576E-2</v>
      </c>
      <c r="J76" s="67">
        <f t="shared" si="4"/>
        <v>6.1522325837641157E-3</v>
      </c>
      <c r="K76" s="100">
        <f t="shared" si="6"/>
        <v>4.1014883891760771E-3</v>
      </c>
      <c r="O76" s="96">
        <f>Amnt_Deposited!B71</f>
        <v>2057</v>
      </c>
      <c r="P76" s="99">
        <f>Amnt_Deposited!E71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0.8</v>
      </c>
      <c r="F77" s="67">
        <f t="shared" si="0"/>
        <v>0</v>
      </c>
      <c r="G77" s="67">
        <f t="shared" si="1"/>
        <v>0</v>
      </c>
      <c r="H77" s="67">
        <f t="shared" si="2"/>
        <v>0</v>
      </c>
      <c r="I77" s="67">
        <f t="shared" si="3"/>
        <v>2.8010179644277926E-2</v>
      </c>
      <c r="J77" s="67">
        <f t="shared" si="4"/>
        <v>5.1904221744396486E-3</v>
      </c>
      <c r="K77" s="100">
        <f t="shared" si="6"/>
        <v>3.4602814496264324E-3</v>
      </c>
      <c r="O77" s="96">
        <f>Amnt_Deposited!B72</f>
        <v>2058</v>
      </c>
      <c r="P77" s="99">
        <f>Amnt_Deposited!E72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0.8</v>
      </c>
      <c r="F78" s="67">
        <f t="shared" si="0"/>
        <v>0</v>
      </c>
      <c r="G78" s="67">
        <f t="shared" si="1"/>
        <v>0</v>
      </c>
      <c r="H78" s="67">
        <f t="shared" si="2"/>
        <v>0</v>
      </c>
      <c r="I78" s="67">
        <f t="shared" si="3"/>
        <v>2.3631203072421496E-2</v>
      </c>
      <c r="J78" s="67">
        <f t="shared" si="4"/>
        <v>4.3789765718564291E-3</v>
      </c>
      <c r="K78" s="100">
        <f t="shared" si="6"/>
        <v>2.9193177145709526E-3</v>
      </c>
      <c r="O78" s="96">
        <f>Amnt_Deposited!B73</f>
        <v>2059</v>
      </c>
      <c r="P78" s="99">
        <f>Amnt_Deposited!E73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0.8</v>
      </c>
      <c r="F79" s="67">
        <f t="shared" si="0"/>
        <v>0</v>
      </c>
      <c r="G79" s="67">
        <f t="shared" si="1"/>
        <v>0</v>
      </c>
      <c r="H79" s="67">
        <f t="shared" si="2"/>
        <v>0</v>
      </c>
      <c r="I79" s="67">
        <f t="shared" si="3"/>
        <v>1.993681460604638E-2</v>
      </c>
      <c r="J79" s="67">
        <f t="shared" si="4"/>
        <v>3.6943884663751154E-3</v>
      </c>
      <c r="K79" s="100">
        <f t="shared" si="6"/>
        <v>2.4629256442500768E-3</v>
      </c>
      <c r="O79" s="96">
        <f>Amnt_Deposited!B74</f>
        <v>2060</v>
      </c>
      <c r="P79" s="99">
        <f>Amnt_Deposited!E74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0.8</v>
      </c>
      <c r="F80" s="67">
        <f t="shared" si="0"/>
        <v>0</v>
      </c>
      <c r="G80" s="67">
        <f t="shared" si="1"/>
        <v>0</v>
      </c>
      <c r="H80" s="67">
        <f t="shared" si="2"/>
        <v>0</v>
      </c>
      <c r="I80" s="67">
        <f t="shared" si="3"/>
        <v>1.6819989038126225E-2</v>
      </c>
      <c r="J80" s="67">
        <f t="shared" si="4"/>
        <v>3.1168255679201572E-3</v>
      </c>
      <c r="K80" s="100">
        <f t="shared" si="6"/>
        <v>2.0778837119467715E-3</v>
      </c>
      <c r="O80" s="96">
        <f>Amnt_Deposited!B75</f>
        <v>2061</v>
      </c>
      <c r="P80" s="99">
        <f>Amnt_Deposited!E75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0.8</v>
      </c>
      <c r="F81" s="67">
        <f t="shared" si="0"/>
        <v>0</v>
      </c>
      <c r="G81" s="67">
        <f t="shared" si="1"/>
        <v>0</v>
      </c>
      <c r="H81" s="67">
        <f t="shared" si="2"/>
        <v>0</v>
      </c>
      <c r="I81" s="67">
        <f t="shared" si="3"/>
        <v>1.4190432967003945E-2</v>
      </c>
      <c r="J81" s="67">
        <f t="shared" si="4"/>
        <v>2.629556071122279E-3</v>
      </c>
      <c r="K81" s="100">
        <f t="shared" si="6"/>
        <v>1.7530373807481858E-3</v>
      </c>
      <c r="O81" s="96">
        <f>Amnt_Deposited!B76</f>
        <v>2062</v>
      </c>
      <c r="P81" s="99">
        <f>Amnt_Deposited!E76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0.8</v>
      </c>
      <c r="F82" s="67">
        <f t="shared" si="0"/>
        <v>0</v>
      </c>
      <c r="G82" s="67">
        <f t="shared" si="1"/>
        <v>0</v>
      </c>
      <c r="H82" s="67">
        <f t="shared" si="2"/>
        <v>0</v>
      </c>
      <c r="I82" s="67">
        <f t="shared" si="3"/>
        <v>1.197196902653066E-2</v>
      </c>
      <c r="J82" s="67">
        <f t="shared" si="4"/>
        <v>2.2184639404732847E-3</v>
      </c>
      <c r="K82" s="100">
        <f t="shared" si="6"/>
        <v>1.4789759603155231E-3</v>
      </c>
      <c r="O82" s="96">
        <f>Amnt_Deposited!B77</f>
        <v>2063</v>
      </c>
      <c r="P82" s="99">
        <f>Amnt_Deposited!E77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0.8</v>
      </c>
      <c r="F83" s="67">
        <f t="shared" ref="F83:F99" si="12">C83*D83*$K$6*DOCF*E83</f>
        <v>0</v>
      </c>
      <c r="G83" s="67">
        <f t="shared" ref="G83:G99" si="13">F83*$K$12</f>
        <v>0</v>
      </c>
      <c r="H83" s="67">
        <f t="shared" ref="H83:H99" si="14">F83*(1-$K$12)</f>
        <v>0</v>
      </c>
      <c r="I83" s="67">
        <f t="shared" ref="I83:I99" si="15">G83+I82*$K$10</f>
        <v>1.0100329053065576E-2</v>
      </c>
      <c r="J83" s="67">
        <f t="shared" ref="J83:J99" si="16">I82*(1-$K$10)+H83</f>
        <v>1.8716399734650844E-3</v>
      </c>
      <c r="K83" s="100">
        <f t="shared" si="6"/>
        <v>1.2477599823100562E-3</v>
      </c>
      <c r="O83" s="96">
        <f>Amnt_Deposited!B78</f>
        <v>2064</v>
      </c>
      <c r="P83" s="99">
        <f>Amnt_Deposited!E78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0.8</v>
      </c>
      <c r="F84" s="67">
        <f t="shared" si="12"/>
        <v>0</v>
      </c>
      <c r="G84" s="67">
        <f t="shared" si="13"/>
        <v>0</v>
      </c>
      <c r="H84" s="67">
        <f t="shared" si="14"/>
        <v>0</v>
      </c>
      <c r="I84" s="67">
        <f t="shared" si="15"/>
        <v>8.5212922581176954E-3</v>
      </c>
      <c r="J84" s="67">
        <f t="shared" si="16"/>
        <v>1.579036794947881E-3</v>
      </c>
      <c r="K84" s="100">
        <f t="shared" si="6"/>
        <v>1.0526911966319205E-3</v>
      </c>
      <c r="O84" s="96">
        <f>Amnt_Deposited!B79</f>
        <v>2065</v>
      </c>
      <c r="P84" s="99">
        <f>Amnt_Deposited!E79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0.8</v>
      </c>
      <c r="F85" s="67">
        <f t="shared" si="12"/>
        <v>0</v>
      </c>
      <c r="G85" s="67">
        <f t="shared" si="13"/>
        <v>0</v>
      </c>
      <c r="H85" s="67">
        <f t="shared" si="14"/>
        <v>0</v>
      </c>
      <c r="I85" s="67">
        <f t="shared" si="15"/>
        <v>7.1891144701090497E-3</v>
      </c>
      <c r="J85" s="67">
        <f t="shared" si="16"/>
        <v>1.3321777880086455E-3</v>
      </c>
      <c r="K85" s="100">
        <f t="shared" ref="K85:K99" si="18">J85*CH4_fraction*conv</f>
        <v>8.881185253390969E-4</v>
      </c>
      <c r="O85" s="96">
        <f>Amnt_Deposited!B80</f>
        <v>2066</v>
      </c>
      <c r="P85" s="99">
        <f>Amnt_Deposited!E80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0.8</v>
      </c>
      <c r="F86" s="67">
        <f t="shared" si="12"/>
        <v>0</v>
      </c>
      <c r="G86" s="67">
        <f t="shared" si="13"/>
        <v>0</v>
      </c>
      <c r="H86" s="67">
        <f t="shared" si="14"/>
        <v>0</v>
      </c>
      <c r="I86" s="67">
        <f t="shared" si="15"/>
        <v>6.0652029409149592E-3</v>
      </c>
      <c r="J86" s="67">
        <f t="shared" si="16"/>
        <v>1.12391152919409E-3</v>
      </c>
      <c r="K86" s="100">
        <f t="shared" si="18"/>
        <v>7.4927435279606002E-4</v>
      </c>
      <c r="O86" s="96">
        <f>Amnt_Deposited!B81</f>
        <v>2067</v>
      </c>
      <c r="P86" s="99">
        <f>Amnt_Deposited!E81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0.8</v>
      </c>
      <c r="F87" s="67">
        <f t="shared" si="12"/>
        <v>0</v>
      </c>
      <c r="G87" s="67">
        <f t="shared" si="13"/>
        <v>0</v>
      </c>
      <c r="H87" s="67">
        <f t="shared" si="14"/>
        <v>0</v>
      </c>
      <c r="I87" s="67">
        <f t="shared" si="15"/>
        <v>5.1169983267668664E-3</v>
      </c>
      <c r="J87" s="67">
        <f t="shared" si="16"/>
        <v>9.4820461414809308E-4</v>
      </c>
      <c r="K87" s="100">
        <f t="shared" si="18"/>
        <v>6.3213640943206198E-4</v>
      </c>
      <c r="O87" s="96">
        <f>Amnt_Deposited!B82</f>
        <v>2068</v>
      </c>
      <c r="P87" s="99">
        <f>Amnt_Deposited!E82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0.8</v>
      </c>
      <c r="F88" s="67">
        <f t="shared" si="12"/>
        <v>0</v>
      </c>
      <c r="G88" s="67">
        <f t="shared" si="13"/>
        <v>0</v>
      </c>
      <c r="H88" s="67">
        <f t="shared" si="14"/>
        <v>0</v>
      </c>
      <c r="I88" s="67">
        <f t="shared" si="15"/>
        <v>4.3170314548757706E-3</v>
      </c>
      <c r="J88" s="67">
        <f t="shared" si="16"/>
        <v>7.9996687189109572E-4</v>
      </c>
      <c r="K88" s="100">
        <f t="shared" si="18"/>
        <v>5.3331124792739711E-4</v>
      </c>
      <c r="O88" s="96">
        <f>Amnt_Deposited!B83</f>
        <v>2069</v>
      </c>
      <c r="P88" s="99">
        <f>Amnt_Deposited!E83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0.8</v>
      </c>
      <c r="F89" s="67">
        <f t="shared" si="12"/>
        <v>0</v>
      </c>
      <c r="G89" s="67">
        <f t="shared" si="13"/>
        <v>0</v>
      </c>
      <c r="H89" s="67">
        <f t="shared" si="14"/>
        <v>0</v>
      </c>
      <c r="I89" s="67">
        <f t="shared" si="15"/>
        <v>3.6421275506185865E-3</v>
      </c>
      <c r="J89" s="67">
        <f t="shared" si="16"/>
        <v>6.7490390425718402E-4</v>
      </c>
      <c r="K89" s="100">
        <f t="shared" si="18"/>
        <v>4.49935936171456E-4</v>
      </c>
      <c r="O89" s="96">
        <f>Amnt_Deposited!B84</f>
        <v>2070</v>
      </c>
      <c r="P89" s="99">
        <f>Amnt_Deposited!E84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0.8</v>
      </c>
      <c r="F90" s="67">
        <f t="shared" si="12"/>
        <v>0</v>
      </c>
      <c r="G90" s="67">
        <f t="shared" si="13"/>
        <v>0</v>
      </c>
      <c r="H90" s="67">
        <f t="shared" si="14"/>
        <v>0</v>
      </c>
      <c r="I90" s="67">
        <f t="shared" si="15"/>
        <v>3.072734872013266E-3</v>
      </c>
      <c r="J90" s="67">
        <f t="shared" si="16"/>
        <v>5.6939267860532054E-4</v>
      </c>
      <c r="K90" s="100">
        <f t="shared" si="18"/>
        <v>3.7959511907021369E-4</v>
      </c>
      <c r="O90" s="96">
        <f>Amnt_Deposited!B85</f>
        <v>2071</v>
      </c>
      <c r="P90" s="99">
        <f>Amnt_Deposited!E85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0.8</v>
      </c>
      <c r="F91" s="67">
        <f t="shared" si="12"/>
        <v>0</v>
      </c>
      <c r="G91" s="67">
        <f t="shared" si="13"/>
        <v>0</v>
      </c>
      <c r="H91" s="67">
        <f t="shared" si="14"/>
        <v>0</v>
      </c>
      <c r="I91" s="67">
        <f t="shared" si="15"/>
        <v>2.5923583022463845E-3</v>
      </c>
      <c r="J91" s="67">
        <f t="shared" si="16"/>
        <v>4.8037656976688138E-4</v>
      </c>
      <c r="K91" s="100">
        <f t="shared" si="18"/>
        <v>3.2025104651125423E-4</v>
      </c>
      <c r="O91" s="96">
        <f>Amnt_Deposited!B86</f>
        <v>2072</v>
      </c>
      <c r="P91" s="99">
        <f>Amnt_Deposited!E86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0.8</v>
      </c>
      <c r="F92" s="67">
        <f t="shared" si="12"/>
        <v>0</v>
      </c>
      <c r="G92" s="67">
        <f t="shared" si="13"/>
        <v>0</v>
      </c>
      <c r="H92" s="67">
        <f t="shared" si="14"/>
        <v>0</v>
      </c>
      <c r="I92" s="67">
        <f t="shared" si="15"/>
        <v>2.1870814916168085E-3</v>
      </c>
      <c r="J92" s="67">
        <f t="shared" si="16"/>
        <v>4.0527681062957588E-4</v>
      </c>
      <c r="K92" s="100">
        <f t="shared" si="18"/>
        <v>2.7018454041971725E-4</v>
      </c>
      <c r="O92" s="96">
        <f>Amnt_Deposited!B87</f>
        <v>2073</v>
      </c>
      <c r="P92" s="99">
        <f>Amnt_Deposited!E87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0.8</v>
      </c>
      <c r="F93" s="67">
        <f t="shared" si="12"/>
        <v>0</v>
      </c>
      <c r="G93" s="67">
        <f t="shared" si="13"/>
        <v>0</v>
      </c>
      <c r="H93" s="67">
        <f t="shared" si="14"/>
        <v>0</v>
      </c>
      <c r="I93" s="67">
        <f t="shared" si="15"/>
        <v>1.8451637055062399E-3</v>
      </c>
      <c r="J93" s="67">
        <f t="shared" si="16"/>
        <v>3.4191778611056847E-4</v>
      </c>
      <c r="K93" s="100">
        <f t="shared" si="18"/>
        <v>2.2794519074037896E-4</v>
      </c>
      <c r="O93" s="96">
        <f>Amnt_Deposited!B88</f>
        <v>2074</v>
      </c>
      <c r="P93" s="99">
        <f>Amnt_Deposited!E88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0.8</v>
      </c>
      <c r="F94" s="67">
        <f t="shared" si="12"/>
        <v>0</v>
      </c>
      <c r="G94" s="67">
        <f t="shared" si="13"/>
        <v>0</v>
      </c>
      <c r="H94" s="67">
        <f t="shared" si="14"/>
        <v>0</v>
      </c>
      <c r="I94" s="67">
        <f t="shared" si="15"/>
        <v>1.5566996991962256E-3</v>
      </c>
      <c r="J94" s="67">
        <f t="shared" si="16"/>
        <v>2.8846400631001425E-4</v>
      </c>
      <c r="K94" s="100">
        <f t="shared" si="18"/>
        <v>1.923093375400095E-4</v>
      </c>
      <c r="O94" s="96">
        <f>Amnt_Deposited!B89</f>
        <v>2075</v>
      </c>
      <c r="P94" s="99">
        <f>Amnt_Deposited!E89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0.8</v>
      </c>
      <c r="F95" s="67">
        <f t="shared" si="12"/>
        <v>0</v>
      </c>
      <c r="G95" s="67">
        <f t="shared" si="13"/>
        <v>0</v>
      </c>
      <c r="H95" s="67">
        <f t="shared" si="14"/>
        <v>0</v>
      </c>
      <c r="I95" s="67">
        <f t="shared" si="15"/>
        <v>1.3133327662180293E-3</v>
      </c>
      <c r="J95" s="67">
        <f t="shared" si="16"/>
        <v>2.4336693297819623E-4</v>
      </c>
      <c r="K95" s="100">
        <f t="shared" si="18"/>
        <v>1.6224462198546414E-4</v>
      </c>
      <c r="O95" s="96">
        <f>Amnt_Deposited!B90</f>
        <v>2076</v>
      </c>
      <c r="P95" s="99">
        <f>Amnt_Deposited!E90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0.8</v>
      </c>
      <c r="F96" s="67">
        <f t="shared" si="12"/>
        <v>0</v>
      </c>
      <c r="G96" s="67">
        <f t="shared" si="13"/>
        <v>0</v>
      </c>
      <c r="H96" s="67">
        <f t="shared" si="14"/>
        <v>0</v>
      </c>
      <c r="I96" s="67">
        <f t="shared" si="15"/>
        <v>1.108012647341355E-3</v>
      </c>
      <c r="J96" s="67">
        <f t="shared" si="16"/>
        <v>2.0532011887667434E-4</v>
      </c>
      <c r="K96" s="100">
        <f t="shared" si="18"/>
        <v>1.3688007925111623E-4</v>
      </c>
      <c r="O96" s="96">
        <f>Amnt_Deposited!B91</f>
        <v>2077</v>
      </c>
      <c r="P96" s="99">
        <f>Amnt_Deposited!E91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0.8</v>
      </c>
      <c r="F97" s="67">
        <f t="shared" si="12"/>
        <v>0</v>
      </c>
      <c r="G97" s="67">
        <f t="shared" si="13"/>
        <v>0</v>
      </c>
      <c r="H97" s="67">
        <f t="shared" si="14"/>
        <v>0</v>
      </c>
      <c r="I97" s="67">
        <f t="shared" si="15"/>
        <v>9.3479128690571785E-4</v>
      </c>
      <c r="J97" s="67">
        <f t="shared" si="16"/>
        <v>1.7322136043563716E-4</v>
      </c>
      <c r="K97" s="100">
        <f t="shared" si="18"/>
        <v>1.1548090695709143E-4</v>
      </c>
      <c r="O97" s="96">
        <f>Amnt_Deposited!B92</f>
        <v>2078</v>
      </c>
      <c r="P97" s="99">
        <f>Amnt_Deposited!E92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0.8</v>
      </c>
      <c r="F98" s="67">
        <f t="shared" si="12"/>
        <v>0</v>
      </c>
      <c r="G98" s="67">
        <f t="shared" si="13"/>
        <v>0</v>
      </c>
      <c r="H98" s="67">
        <f t="shared" si="14"/>
        <v>0</v>
      </c>
      <c r="I98" s="67">
        <f t="shared" si="15"/>
        <v>7.8865051962320992E-4</v>
      </c>
      <c r="J98" s="67">
        <f t="shared" si="16"/>
        <v>1.4614076728250791E-4</v>
      </c>
      <c r="K98" s="100">
        <f t="shared" si="18"/>
        <v>9.7427178188338597E-5</v>
      </c>
      <c r="O98" s="96">
        <f>Amnt_Deposited!B93</f>
        <v>2079</v>
      </c>
      <c r="P98" s="99">
        <f>Amnt_Deposited!E93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0.8</v>
      </c>
      <c r="F99" s="68">
        <f t="shared" si="12"/>
        <v>0</v>
      </c>
      <c r="G99" s="68">
        <f t="shared" si="13"/>
        <v>0</v>
      </c>
      <c r="H99" s="68">
        <f t="shared" si="14"/>
        <v>0</v>
      </c>
      <c r="I99" s="68">
        <f t="shared" si="15"/>
        <v>6.6535669599655811E-4</v>
      </c>
      <c r="J99" s="68">
        <f t="shared" si="16"/>
        <v>1.2329382362665181E-4</v>
      </c>
      <c r="K99" s="102">
        <f t="shared" si="18"/>
        <v>8.2195882417767865E-5</v>
      </c>
      <c r="O99" s="97">
        <f>Amnt_Deposited!B94</f>
        <v>2080</v>
      </c>
      <c r="P99" s="99">
        <f>Amnt_Deposited!E94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0.8</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0.8</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0.8</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0.8</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0.8</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0.8</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0.8</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0.8</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0.8</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0.8</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0.8</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0.8</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0.8</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0.8</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0.8</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0.8</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0.8</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0.8</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0.8</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0.8</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0.8</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0.8</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0.8</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0.8</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0.8</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0.8</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0.8</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0.8</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0.8</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0.8</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0.8</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0.8</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0.8</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0.8</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0.8</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0.8</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0.8</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0.8</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0.8</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0.8</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0.8</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0.8</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0.8</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0.8</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0.8</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0.8</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0.8</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0.8</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0.8</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0.8</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0.8</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0.8</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0.8</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0.8</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0.8</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0.8</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0.8</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0.8</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0.8</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0.8</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0.8</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0.8</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0.8</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0.8</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0.8</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0.8</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0.8</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0.8</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0.8</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0.8</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0.8</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0.8</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0.8</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0.8</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0.8</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0.8</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0.8</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0.8</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0.8</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0.8</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0.8</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0.8</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0.8</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0.8</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0.8</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0.8</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0.8</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0.8</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0.8</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0.8</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0.8</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0.8</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0.8</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0.8</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0.8</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0.8</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0.8</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0.8</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0.8</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0.8</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2.4828025317479998</v>
      </c>
      <c r="Q19" s="283">
        <f>MCF!R18</f>
        <v>0.8</v>
      </c>
      <c r="R19" s="130">
        <f t="shared" ref="R19:R82" si="5">P19*$W$6*DOCF*Q19</f>
        <v>0.427042035460656</v>
      </c>
      <c r="S19" s="65">
        <f>R19*$W$12</f>
        <v>0.427042035460656</v>
      </c>
      <c r="T19" s="65">
        <f>R19*(1-$W$12)</f>
        <v>0</v>
      </c>
      <c r="U19" s="65">
        <f>S19+U18*$W$10</f>
        <v>0.427042035460656</v>
      </c>
      <c r="V19" s="65">
        <f>U18*(1-$W$10)+T19</f>
        <v>0</v>
      </c>
      <c r="W19" s="66">
        <f>V19*CH4_fraction*conv</f>
        <v>0</v>
      </c>
    </row>
    <row r="20" spans="2:23">
      <c r="B20" s="96">
        <f>Amnt_Deposited!B15</f>
        <v>2001</v>
      </c>
      <c r="C20" s="99">
        <f>Amnt_Deposited!F15</f>
        <v>0</v>
      </c>
      <c r="D20" s="418">
        <f>Dry_Matter_Content!G7</f>
        <v>0.56999999999999995</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2.5146100960200002</v>
      </c>
      <c r="Q20" s="284">
        <f>MCF!R19</f>
        <v>0.8</v>
      </c>
      <c r="R20" s="67">
        <f t="shared" si="5"/>
        <v>0.43251293651544009</v>
      </c>
      <c r="S20" s="67">
        <f>R20*$W$12</f>
        <v>0.43251293651544009</v>
      </c>
      <c r="T20" s="67">
        <f>R20*(1-$W$12)</f>
        <v>0</v>
      </c>
      <c r="U20" s="67">
        <f>S20+U19*$W$10</f>
        <v>0.84486703892590531</v>
      </c>
      <c r="V20" s="67">
        <f>U19*(1-$W$10)+T20</f>
        <v>1.4687933050190805E-2</v>
      </c>
      <c r="W20" s="100">
        <f>V20*CH4_fraction*conv</f>
        <v>9.7919553667938693E-3</v>
      </c>
    </row>
    <row r="21" spans="2:23">
      <c r="B21" s="96">
        <f>Amnt_Deposited!B16</f>
        <v>2002</v>
      </c>
      <c r="C21" s="99">
        <f>Amnt_Deposited!F16</f>
        <v>0</v>
      </c>
      <c r="D21" s="418">
        <f>Dry_Matter_Content!G8</f>
        <v>0.56999999999999995</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2.5712741854800001</v>
      </c>
      <c r="Q21" s="284">
        <f>MCF!R20</f>
        <v>0.8</v>
      </c>
      <c r="R21" s="67">
        <f t="shared" si="5"/>
        <v>0.44225915990256004</v>
      </c>
      <c r="S21" s="67">
        <f t="shared" ref="S21:S84" si="7">R21*$W$12</f>
        <v>0.44225915990256004</v>
      </c>
      <c r="T21" s="67">
        <f t="shared" ref="T21:T84" si="8">R21*(1-$W$12)</f>
        <v>0</v>
      </c>
      <c r="U21" s="67">
        <f t="shared" ref="U21:U84" si="9">S21+U20*$W$10</f>
        <v>1.2580673487069065</v>
      </c>
      <c r="V21" s="67">
        <f t="shared" ref="V21:V84" si="10">U20*(1-$W$10)+T21</f>
        <v>2.9058850121558906E-2</v>
      </c>
      <c r="W21" s="100">
        <f t="shared" ref="W21:W84" si="11">V21*CH4_fraction*conv</f>
        <v>1.9372566747705936E-2</v>
      </c>
    </row>
    <row r="22" spans="2:23">
      <c r="B22" s="96">
        <f>Amnt_Deposited!B17</f>
        <v>2003</v>
      </c>
      <c r="C22" s="99">
        <f>Amnt_Deposited!F17</f>
        <v>0</v>
      </c>
      <c r="D22" s="418">
        <f>Dry_Matter_Content!G9</f>
        <v>0.56999999999999995</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Amnt_Deposited!G17</f>
        <v>2.6169777251640003</v>
      </c>
      <c r="Q22" s="284">
        <f>MCF!R21</f>
        <v>0.8</v>
      </c>
      <c r="R22" s="67">
        <f t="shared" si="5"/>
        <v>0.45012016872820804</v>
      </c>
      <c r="S22" s="67">
        <f t="shared" si="7"/>
        <v>0.45012016872820804</v>
      </c>
      <c r="T22" s="67">
        <f t="shared" si="8"/>
        <v>0</v>
      </c>
      <c r="U22" s="67">
        <f t="shared" si="9"/>
        <v>1.6649168146563933</v>
      </c>
      <c r="V22" s="67">
        <f t="shared" si="10"/>
        <v>4.3270702778721033E-2</v>
      </c>
      <c r="W22" s="100">
        <f t="shared" si="11"/>
        <v>2.884713518581402E-2</v>
      </c>
    </row>
    <row r="23" spans="2:23">
      <c r="B23" s="96">
        <f>Amnt_Deposited!B18</f>
        <v>2004</v>
      </c>
      <c r="C23" s="99">
        <f>Amnt_Deposited!F18</f>
        <v>0</v>
      </c>
      <c r="D23" s="418">
        <f>Dry_Matter_Content!G10</f>
        <v>0.56999999999999995</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Amnt_Deposited!G18</f>
        <v>2.6309774474280001</v>
      </c>
      <c r="Q23" s="284">
        <f>MCF!R22</f>
        <v>0.8</v>
      </c>
      <c r="R23" s="67">
        <f t="shared" si="5"/>
        <v>0.45252812095761608</v>
      </c>
      <c r="S23" s="67">
        <f t="shared" si="7"/>
        <v>0.45252812095761608</v>
      </c>
      <c r="T23" s="67">
        <f t="shared" si="8"/>
        <v>0</v>
      </c>
      <c r="U23" s="67">
        <f t="shared" si="9"/>
        <v>2.0601808148081244</v>
      </c>
      <c r="V23" s="67">
        <f t="shared" si="10"/>
        <v>5.7264120805885013E-2</v>
      </c>
      <c r="W23" s="100">
        <f t="shared" si="11"/>
        <v>3.8176080537256671E-2</v>
      </c>
    </row>
    <row r="24" spans="2:23">
      <c r="B24" s="96">
        <f>Amnt_Deposited!B19</f>
        <v>2005</v>
      </c>
      <c r="C24" s="99">
        <f>Amnt_Deposited!F19</f>
        <v>0</v>
      </c>
      <c r="D24" s="418">
        <f>Dry_Matter_Content!G11</f>
        <v>0.56999999999999995</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Amnt_Deposited!G19</f>
        <v>2.9142490726800001</v>
      </c>
      <c r="Q24" s="284">
        <f>MCF!R23</f>
        <v>0.8</v>
      </c>
      <c r="R24" s="67">
        <f t="shared" si="5"/>
        <v>0.50125084050096003</v>
      </c>
      <c r="S24" s="67">
        <f t="shared" si="7"/>
        <v>0.50125084050096003</v>
      </c>
      <c r="T24" s="67">
        <f t="shared" si="8"/>
        <v>0</v>
      </c>
      <c r="U24" s="67">
        <f t="shared" si="9"/>
        <v>2.4905725937496115</v>
      </c>
      <c r="V24" s="67">
        <f t="shared" si="10"/>
        <v>7.0859061559472997E-2</v>
      </c>
      <c r="W24" s="100">
        <f t="shared" si="11"/>
        <v>4.7239374372981993E-2</v>
      </c>
    </row>
    <row r="25" spans="2:23">
      <c r="B25" s="96">
        <f>Amnt_Deposited!B20</f>
        <v>2006</v>
      </c>
      <c r="C25" s="99">
        <f>Amnt_Deposited!F20</f>
        <v>0</v>
      </c>
      <c r="D25" s="418">
        <f>Dry_Matter_Content!G12</f>
        <v>0.56999999999999995</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Amnt_Deposited!G20</f>
        <v>2.9741964448680003</v>
      </c>
      <c r="Q25" s="284">
        <f>MCF!R24</f>
        <v>0.8</v>
      </c>
      <c r="R25" s="67">
        <f t="shared" si="5"/>
        <v>0.51156178851729606</v>
      </c>
      <c r="S25" s="67">
        <f t="shared" si="7"/>
        <v>0.51156178851729606</v>
      </c>
      <c r="T25" s="67">
        <f t="shared" si="8"/>
        <v>0</v>
      </c>
      <c r="U25" s="67">
        <f t="shared" si="9"/>
        <v>2.9164721746245768</v>
      </c>
      <c r="V25" s="67">
        <f t="shared" si="10"/>
        <v>8.5662207642330915E-2</v>
      </c>
      <c r="W25" s="100">
        <f t="shared" si="11"/>
        <v>5.7108138428220608E-2</v>
      </c>
    </row>
    <row r="26" spans="2:23">
      <c r="B26" s="96">
        <f>Amnt_Deposited!B21</f>
        <v>2007</v>
      </c>
      <c r="C26" s="99">
        <f>Amnt_Deposited!F21</f>
        <v>0</v>
      </c>
      <c r="D26" s="418">
        <f>Dry_Matter_Content!G13</f>
        <v>0.56999999999999995</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Amnt_Deposited!G21</f>
        <v>3.0340949950080005</v>
      </c>
      <c r="Q26" s="284">
        <f>MCF!R25</f>
        <v>0.8</v>
      </c>
      <c r="R26" s="67">
        <f t="shared" si="5"/>
        <v>0.52186433914137609</v>
      </c>
      <c r="S26" s="67">
        <f t="shared" si="7"/>
        <v>0.52186433914137609</v>
      </c>
      <c r="T26" s="67">
        <f t="shared" si="8"/>
        <v>0</v>
      </c>
      <c r="U26" s="67">
        <f t="shared" si="9"/>
        <v>3.3380256673233508</v>
      </c>
      <c r="V26" s="67">
        <f t="shared" si="10"/>
        <v>0.10031084644260226</v>
      </c>
      <c r="W26" s="100">
        <f t="shared" si="11"/>
        <v>6.6873897628401499E-2</v>
      </c>
    </row>
    <row r="27" spans="2:23">
      <c r="B27" s="96">
        <f>Amnt_Deposited!B22</f>
        <v>2008</v>
      </c>
      <c r="C27" s="99">
        <f>Amnt_Deposited!F22</f>
        <v>0</v>
      </c>
      <c r="D27" s="418">
        <f>Dry_Matter_Content!G14</f>
        <v>0.56999999999999995</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Amnt_Deposited!G22</f>
        <v>3.0935785577399999</v>
      </c>
      <c r="Q27" s="284">
        <f>MCF!R26</f>
        <v>0.8</v>
      </c>
      <c r="R27" s="67">
        <f t="shared" si="5"/>
        <v>0.53209551193128002</v>
      </c>
      <c r="S27" s="67">
        <f t="shared" si="7"/>
        <v>0.53209551193128002</v>
      </c>
      <c r="T27" s="67">
        <f t="shared" si="8"/>
        <v>0</v>
      </c>
      <c r="U27" s="67">
        <f t="shared" si="9"/>
        <v>3.7553111759054851</v>
      </c>
      <c r="V27" s="67">
        <f t="shared" si="10"/>
        <v>0.11481000334914558</v>
      </c>
      <c r="W27" s="100">
        <f t="shared" si="11"/>
        <v>7.6540002232763721E-2</v>
      </c>
    </row>
    <row r="28" spans="2:23">
      <c r="B28" s="96">
        <f>Amnt_Deposited!B23</f>
        <v>2009</v>
      </c>
      <c r="C28" s="99">
        <f>Amnt_Deposited!F23</f>
        <v>0</v>
      </c>
      <c r="D28" s="418">
        <f>Dry_Matter_Content!G15</f>
        <v>0.56999999999999995</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Amnt_Deposited!G23</f>
        <v>3.1522077346320003</v>
      </c>
      <c r="Q28" s="284">
        <f>MCF!R27</f>
        <v>0.8</v>
      </c>
      <c r="R28" s="67">
        <f t="shared" si="5"/>
        <v>0.54217973035670408</v>
      </c>
      <c r="S28" s="67">
        <f t="shared" si="7"/>
        <v>0.54217973035670408</v>
      </c>
      <c r="T28" s="67">
        <f t="shared" si="8"/>
        <v>0</v>
      </c>
      <c r="U28" s="67">
        <f t="shared" si="9"/>
        <v>4.1683285415436115</v>
      </c>
      <c r="V28" s="67">
        <f t="shared" si="10"/>
        <v>0.12916236471857778</v>
      </c>
      <c r="W28" s="100">
        <f t="shared" si="11"/>
        <v>8.6108243145718522E-2</v>
      </c>
    </row>
    <row r="29" spans="2:23">
      <c r="B29" s="96">
        <f>Amnt_Deposited!B24</f>
        <v>2010</v>
      </c>
      <c r="C29" s="99">
        <f>Amnt_Deposited!F24</f>
        <v>0</v>
      </c>
      <c r="D29" s="418">
        <f>Dry_Matter_Content!G16</f>
        <v>0.56999999999999995</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Amnt_Deposited!G24</f>
        <v>3.4027685877240006</v>
      </c>
      <c r="Q29" s="284">
        <f>MCF!R28</f>
        <v>0.8</v>
      </c>
      <c r="R29" s="67">
        <f t="shared" si="5"/>
        <v>0.58527619708852807</v>
      </c>
      <c r="S29" s="67">
        <f t="shared" si="7"/>
        <v>0.58527619708852807</v>
      </c>
      <c r="T29" s="67">
        <f t="shared" si="8"/>
        <v>0</v>
      </c>
      <c r="U29" s="67">
        <f t="shared" si="9"/>
        <v>4.6102368135440424</v>
      </c>
      <c r="V29" s="67">
        <f t="shared" si="10"/>
        <v>0.14336792508809759</v>
      </c>
      <c r="W29" s="100">
        <f t="shared" si="11"/>
        <v>9.5578616725398385E-2</v>
      </c>
    </row>
    <row r="30" spans="2:23">
      <c r="B30" s="96">
        <f>Amnt_Deposited!B25</f>
        <v>2011</v>
      </c>
      <c r="C30" s="99">
        <f>Amnt_Deposited!F25</f>
        <v>0</v>
      </c>
      <c r="D30" s="418">
        <f>Dry_Matter_Content!G17</f>
        <v>0.56999999999999995</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Amnt_Deposited!G25</f>
        <v>3.4918993391040001</v>
      </c>
      <c r="Q30" s="284">
        <f>MCF!R29</f>
        <v>0.8</v>
      </c>
      <c r="R30" s="67">
        <f t="shared" si="5"/>
        <v>0.6006066863258881</v>
      </c>
      <c r="S30" s="67">
        <f t="shared" si="7"/>
        <v>0.6006066863258881</v>
      </c>
      <c r="T30" s="67">
        <f t="shared" si="8"/>
        <v>0</v>
      </c>
      <c r="U30" s="67">
        <f t="shared" si="9"/>
        <v>5.0522763237140396</v>
      </c>
      <c r="V30" s="67">
        <f t="shared" si="10"/>
        <v>0.15856717615589053</v>
      </c>
      <c r="W30" s="100">
        <f t="shared" si="11"/>
        <v>0.10571145077059368</v>
      </c>
    </row>
    <row r="31" spans="2:23">
      <c r="B31" s="96">
        <f>Amnt_Deposited!B26</f>
        <v>2012</v>
      </c>
      <c r="C31" s="99">
        <f>Amnt_Deposited!F26</f>
        <v>0</v>
      </c>
      <c r="D31" s="418">
        <f>Dry_Matter_Content!G18</f>
        <v>0.56999999999999995</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Amnt_Deposited!G26</f>
        <v>3.559566697632</v>
      </c>
      <c r="Q31" s="284">
        <f>MCF!R30</f>
        <v>0.8</v>
      </c>
      <c r="R31" s="67">
        <f t="shared" si="5"/>
        <v>0.61224547199270407</v>
      </c>
      <c r="S31" s="67">
        <f t="shared" si="7"/>
        <v>0.61224547199270407</v>
      </c>
      <c r="T31" s="67">
        <f t="shared" si="8"/>
        <v>0</v>
      </c>
      <c r="U31" s="67">
        <f t="shared" si="9"/>
        <v>5.4907508546008472</v>
      </c>
      <c r="V31" s="67">
        <f t="shared" si="10"/>
        <v>0.17377094110589678</v>
      </c>
      <c r="W31" s="100">
        <f t="shared" si="11"/>
        <v>0.11584729407059785</v>
      </c>
    </row>
    <row r="32" spans="2:23">
      <c r="B32" s="96">
        <f>Amnt_Deposited!B27</f>
        <v>2013</v>
      </c>
      <c r="C32" s="99">
        <f>Amnt_Deposited!F27</f>
        <v>0</v>
      </c>
      <c r="D32" s="418">
        <f>Dry_Matter_Content!G19</f>
        <v>0.56999999999999995</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Amnt_Deposited!G27</f>
        <v>3.6270021514319999</v>
      </c>
      <c r="Q32" s="284">
        <f>MCF!R31</f>
        <v>0.8</v>
      </c>
      <c r="R32" s="67">
        <f t="shared" si="5"/>
        <v>0.623844370046304</v>
      </c>
      <c r="S32" s="67">
        <f t="shared" si="7"/>
        <v>0.623844370046304</v>
      </c>
      <c r="T32" s="67">
        <f t="shared" si="8"/>
        <v>0</v>
      </c>
      <c r="U32" s="67">
        <f t="shared" si="9"/>
        <v>5.9257431345697436</v>
      </c>
      <c r="V32" s="67">
        <f t="shared" si="10"/>
        <v>0.18885209007740736</v>
      </c>
      <c r="W32" s="100">
        <f t="shared" si="11"/>
        <v>0.12590139338493822</v>
      </c>
    </row>
    <row r="33" spans="2:23">
      <c r="B33" s="96">
        <f>Amnt_Deposited!B28</f>
        <v>2014</v>
      </c>
      <c r="C33" s="99">
        <f>Amnt_Deposited!F28</f>
        <v>0</v>
      </c>
      <c r="D33" s="418">
        <f>Dry_Matter_Content!G20</f>
        <v>0.56999999999999995</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Amnt_Deposited!G28</f>
        <v>3.6927532445759996</v>
      </c>
      <c r="Q33" s="284">
        <f>MCF!R32</f>
        <v>0.8</v>
      </c>
      <c r="R33" s="67">
        <f t="shared" si="5"/>
        <v>0.63515355806707197</v>
      </c>
      <c r="S33" s="67">
        <f t="shared" si="7"/>
        <v>0.63515355806707197</v>
      </c>
      <c r="T33" s="67">
        <f t="shared" si="8"/>
        <v>0</v>
      </c>
      <c r="U33" s="67">
        <f t="shared" si="9"/>
        <v>6.3570832241587052</v>
      </c>
      <c r="V33" s="67">
        <f t="shared" si="10"/>
        <v>0.20381346847810966</v>
      </c>
      <c r="W33" s="100">
        <f t="shared" si="11"/>
        <v>0.13587564565207311</v>
      </c>
    </row>
    <row r="34" spans="2:23">
      <c r="B34" s="96">
        <f>Amnt_Deposited!B29</f>
        <v>2015</v>
      </c>
      <c r="C34" s="99">
        <f>Amnt_Deposited!F29</f>
        <v>0</v>
      </c>
      <c r="D34" s="418">
        <f>Dry_Matter_Content!G21</f>
        <v>0.56999999999999995</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Amnt_Deposited!G29</f>
        <v>3.7566979219440002</v>
      </c>
      <c r="Q34" s="284">
        <f>MCF!R33</f>
        <v>0.8</v>
      </c>
      <c r="R34" s="67">
        <f t="shared" si="5"/>
        <v>0.64615204257436809</v>
      </c>
      <c r="S34" s="67">
        <f t="shared" si="7"/>
        <v>0.64615204257436809</v>
      </c>
      <c r="T34" s="67">
        <f t="shared" si="8"/>
        <v>0</v>
      </c>
      <c r="U34" s="67">
        <f t="shared" si="9"/>
        <v>6.7845860354221275</v>
      </c>
      <c r="V34" s="67">
        <f t="shared" si="10"/>
        <v>0.21864923131094599</v>
      </c>
      <c r="W34" s="100">
        <f t="shared" si="11"/>
        <v>0.14576615420729733</v>
      </c>
    </row>
    <row r="35" spans="2:23">
      <c r="B35" s="96">
        <f>Amnt_Deposited!B30</f>
        <v>2016</v>
      </c>
      <c r="C35" s="99">
        <f>Amnt_Deposited!F30</f>
        <v>0</v>
      </c>
      <c r="D35" s="418">
        <f>Dry_Matter_Content!G22</f>
        <v>0.56999999999999995</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Amnt_Deposited!G30</f>
        <v>3.8201299678079996</v>
      </c>
      <c r="Q35" s="284">
        <f>MCF!R34</f>
        <v>0.8</v>
      </c>
      <c r="R35" s="67">
        <f t="shared" si="5"/>
        <v>0.65706235446297601</v>
      </c>
      <c r="S35" s="67">
        <f t="shared" si="7"/>
        <v>0.65706235446297601</v>
      </c>
      <c r="T35" s="67">
        <f t="shared" si="8"/>
        <v>0</v>
      </c>
      <c r="U35" s="67">
        <f t="shared" si="9"/>
        <v>7.208295377332032</v>
      </c>
      <c r="V35" s="67">
        <f t="shared" si="10"/>
        <v>0.2333530125530715</v>
      </c>
      <c r="W35" s="100">
        <f t="shared" si="11"/>
        <v>0.15556867503538099</v>
      </c>
    </row>
    <row r="36" spans="2:23">
      <c r="B36" s="96">
        <f>Amnt_Deposited!B31</f>
        <v>2017</v>
      </c>
      <c r="C36" s="99">
        <f>Amnt_Deposited!F31</f>
        <v>0</v>
      </c>
      <c r="D36" s="418">
        <f>Dry_Matter_Content!G23</f>
        <v>0.56999999999999995</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Amnt_Deposited!G31</f>
        <v>3.8723162320655211</v>
      </c>
      <c r="Q36" s="284">
        <f>MCF!R35</f>
        <v>0.8</v>
      </c>
      <c r="R36" s="67">
        <f t="shared" si="5"/>
        <v>0.6660383919152697</v>
      </c>
      <c r="S36" s="67">
        <f t="shared" si="7"/>
        <v>0.6660383919152697</v>
      </c>
      <c r="T36" s="67">
        <f t="shared" si="8"/>
        <v>0</v>
      </c>
      <c r="U36" s="67">
        <f t="shared" si="9"/>
        <v>7.6264074502514587</v>
      </c>
      <c r="V36" s="67">
        <f t="shared" si="10"/>
        <v>0.24792631899584314</v>
      </c>
      <c r="W36" s="100">
        <f t="shared" si="11"/>
        <v>0.16528421266389542</v>
      </c>
    </row>
    <row r="37" spans="2:23">
      <c r="B37" s="96">
        <f>Amnt_Deposited!B32</f>
        <v>2018</v>
      </c>
      <c r="C37" s="99">
        <f>Amnt_Deposited!F32</f>
        <v>0</v>
      </c>
      <c r="D37" s="418">
        <f>Dry_Matter_Content!G24</f>
        <v>0.56999999999999995</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Amnt_Deposited!G32</f>
        <v>3.8679666870792828</v>
      </c>
      <c r="Q37" s="284">
        <f>MCF!R36</f>
        <v>0.8</v>
      </c>
      <c r="R37" s="67">
        <f t="shared" si="5"/>
        <v>0.66529027017763664</v>
      </c>
      <c r="S37" s="67">
        <f t="shared" si="7"/>
        <v>0.66529027017763664</v>
      </c>
      <c r="T37" s="67">
        <f t="shared" si="8"/>
        <v>0</v>
      </c>
      <c r="U37" s="67">
        <f t="shared" si="9"/>
        <v>8.0293906107275035</v>
      </c>
      <c r="V37" s="67">
        <f t="shared" si="10"/>
        <v>0.26230710970159282</v>
      </c>
      <c r="W37" s="100">
        <f t="shared" si="11"/>
        <v>0.17487140646772853</v>
      </c>
    </row>
    <row r="38" spans="2:23">
      <c r="B38" s="96">
        <f>Amnt_Deposited!B33</f>
        <v>2019</v>
      </c>
      <c r="C38" s="99">
        <f>Amnt_Deposited!F33</f>
        <v>0</v>
      </c>
      <c r="D38" s="418">
        <f>Dry_Matter_Content!G25</f>
        <v>0.56999999999999995</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Amnt_Deposited!G33</f>
        <v>3.861630745627898</v>
      </c>
      <c r="Q38" s="284">
        <f>MCF!R37</f>
        <v>0.8</v>
      </c>
      <c r="R38" s="67">
        <f t="shared" si="5"/>
        <v>0.66420048824799849</v>
      </c>
      <c r="S38" s="67">
        <f t="shared" si="7"/>
        <v>0.66420048824799849</v>
      </c>
      <c r="T38" s="67">
        <f t="shared" si="8"/>
        <v>0</v>
      </c>
      <c r="U38" s="67">
        <f t="shared" si="9"/>
        <v>8.4174235512141244</v>
      </c>
      <c r="V38" s="67">
        <f t="shared" si="10"/>
        <v>0.2761675477613767</v>
      </c>
      <c r="W38" s="100">
        <f t="shared" si="11"/>
        <v>0.18411169850758446</v>
      </c>
    </row>
    <row r="39" spans="2:23">
      <c r="B39" s="96">
        <f>Amnt_Deposited!B34</f>
        <v>2020</v>
      </c>
      <c r="C39" s="99">
        <f>Amnt_Deposited!F34</f>
        <v>0</v>
      </c>
      <c r="D39" s="418">
        <f>Dry_Matter_Content!G26</f>
        <v>0.56999999999999995</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Amnt_Deposited!G34</f>
        <v>3.8534054239393698</v>
      </c>
      <c r="Q39" s="284">
        <f>MCF!R38</f>
        <v>0.8</v>
      </c>
      <c r="R39" s="67">
        <f t="shared" si="5"/>
        <v>0.66278573291757159</v>
      </c>
      <c r="S39" s="67">
        <f t="shared" si="7"/>
        <v>0.66278573291757159</v>
      </c>
      <c r="T39" s="67">
        <f t="shared" si="8"/>
        <v>0</v>
      </c>
      <c r="U39" s="67">
        <f t="shared" si="9"/>
        <v>8.7906955049039297</v>
      </c>
      <c r="V39" s="67">
        <f t="shared" si="10"/>
        <v>0.2895137792277665</v>
      </c>
      <c r="W39" s="100">
        <f t="shared" si="11"/>
        <v>0.19300918615184431</v>
      </c>
    </row>
    <row r="40" spans="2:23">
      <c r="B40" s="96">
        <f>Amnt_Deposited!B35</f>
        <v>2021</v>
      </c>
      <c r="C40" s="99">
        <f>Amnt_Deposited!F35</f>
        <v>0</v>
      </c>
      <c r="D40" s="418">
        <f>Dry_Matter_Content!G27</f>
        <v>0.56999999999999995</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Amnt_Deposited!G35</f>
        <v>3.8433842454436622</v>
      </c>
      <c r="Q40" s="284">
        <f>MCF!R39</f>
        <v>0.8</v>
      </c>
      <c r="R40" s="67">
        <f t="shared" si="5"/>
        <v>0.66106209021630991</v>
      </c>
      <c r="S40" s="67">
        <f t="shared" si="7"/>
        <v>0.66106209021630991</v>
      </c>
      <c r="T40" s="67">
        <f t="shared" si="8"/>
        <v>0</v>
      </c>
      <c r="U40" s="67">
        <f t="shared" si="9"/>
        <v>9.1494052824225882</v>
      </c>
      <c r="V40" s="67">
        <f t="shared" si="10"/>
        <v>0.30235231269765228</v>
      </c>
      <c r="W40" s="100">
        <f t="shared" si="11"/>
        <v>0.20156820846510151</v>
      </c>
    </row>
    <row r="41" spans="2:23">
      <c r="B41" s="96">
        <f>Amnt_Deposited!B36</f>
        <v>2022</v>
      </c>
      <c r="C41" s="99">
        <f>Amnt_Deposited!F36</f>
        <v>0</v>
      </c>
      <c r="D41" s="418">
        <f>Dry_Matter_Content!G28</f>
        <v>0.56999999999999995</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Amnt_Deposited!G36</f>
        <v>3.8316573520760135</v>
      </c>
      <c r="Q41" s="284">
        <f>MCF!R40</f>
        <v>0.8</v>
      </c>
      <c r="R41" s="67">
        <f t="shared" si="5"/>
        <v>0.65904506455707434</v>
      </c>
      <c r="S41" s="67">
        <f t="shared" si="7"/>
        <v>0.65904506455707434</v>
      </c>
      <c r="T41" s="67">
        <f t="shared" si="8"/>
        <v>0</v>
      </c>
      <c r="U41" s="67">
        <f t="shared" si="9"/>
        <v>9.4937603607999161</v>
      </c>
      <c r="V41" s="67">
        <f t="shared" si="10"/>
        <v>0.31468998617974747</v>
      </c>
      <c r="W41" s="100">
        <f t="shared" si="11"/>
        <v>0.20979332411983165</v>
      </c>
    </row>
    <row r="42" spans="2:23">
      <c r="B42" s="96">
        <f>Amnt_Deposited!B37</f>
        <v>2023</v>
      </c>
      <c r="C42" s="99">
        <f>Amnt_Deposited!F37</f>
        <v>0</v>
      </c>
      <c r="D42" s="418">
        <f>Dry_Matter_Content!G29</f>
        <v>0.56999999999999995</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Amnt_Deposited!G37</f>
        <v>3.8183116122606768</v>
      </c>
      <c r="Q42" s="284">
        <f>MCF!R41</f>
        <v>0.8</v>
      </c>
      <c r="R42" s="67">
        <f t="shared" si="5"/>
        <v>0.65674959730883642</v>
      </c>
      <c r="S42" s="67">
        <f t="shared" si="7"/>
        <v>0.65674959730883642</v>
      </c>
      <c r="T42" s="67">
        <f t="shared" si="8"/>
        <v>0</v>
      </c>
      <c r="U42" s="67">
        <f t="shared" si="9"/>
        <v>9.8239760223486243</v>
      </c>
      <c r="V42" s="67">
        <f t="shared" si="10"/>
        <v>0.32653393576012874</v>
      </c>
      <c r="W42" s="100">
        <f t="shared" si="11"/>
        <v>0.21768929050675248</v>
      </c>
    </row>
    <row r="43" spans="2:23">
      <c r="B43" s="96">
        <f>Amnt_Deposited!B38</f>
        <v>2024</v>
      </c>
      <c r="C43" s="99">
        <f>Amnt_Deposited!F38</f>
        <v>0</v>
      </c>
      <c r="D43" s="418">
        <f>Dry_Matter_Content!G30</f>
        <v>0.56999999999999995</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Amnt_Deposited!G38</f>
        <v>3.8034307256700393</v>
      </c>
      <c r="Q43" s="284">
        <f>MCF!R42</f>
        <v>0.8</v>
      </c>
      <c r="R43" s="67">
        <f t="shared" si="5"/>
        <v>0.65419008481524676</v>
      </c>
      <c r="S43" s="67">
        <f t="shared" si="7"/>
        <v>0.65419008481524676</v>
      </c>
      <c r="T43" s="67">
        <f t="shared" si="8"/>
        <v>0</v>
      </c>
      <c r="U43" s="67">
        <f t="shared" si="9"/>
        <v>10.140274541179542</v>
      </c>
      <c r="V43" s="67">
        <f t="shared" si="10"/>
        <v>0.3378915659843289</v>
      </c>
      <c r="W43" s="100">
        <f t="shared" si="11"/>
        <v>0.2252610439895526</v>
      </c>
    </row>
    <row r="44" spans="2:23">
      <c r="B44" s="96">
        <f>Amnt_Deposited!B39</f>
        <v>2025</v>
      </c>
      <c r="C44" s="99">
        <f>Amnt_Deposited!F39</f>
        <v>0</v>
      </c>
      <c r="D44" s="418">
        <f>Dry_Matter_Content!G31</f>
        <v>0.56999999999999995</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Amnt_Deposited!G39</f>
        <v>3.7870953248514674</v>
      </c>
      <c r="Q44" s="284">
        <f>MCF!R43</f>
        <v>0.8</v>
      </c>
      <c r="R44" s="67">
        <f t="shared" si="5"/>
        <v>0.6513803958744524</v>
      </c>
      <c r="S44" s="67">
        <f t="shared" si="7"/>
        <v>0.6513803958744524</v>
      </c>
      <c r="T44" s="67">
        <f t="shared" si="8"/>
        <v>0</v>
      </c>
      <c r="U44" s="67">
        <f t="shared" si="9"/>
        <v>10.442884415176128</v>
      </c>
      <c r="V44" s="67">
        <f t="shared" si="10"/>
        <v>0.34877052187786656</v>
      </c>
      <c r="W44" s="100">
        <f t="shared" si="11"/>
        <v>0.23251368125191102</v>
      </c>
    </row>
    <row r="45" spans="2:23">
      <c r="B45" s="96">
        <f>Amnt_Deposited!B40</f>
        <v>2026</v>
      </c>
      <c r="C45" s="99">
        <f>Amnt_Deposited!F40</f>
        <v>0</v>
      </c>
      <c r="D45" s="418">
        <f>Dry_Matter_Content!G32</f>
        <v>0.56999999999999995</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Amnt_Deposited!G40</f>
        <v>3.769383073811611</v>
      </c>
      <c r="Q45" s="284">
        <f>MCF!R44</f>
        <v>0.8</v>
      </c>
      <c r="R45" s="67">
        <f t="shared" si="5"/>
        <v>0.64833388869559716</v>
      </c>
      <c r="S45" s="67">
        <f t="shared" si="7"/>
        <v>0.64833388869559716</v>
      </c>
      <c r="T45" s="67">
        <f t="shared" si="8"/>
        <v>0</v>
      </c>
      <c r="U45" s="67">
        <f t="shared" si="9"/>
        <v>10.732039641341395</v>
      </c>
      <c r="V45" s="67">
        <f t="shared" si="10"/>
        <v>0.35917866253032937</v>
      </c>
      <c r="W45" s="100">
        <f t="shared" si="11"/>
        <v>0.23945244168688623</v>
      </c>
    </row>
    <row r="46" spans="2:23">
      <c r="B46" s="96">
        <f>Amnt_Deposited!B41</f>
        <v>2027</v>
      </c>
      <c r="C46" s="99">
        <f>Amnt_Deposited!F41</f>
        <v>0</v>
      </c>
      <c r="D46" s="418">
        <f>Dry_Matter_Content!G33</f>
        <v>0.56999999999999995</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Amnt_Deposited!G41</f>
        <v>3.7503687636454437</v>
      </c>
      <c r="Q46" s="284">
        <f>MCF!R45</f>
        <v>0.8</v>
      </c>
      <c r="R46" s="67">
        <f t="shared" si="5"/>
        <v>0.64506342734701638</v>
      </c>
      <c r="S46" s="67">
        <f t="shared" si="7"/>
        <v>0.64506342734701638</v>
      </c>
      <c r="T46" s="67">
        <f t="shared" si="8"/>
        <v>0</v>
      </c>
      <c r="U46" s="67">
        <f t="shared" si="9"/>
        <v>11.007979032517179</v>
      </c>
      <c r="V46" s="67">
        <f t="shared" si="10"/>
        <v>0.36912403617123296</v>
      </c>
      <c r="W46" s="100">
        <f t="shared" si="11"/>
        <v>0.24608269078082196</v>
      </c>
    </row>
    <row r="47" spans="2:23">
      <c r="B47" s="96">
        <f>Amnt_Deposited!B42</f>
        <v>2028</v>
      </c>
      <c r="C47" s="99">
        <f>Amnt_Deposited!F42</f>
        <v>0</v>
      </c>
      <c r="D47" s="418">
        <f>Dry_Matter_Content!G34</f>
        <v>0.56999999999999995</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Amnt_Deposited!G42</f>
        <v>3.7301244052948546</v>
      </c>
      <c r="Q47" s="284">
        <f>MCF!R46</f>
        <v>0.8</v>
      </c>
      <c r="R47" s="67">
        <f t="shared" si="5"/>
        <v>0.64158139771071498</v>
      </c>
      <c r="S47" s="67">
        <f t="shared" si="7"/>
        <v>0.64158139771071498</v>
      </c>
      <c r="T47" s="67">
        <f t="shared" si="8"/>
        <v>0</v>
      </c>
      <c r="U47" s="67">
        <f t="shared" si="9"/>
        <v>11.270945573559029</v>
      </c>
      <c r="V47" s="67">
        <f t="shared" si="10"/>
        <v>0.37861485666886463</v>
      </c>
      <c r="W47" s="100">
        <f t="shared" si="11"/>
        <v>0.25240990444590972</v>
      </c>
    </row>
    <row r="48" spans="2:23">
      <c r="B48" s="96">
        <f>Amnt_Deposited!B43</f>
        <v>2029</v>
      </c>
      <c r="C48" s="99">
        <f>Amnt_Deposited!F43</f>
        <v>0</v>
      </c>
      <c r="D48" s="418">
        <f>Dry_Matter_Content!G35</f>
        <v>0.56999999999999995</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Amnt_Deposited!G43</f>
        <v>3.7087193195192749</v>
      </c>
      <c r="Q48" s="284">
        <f>MCF!R47</f>
        <v>0.8</v>
      </c>
      <c r="R48" s="67">
        <f t="shared" si="5"/>
        <v>0.63789972295731534</v>
      </c>
      <c r="S48" s="67">
        <f t="shared" si="7"/>
        <v>0.63789972295731534</v>
      </c>
      <c r="T48" s="67">
        <f t="shared" si="8"/>
        <v>0</v>
      </c>
      <c r="U48" s="67">
        <f t="shared" si="9"/>
        <v>11.521185815130156</v>
      </c>
      <c r="V48" s="67">
        <f t="shared" si="10"/>
        <v>0.38765948138618661</v>
      </c>
      <c r="W48" s="100">
        <f t="shared" si="11"/>
        <v>0.25843965425745774</v>
      </c>
    </row>
    <row r="49" spans="2:23">
      <c r="B49" s="96">
        <f>Amnt_Deposited!B44</f>
        <v>2030</v>
      </c>
      <c r="C49" s="99">
        <f>Amnt_Deposited!F44</f>
        <v>0</v>
      </c>
      <c r="D49" s="418">
        <f>Dry_Matter_Content!G36</f>
        <v>0.56999999999999995</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Amnt_Deposited!G44</f>
        <v>3.6863782560000007</v>
      </c>
      <c r="Q49" s="284">
        <f>MCF!R48</f>
        <v>0.8</v>
      </c>
      <c r="R49" s="67">
        <f t="shared" si="5"/>
        <v>0.63405706003200013</v>
      </c>
      <c r="S49" s="67">
        <f t="shared" si="7"/>
        <v>0.63405706003200013</v>
      </c>
      <c r="T49" s="67">
        <f t="shared" si="8"/>
        <v>0</v>
      </c>
      <c r="U49" s="67">
        <f t="shared" si="9"/>
        <v>11.758976484831525</v>
      </c>
      <c r="V49" s="67">
        <f t="shared" si="10"/>
        <v>0.39626639033063155</v>
      </c>
      <c r="W49" s="100">
        <f t="shared" si="11"/>
        <v>0.26417759355375436</v>
      </c>
    </row>
    <row r="50" spans="2:23">
      <c r="B50" s="96">
        <f>Amnt_Deposited!B45</f>
        <v>2031</v>
      </c>
      <c r="C50" s="99">
        <f>Amnt_Deposited!F45</f>
        <v>0</v>
      </c>
      <c r="D50" s="418">
        <f>Dry_Matter_Content!G37</f>
        <v>0.56999999999999995</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0.8</v>
      </c>
      <c r="R50" s="67">
        <f t="shared" si="5"/>
        <v>0</v>
      </c>
      <c r="S50" s="67">
        <f t="shared" si="7"/>
        <v>0</v>
      </c>
      <c r="T50" s="67">
        <f t="shared" si="8"/>
        <v>0</v>
      </c>
      <c r="U50" s="67">
        <f t="shared" si="9"/>
        <v>11.35453138339868</v>
      </c>
      <c r="V50" s="67">
        <f t="shared" si="10"/>
        <v>0.40444510143284462</v>
      </c>
      <c r="W50" s="100">
        <f t="shared" si="11"/>
        <v>0.2696300676218964</v>
      </c>
    </row>
    <row r="51" spans="2:23">
      <c r="B51" s="96">
        <f>Amnt_Deposited!B46</f>
        <v>2032</v>
      </c>
      <c r="C51" s="99">
        <f>Amnt_Deposited!F46</f>
        <v>0</v>
      </c>
      <c r="D51" s="418">
        <f>Dry_Matter_Content!G38</f>
        <v>0.56999999999999995</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0.8</v>
      </c>
      <c r="R51" s="67">
        <f t="shared" si="5"/>
        <v>0</v>
      </c>
      <c r="S51" s="67">
        <f t="shared" si="7"/>
        <v>0</v>
      </c>
      <c r="T51" s="67">
        <f t="shared" si="8"/>
        <v>0</v>
      </c>
      <c r="U51" s="67">
        <f t="shared" si="9"/>
        <v>10.963997002876283</v>
      </c>
      <c r="V51" s="67">
        <f t="shared" si="10"/>
        <v>0.39053438052239559</v>
      </c>
      <c r="W51" s="100">
        <f t="shared" si="11"/>
        <v>0.26035625368159704</v>
      </c>
    </row>
    <row r="52" spans="2:23">
      <c r="B52" s="96">
        <f>Amnt_Deposited!B47</f>
        <v>2033</v>
      </c>
      <c r="C52" s="99">
        <f>Amnt_Deposited!F47</f>
        <v>0</v>
      </c>
      <c r="D52" s="418">
        <f>Dry_Matter_Content!G39</f>
        <v>0.56999999999999995</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0.8</v>
      </c>
      <c r="R52" s="67">
        <f t="shared" si="5"/>
        <v>0</v>
      </c>
      <c r="S52" s="67">
        <f t="shared" si="7"/>
        <v>0</v>
      </c>
      <c r="T52" s="67">
        <f t="shared" si="8"/>
        <v>0</v>
      </c>
      <c r="U52" s="67">
        <f t="shared" si="9"/>
        <v>10.586894889809065</v>
      </c>
      <c r="V52" s="67">
        <f t="shared" si="10"/>
        <v>0.37710211306721864</v>
      </c>
      <c r="W52" s="100">
        <f t="shared" si="11"/>
        <v>0.25140140871147909</v>
      </c>
    </row>
    <row r="53" spans="2:23">
      <c r="B53" s="96">
        <f>Amnt_Deposited!B48</f>
        <v>2034</v>
      </c>
      <c r="C53" s="99">
        <f>Amnt_Deposited!F48</f>
        <v>0</v>
      </c>
      <c r="D53" s="418">
        <f>Dry_Matter_Content!G40</f>
        <v>0.56999999999999995</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0.8</v>
      </c>
      <c r="R53" s="67">
        <f t="shared" si="5"/>
        <v>0</v>
      </c>
      <c r="S53" s="67">
        <f t="shared" si="7"/>
        <v>0</v>
      </c>
      <c r="T53" s="67">
        <f t="shared" si="8"/>
        <v>0</v>
      </c>
      <c r="U53" s="67">
        <f t="shared" si="9"/>
        <v>10.222763046949185</v>
      </c>
      <c r="V53" s="67">
        <f t="shared" si="10"/>
        <v>0.36413184285987954</v>
      </c>
      <c r="W53" s="100">
        <f t="shared" si="11"/>
        <v>0.24275456190658634</v>
      </c>
    </row>
    <row r="54" spans="2:23">
      <c r="B54" s="96">
        <f>Amnt_Deposited!B49</f>
        <v>2035</v>
      </c>
      <c r="C54" s="99">
        <f>Amnt_Deposited!F49</f>
        <v>0</v>
      </c>
      <c r="D54" s="418">
        <f>Dry_Matter_Content!G41</f>
        <v>0.56999999999999995</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0.8</v>
      </c>
      <c r="R54" s="67">
        <f t="shared" si="5"/>
        <v>0</v>
      </c>
      <c r="S54" s="67">
        <f t="shared" si="7"/>
        <v>0</v>
      </c>
      <c r="T54" s="67">
        <f t="shared" si="8"/>
        <v>0</v>
      </c>
      <c r="U54" s="67">
        <f t="shared" si="9"/>
        <v>9.871155367251836</v>
      </c>
      <c r="V54" s="67">
        <f t="shared" si="10"/>
        <v>0.35160767969734874</v>
      </c>
      <c r="W54" s="100">
        <f t="shared" si="11"/>
        <v>0.23440511979823248</v>
      </c>
    </row>
    <row r="55" spans="2:23">
      <c r="B55" s="96">
        <f>Amnt_Deposited!B50</f>
        <v>2036</v>
      </c>
      <c r="C55" s="99">
        <f>Amnt_Deposited!F50</f>
        <v>0</v>
      </c>
      <c r="D55" s="418">
        <f>Dry_Matter_Content!G42</f>
        <v>0.56999999999999995</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0.8</v>
      </c>
      <c r="R55" s="67">
        <f t="shared" si="5"/>
        <v>0</v>
      </c>
      <c r="S55" s="67">
        <f t="shared" si="7"/>
        <v>0</v>
      </c>
      <c r="T55" s="67">
        <f t="shared" si="8"/>
        <v>0</v>
      </c>
      <c r="U55" s="67">
        <f t="shared" si="9"/>
        <v>9.5316410873383202</v>
      </c>
      <c r="V55" s="67">
        <f t="shared" si="10"/>
        <v>0.33951427991351557</v>
      </c>
      <c r="W55" s="100">
        <f t="shared" si="11"/>
        <v>0.22634285327567705</v>
      </c>
    </row>
    <row r="56" spans="2:23">
      <c r="B56" s="96">
        <f>Amnt_Deposited!B51</f>
        <v>2037</v>
      </c>
      <c r="C56" s="99">
        <f>Amnt_Deposited!F51</f>
        <v>0</v>
      </c>
      <c r="D56" s="418">
        <f>Dry_Matter_Content!G43</f>
        <v>0.56999999999999995</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0.8</v>
      </c>
      <c r="R56" s="67">
        <f t="shared" si="5"/>
        <v>0</v>
      </c>
      <c r="S56" s="67">
        <f t="shared" si="7"/>
        <v>0</v>
      </c>
      <c r="T56" s="67">
        <f t="shared" si="8"/>
        <v>0</v>
      </c>
      <c r="U56" s="67">
        <f t="shared" si="9"/>
        <v>9.2038042597570424</v>
      </c>
      <c r="V56" s="67">
        <f t="shared" si="10"/>
        <v>0.32783682758127813</v>
      </c>
      <c r="W56" s="100">
        <f t="shared" si="11"/>
        <v>0.21855788505418541</v>
      </c>
    </row>
    <row r="57" spans="2:23">
      <c r="B57" s="96">
        <f>Amnt_Deposited!B52</f>
        <v>2038</v>
      </c>
      <c r="C57" s="99">
        <f>Amnt_Deposited!F52</f>
        <v>0</v>
      </c>
      <c r="D57" s="418">
        <f>Dry_Matter_Content!G44</f>
        <v>0.56999999999999995</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0.8</v>
      </c>
      <c r="R57" s="67">
        <f t="shared" si="5"/>
        <v>0</v>
      </c>
      <c r="S57" s="67">
        <f t="shared" si="7"/>
        <v>0</v>
      </c>
      <c r="T57" s="67">
        <f t="shared" si="8"/>
        <v>0</v>
      </c>
      <c r="U57" s="67">
        <f t="shared" si="9"/>
        <v>8.8872432433958615</v>
      </c>
      <c r="V57" s="67">
        <f t="shared" si="10"/>
        <v>0.31656101636118011</v>
      </c>
      <c r="W57" s="100">
        <f t="shared" si="11"/>
        <v>0.21104067757412007</v>
      </c>
    </row>
    <row r="58" spans="2:23">
      <c r="B58" s="96">
        <f>Amnt_Deposited!B53</f>
        <v>2039</v>
      </c>
      <c r="C58" s="99">
        <f>Amnt_Deposited!F53</f>
        <v>0</v>
      </c>
      <c r="D58" s="418">
        <f>Dry_Matter_Content!G45</f>
        <v>0.56999999999999995</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0.8</v>
      </c>
      <c r="R58" s="67">
        <f t="shared" si="5"/>
        <v>0</v>
      </c>
      <c r="S58" s="67">
        <f t="shared" si="7"/>
        <v>0</v>
      </c>
      <c r="T58" s="67">
        <f t="shared" si="8"/>
        <v>0</v>
      </c>
      <c r="U58" s="67">
        <f t="shared" si="9"/>
        <v>8.5815702114215053</v>
      </c>
      <c r="V58" s="67">
        <f t="shared" si="10"/>
        <v>0.30567303197435558</v>
      </c>
      <c r="W58" s="100">
        <f t="shared" si="11"/>
        <v>0.20378202131623704</v>
      </c>
    </row>
    <row r="59" spans="2:23">
      <c r="B59" s="96">
        <f>Amnt_Deposited!B54</f>
        <v>2040</v>
      </c>
      <c r="C59" s="99">
        <f>Amnt_Deposited!F54</f>
        <v>0</v>
      </c>
      <c r="D59" s="418">
        <f>Dry_Matter_Content!G46</f>
        <v>0.56999999999999995</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0.8</v>
      </c>
      <c r="R59" s="67">
        <f t="shared" si="5"/>
        <v>0</v>
      </c>
      <c r="S59" s="67">
        <f t="shared" si="7"/>
        <v>0</v>
      </c>
      <c r="T59" s="67">
        <f t="shared" si="8"/>
        <v>0</v>
      </c>
      <c r="U59" s="67">
        <f t="shared" si="9"/>
        <v>8.2864106761431948</v>
      </c>
      <c r="V59" s="67">
        <f t="shared" si="10"/>
        <v>0.29515953527831007</v>
      </c>
      <c r="W59" s="100">
        <f t="shared" si="11"/>
        <v>0.19677302351887338</v>
      </c>
    </row>
    <row r="60" spans="2:23">
      <c r="B60" s="96">
        <f>Amnt_Deposited!B55</f>
        <v>2041</v>
      </c>
      <c r="C60" s="99">
        <f>Amnt_Deposited!F55</f>
        <v>0</v>
      </c>
      <c r="D60" s="418">
        <f>Dry_Matter_Content!G47</f>
        <v>0.56999999999999995</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0.8</v>
      </c>
      <c r="R60" s="67">
        <f t="shared" si="5"/>
        <v>0</v>
      </c>
      <c r="S60" s="67">
        <f t="shared" si="7"/>
        <v>0</v>
      </c>
      <c r="T60" s="67">
        <f t="shared" si="8"/>
        <v>0</v>
      </c>
      <c r="U60" s="67">
        <f t="shared" si="9"/>
        <v>8.0014030302183929</v>
      </c>
      <c r="V60" s="67">
        <f t="shared" si="10"/>
        <v>0.28500764592480243</v>
      </c>
      <c r="W60" s="100">
        <f t="shared" si="11"/>
        <v>0.19000509728320161</v>
      </c>
    </row>
    <row r="61" spans="2:23">
      <c r="B61" s="96">
        <f>Amnt_Deposited!B56</f>
        <v>2042</v>
      </c>
      <c r="C61" s="99">
        <f>Amnt_Deposited!F56</f>
        <v>0</v>
      </c>
      <c r="D61" s="418">
        <f>Dry_Matter_Content!G48</f>
        <v>0.56999999999999995</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0.8</v>
      </c>
      <c r="R61" s="67">
        <f t="shared" si="5"/>
        <v>0</v>
      </c>
      <c r="S61" s="67">
        <f t="shared" si="7"/>
        <v>0</v>
      </c>
      <c r="T61" s="67">
        <f t="shared" si="8"/>
        <v>0</v>
      </c>
      <c r="U61" s="67">
        <f t="shared" si="9"/>
        <v>7.7261981036385849</v>
      </c>
      <c r="V61" s="67">
        <f t="shared" si="10"/>
        <v>0.275204926579808</v>
      </c>
      <c r="W61" s="100">
        <f t="shared" si="11"/>
        <v>0.18346995105320532</v>
      </c>
    </row>
    <row r="62" spans="2:23">
      <c r="B62" s="96">
        <f>Amnt_Deposited!B57</f>
        <v>2043</v>
      </c>
      <c r="C62" s="99">
        <f>Amnt_Deposited!F57</f>
        <v>0</v>
      </c>
      <c r="D62" s="418">
        <f>Dry_Matter_Content!G49</f>
        <v>0.56999999999999995</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0.8</v>
      </c>
      <c r="R62" s="67">
        <f t="shared" si="5"/>
        <v>0</v>
      </c>
      <c r="S62" s="67">
        <f t="shared" si="7"/>
        <v>0</v>
      </c>
      <c r="T62" s="67">
        <f t="shared" si="8"/>
        <v>0</v>
      </c>
      <c r="U62" s="67">
        <f t="shared" si="9"/>
        <v>7.4604587359523569</v>
      </c>
      <c r="V62" s="67">
        <f t="shared" si="10"/>
        <v>0.26573936768622852</v>
      </c>
      <c r="W62" s="100">
        <f t="shared" si="11"/>
        <v>0.17715957845748567</v>
      </c>
    </row>
    <row r="63" spans="2:23">
      <c r="B63" s="96">
        <f>Amnt_Deposited!B58</f>
        <v>2044</v>
      </c>
      <c r="C63" s="99">
        <f>Amnt_Deposited!F58</f>
        <v>0</v>
      </c>
      <c r="D63" s="418">
        <f>Dry_Matter_Content!G50</f>
        <v>0.56999999999999995</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0.8</v>
      </c>
      <c r="R63" s="67">
        <f t="shared" si="5"/>
        <v>0</v>
      </c>
      <c r="S63" s="67">
        <f t="shared" si="7"/>
        <v>0</v>
      </c>
      <c r="T63" s="67">
        <f t="shared" si="8"/>
        <v>0</v>
      </c>
      <c r="U63" s="67">
        <f t="shared" si="9"/>
        <v>7.2038593632016736</v>
      </c>
      <c r="V63" s="67">
        <f t="shared" si="10"/>
        <v>0.25659937275068317</v>
      </c>
      <c r="W63" s="100">
        <f t="shared" si="11"/>
        <v>0.17106624850045543</v>
      </c>
    </row>
    <row r="64" spans="2:23">
      <c r="B64" s="96">
        <f>Amnt_Deposited!B59</f>
        <v>2045</v>
      </c>
      <c r="C64" s="99">
        <f>Amnt_Deposited!F59</f>
        <v>0</v>
      </c>
      <c r="D64" s="418">
        <f>Dry_Matter_Content!G51</f>
        <v>0.56999999999999995</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0.8</v>
      </c>
      <c r="R64" s="67">
        <f t="shared" si="5"/>
        <v>0</v>
      </c>
      <c r="S64" s="67">
        <f t="shared" si="7"/>
        <v>0</v>
      </c>
      <c r="T64" s="67">
        <f t="shared" si="8"/>
        <v>0</v>
      </c>
      <c r="U64" s="67">
        <f t="shared" si="9"/>
        <v>6.9560856190653197</v>
      </c>
      <c r="V64" s="67">
        <f t="shared" si="10"/>
        <v>0.24777374413635389</v>
      </c>
      <c r="W64" s="100">
        <f t="shared" si="11"/>
        <v>0.16518249609090258</v>
      </c>
    </row>
    <row r="65" spans="2:23">
      <c r="B65" s="96">
        <f>Amnt_Deposited!B60</f>
        <v>2046</v>
      </c>
      <c r="C65" s="99">
        <f>Amnt_Deposited!F60</f>
        <v>0</v>
      </c>
      <c r="D65" s="418">
        <f>Dry_Matter_Content!G52</f>
        <v>0.56999999999999995</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0.8</v>
      </c>
      <c r="R65" s="67">
        <f t="shared" si="5"/>
        <v>0</v>
      </c>
      <c r="S65" s="67">
        <f t="shared" si="7"/>
        <v>0</v>
      </c>
      <c r="T65" s="67">
        <f t="shared" si="8"/>
        <v>0</v>
      </c>
      <c r="U65" s="67">
        <f t="shared" si="9"/>
        <v>6.71683394972084</v>
      </c>
      <c r="V65" s="67">
        <f t="shared" si="10"/>
        <v>0.23925166934447978</v>
      </c>
      <c r="W65" s="100">
        <f t="shared" si="11"/>
        <v>0.15950111289631985</v>
      </c>
    </row>
    <row r="66" spans="2:23">
      <c r="B66" s="96">
        <f>Amnt_Deposited!B61</f>
        <v>2047</v>
      </c>
      <c r="C66" s="99">
        <f>Amnt_Deposited!F61</f>
        <v>0</v>
      </c>
      <c r="D66" s="418">
        <f>Dry_Matter_Content!G53</f>
        <v>0.56999999999999995</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0.8</v>
      </c>
      <c r="R66" s="67">
        <f t="shared" si="5"/>
        <v>0</v>
      </c>
      <c r="S66" s="67">
        <f t="shared" si="7"/>
        <v>0</v>
      </c>
      <c r="T66" s="67">
        <f t="shared" si="8"/>
        <v>0</v>
      </c>
      <c r="U66" s="67">
        <f t="shared" si="9"/>
        <v>6.4858112419531464</v>
      </c>
      <c r="V66" s="67">
        <f t="shared" si="10"/>
        <v>0.23102270776769404</v>
      </c>
      <c r="W66" s="100">
        <f t="shared" si="11"/>
        <v>0.15401513851179602</v>
      </c>
    </row>
    <row r="67" spans="2:23">
      <c r="B67" s="96">
        <f>Amnt_Deposited!B62</f>
        <v>2048</v>
      </c>
      <c r="C67" s="99">
        <f>Amnt_Deposited!F62</f>
        <v>0</v>
      </c>
      <c r="D67" s="418">
        <f>Dry_Matter_Content!G54</f>
        <v>0.56999999999999995</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0.8</v>
      </c>
      <c r="R67" s="67">
        <f t="shared" si="5"/>
        <v>0</v>
      </c>
      <c r="S67" s="67">
        <f t="shared" si="7"/>
        <v>0</v>
      </c>
      <c r="T67" s="67">
        <f t="shared" si="8"/>
        <v>0</v>
      </c>
      <c r="U67" s="67">
        <f t="shared" si="9"/>
        <v>6.262734464054172</v>
      </c>
      <c r="V67" s="67">
        <f t="shared" si="10"/>
        <v>0.22307677789897437</v>
      </c>
      <c r="W67" s="100">
        <f t="shared" si="11"/>
        <v>0.14871785193264958</v>
      </c>
    </row>
    <row r="68" spans="2:23">
      <c r="B68" s="96">
        <f>Amnt_Deposited!B63</f>
        <v>2049</v>
      </c>
      <c r="C68" s="99">
        <f>Amnt_Deposited!F63</f>
        <v>0</v>
      </c>
      <c r="D68" s="418">
        <f>Dry_Matter_Content!G55</f>
        <v>0.56999999999999995</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0.8</v>
      </c>
      <c r="R68" s="67">
        <f t="shared" si="5"/>
        <v>0</v>
      </c>
      <c r="S68" s="67">
        <f t="shared" si="7"/>
        <v>0</v>
      </c>
      <c r="T68" s="67">
        <f t="shared" si="8"/>
        <v>0</v>
      </c>
      <c r="U68" s="67">
        <f t="shared" si="9"/>
        <v>6.0473303190736365</v>
      </c>
      <c r="V68" s="67">
        <f t="shared" si="10"/>
        <v>0.21540414498053584</v>
      </c>
      <c r="W68" s="100">
        <f t="shared" si="11"/>
        <v>0.14360276332035721</v>
      </c>
    </row>
    <row r="69" spans="2:23">
      <c r="B69" s="96">
        <f>Amnt_Deposited!B64</f>
        <v>2050</v>
      </c>
      <c r="C69" s="99">
        <f>Amnt_Deposited!F64</f>
        <v>0</v>
      </c>
      <c r="D69" s="418">
        <f>Dry_Matter_Content!G56</f>
        <v>0.56999999999999995</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0.8</v>
      </c>
      <c r="R69" s="67">
        <f t="shared" si="5"/>
        <v>0</v>
      </c>
      <c r="S69" s="67">
        <f t="shared" si="7"/>
        <v>0</v>
      </c>
      <c r="T69" s="67">
        <f t="shared" si="8"/>
        <v>0</v>
      </c>
      <c r="U69" s="67">
        <f t="shared" si="9"/>
        <v>5.8393349099961007</v>
      </c>
      <c r="V69" s="67">
        <f t="shared" si="10"/>
        <v>0.20799540907753553</v>
      </c>
      <c r="W69" s="100">
        <f t="shared" si="11"/>
        <v>0.13866360605169034</v>
      </c>
    </row>
    <row r="70" spans="2:23">
      <c r="B70" s="96">
        <f>Amnt_Deposited!B65</f>
        <v>2051</v>
      </c>
      <c r="C70" s="99">
        <f>Amnt_Deposited!F65</f>
        <v>0</v>
      </c>
      <c r="D70" s="418">
        <f>Dry_Matter_Content!G57</f>
        <v>0.56999999999999995</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0.8</v>
      </c>
      <c r="R70" s="67">
        <f t="shared" si="5"/>
        <v>0</v>
      </c>
      <c r="S70" s="67">
        <f t="shared" si="7"/>
        <v>0</v>
      </c>
      <c r="T70" s="67">
        <f t="shared" si="8"/>
        <v>0</v>
      </c>
      <c r="U70" s="67">
        <f t="shared" si="9"/>
        <v>5.6384934164341241</v>
      </c>
      <c r="V70" s="67">
        <f t="shared" si="10"/>
        <v>0.2008414935619765</v>
      </c>
      <c r="W70" s="100">
        <f t="shared" si="11"/>
        <v>0.13389432904131765</v>
      </c>
    </row>
    <row r="71" spans="2:23">
      <c r="B71" s="96">
        <f>Amnt_Deposited!B66</f>
        <v>2052</v>
      </c>
      <c r="C71" s="99">
        <f>Amnt_Deposited!F66</f>
        <v>0</v>
      </c>
      <c r="D71" s="418">
        <f>Dry_Matter_Content!G58</f>
        <v>0.56999999999999995</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0.8</v>
      </c>
      <c r="R71" s="67">
        <f t="shared" si="5"/>
        <v>0</v>
      </c>
      <c r="S71" s="67">
        <f t="shared" si="7"/>
        <v>0</v>
      </c>
      <c r="T71" s="67">
        <f t="shared" si="8"/>
        <v>0</v>
      </c>
      <c r="U71" s="67">
        <f t="shared" si="9"/>
        <v>5.44455978244142</v>
      </c>
      <c r="V71" s="67">
        <f t="shared" si="10"/>
        <v>0.19393363399270366</v>
      </c>
      <c r="W71" s="100">
        <f t="shared" si="11"/>
        <v>0.12928908932846911</v>
      </c>
    </row>
    <row r="72" spans="2:23">
      <c r="B72" s="96">
        <f>Amnt_Deposited!B67</f>
        <v>2053</v>
      </c>
      <c r="C72" s="99">
        <f>Amnt_Deposited!F67</f>
        <v>0</v>
      </c>
      <c r="D72" s="418">
        <f>Dry_Matter_Content!G59</f>
        <v>0.56999999999999995</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0.8</v>
      </c>
      <c r="R72" s="67">
        <f t="shared" si="5"/>
        <v>0</v>
      </c>
      <c r="S72" s="67">
        <f t="shared" si="7"/>
        <v>0</v>
      </c>
      <c r="T72" s="67">
        <f t="shared" si="8"/>
        <v>0</v>
      </c>
      <c r="U72" s="67">
        <f t="shared" si="9"/>
        <v>5.2572964150635526</v>
      </c>
      <c r="V72" s="67">
        <f t="shared" si="10"/>
        <v>0.18726336737786714</v>
      </c>
      <c r="W72" s="100">
        <f t="shared" si="11"/>
        <v>0.12484224491857809</v>
      </c>
    </row>
    <row r="73" spans="2:23">
      <c r="B73" s="96">
        <f>Amnt_Deposited!B68</f>
        <v>2054</v>
      </c>
      <c r="C73" s="99">
        <f>Amnt_Deposited!F68</f>
        <v>0</v>
      </c>
      <c r="D73" s="418">
        <f>Dry_Matter_Content!G60</f>
        <v>0.56999999999999995</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0.8</v>
      </c>
      <c r="R73" s="67">
        <f t="shared" si="5"/>
        <v>0</v>
      </c>
      <c r="S73" s="67">
        <f t="shared" si="7"/>
        <v>0</v>
      </c>
      <c r="T73" s="67">
        <f t="shared" si="8"/>
        <v>0</v>
      </c>
      <c r="U73" s="67">
        <f t="shared" si="9"/>
        <v>5.0764738932568534</v>
      </c>
      <c r="V73" s="67">
        <f t="shared" si="10"/>
        <v>0.180822521806699</v>
      </c>
      <c r="W73" s="100">
        <f t="shared" si="11"/>
        <v>0.12054834787113267</v>
      </c>
    </row>
    <row r="74" spans="2:23">
      <c r="B74" s="96">
        <f>Amnt_Deposited!B69</f>
        <v>2055</v>
      </c>
      <c r="C74" s="99">
        <f>Amnt_Deposited!F69</f>
        <v>0</v>
      </c>
      <c r="D74" s="418">
        <f>Dry_Matter_Content!G61</f>
        <v>0.56999999999999995</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0.8</v>
      </c>
      <c r="R74" s="67">
        <f t="shared" si="5"/>
        <v>0</v>
      </c>
      <c r="S74" s="67">
        <f t="shared" si="7"/>
        <v>0</v>
      </c>
      <c r="T74" s="67">
        <f t="shared" si="8"/>
        <v>0</v>
      </c>
      <c r="U74" s="67">
        <f t="shared" si="9"/>
        <v>4.9018706868189525</v>
      </c>
      <c r="V74" s="67">
        <f t="shared" si="10"/>
        <v>0.17460320643790045</v>
      </c>
      <c r="W74" s="100">
        <f t="shared" si="11"/>
        <v>0.11640213762526697</v>
      </c>
    </row>
    <row r="75" spans="2:23">
      <c r="B75" s="96">
        <f>Amnt_Deposited!B70</f>
        <v>2056</v>
      </c>
      <c r="C75" s="99">
        <f>Amnt_Deposited!F70</f>
        <v>0</v>
      </c>
      <c r="D75" s="418">
        <f>Dry_Matter_Content!G62</f>
        <v>0.56999999999999995</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0.8</v>
      </c>
      <c r="R75" s="67">
        <f t="shared" si="5"/>
        <v>0</v>
      </c>
      <c r="S75" s="67">
        <f t="shared" si="7"/>
        <v>0</v>
      </c>
      <c r="T75" s="67">
        <f t="shared" si="8"/>
        <v>0</v>
      </c>
      <c r="U75" s="67">
        <f t="shared" si="9"/>
        <v>4.7332728849865777</v>
      </c>
      <c r="V75" s="67">
        <f t="shared" si="10"/>
        <v>0.16859780183237466</v>
      </c>
      <c r="W75" s="100">
        <f t="shared" si="11"/>
        <v>0.11239853455491644</v>
      </c>
    </row>
    <row r="76" spans="2:23">
      <c r="B76" s="96">
        <f>Amnt_Deposited!B71</f>
        <v>2057</v>
      </c>
      <c r="C76" s="99">
        <f>Amnt_Deposited!F71</f>
        <v>0</v>
      </c>
      <c r="D76" s="418">
        <f>Dry_Matter_Content!G63</f>
        <v>0.56999999999999995</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0.8</v>
      </c>
      <c r="R76" s="67">
        <f t="shared" si="5"/>
        <v>0</v>
      </c>
      <c r="S76" s="67">
        <f t="shared" si="7"/>
        <v>0</v>
      </c>
      <c r="T76" s="67">
        <f t="shared" si="8"/>
        <v>0</v>
      </c>
      <c r="U76" s="67">
        <f t="shared" si="9"/>
        <v>4.5704739343681169</v>
      </c>
      <c r="V76" s="67">
        <f t="shared" si="10"/>
        <v>0.16279895061846084</v>
      </c>
      <c r="W76" s="100">
        <f t="shared" si="11"/>
        <v>0.10853263374564055</v>
      </c>
    </row>
    <row r="77" spans="2:23">
      <c r="B77" s="96">
        <f>Amnt_Deposited!B72</f>
        <v>2058</v>
      </c>
      <c r="C77" s="99">
        <f>Amnt_Deposited!F72</f>
        <v>0</v>
      </c>
      <c r="D77" s="418">
        <f>Dry_Matter_Content!G64</f>
        <v>0.56999999999999995</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0.8</v>
      </c>
      <c r="R77" s="67">
        <f t="shared" si="5"/>
        <v>0</v>
      </c>
      <c r="S77" s="67">
        <f t="shared" si="7"/>
        <v>0</v>
      </c>
      <c r="T77" s="67">
        <f t="shared" si="8"/>
        <v>0</v>
      </c>
      <c r="U77" s="67">
        <f t="shared" si="9"/>
        <v>4.4132743858898831</v>
      </c>
      <c r="V77" s="67">
        <f t="shared" si="10"/>
        <v>0.15719954847823389</v>
      </c>
      <c r="W77" s="100">
        <f t="shared" si="11"/>
        <v>0.10479969898548926</v>
      </c>
    </row>
    <row r="78" spans="2:23">
      <c r="B78" s="96">
        <f>Amnt_Deposited!B73</f>
        <v>2059</v>
      </c>
      <c r="C78" s="99">
        <f>Amnt_Deposited!F73</f>
        <v>0</v>
      </c>
      <c r="D78" s="418">
        <f>Dry_Matter_Content!G65</f>
        <v>0.56999999999999995</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0.8</v>
      </c>
      <c r="R78" s="67">
        <f t="shared" si="5"/>
        <v>0</v>
      </c>
      <c r="S78" s="67">
        <f t="shared" si="7"/>
        <v>0</v>
      </c>
      <c r="T78" s="67">
        <f t="shared" si="8"/>
        <v>0</v>
      </c>
      <c r="U78" s="67">
        <f t="shared" si="9"/>
        <v>4.2614816504460569</v>
      </c>
      <c r="V78" s="67">
        <f t="shared" si="10"/>
        <v>0.15179273544382652</v>
      </c>
      <c r="W78" s="100">
        <f t="shared" si="11"/>
        <v>0.10119515696255101</v>
      </c>
    </row>
    <row r="79" spans="2:23">
      <c r="B79" s="96">
        <f>Amnt_Deposited!B74</f>
        <v>2060</v>
      </c>
      <c r="C79" s="99">
        <f>Amnt_Deposited!F74</f>
        <v>0</v>
      </c>
      <c r="D79" s="418">
        <f>Dry_Matter_Content!G66</f>
        <v>0.56999999999999995</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0.8</v>
      </c>
      <c r="R79" s="67">
        <f t="shared" si="5"/>
        <v>0</v>
      </c>
      <c r="S79" s="67">
        <f t="shared" si="7"/>
        <v>0</v>
      </c>
      <c r="T79" s="67">
        <f t="shared" si="8"/>
        <v>0</v>
      </c>
      <c r="U79" s="67">
        <f t="shared" si="9"/>
        <v>4.1149097629529461</v>
      </c>
      <c r="V79" s="67">
        <f t="shared" si="10"/>
        <v>0.14657188749311079</v>
      </c>
      <c r="W79" s="100">
        <f t="shared" si="11"/>
        <v>9.7714591662073857E-2</v>
      </c>
    </row>
    <row r="80" spans="2:23">
      <c r="B80" s="96">
        <f>Amnt_Deposited!B75</f>
        <v>2061</v>
      </c>
      <c r="C80" s="99">
        <f>Amnt_Deposited!F75</f>
        <v>0</v>
      </c>
      <c r="D80" s="418">
        <f>Dry_Matter_Content!G67</f>
        <v>0.56999999999999995</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0.8</v>
      </c>
      <c r="R80" s="67">
        <f t="shared" si="5"/>
        <v>0</v>
      </c>
      <c r="S80" s="67">
        <f t="shared" si="7"/>
        <v>0</v>
      </c>
      <c r="T80" s="67">
        <f t="shared" si="8"/>
        <v>0</v>
      </c>
      <c r="U80" s="67">
        <f t="shared" si="9"/>
        <v>3.9733791545185038</v>
      </c>
      <c r="V80" s="67">
        <f t="shared" si="10"/>
        <v>0.14153060843444243</v>
      </c>
      <c r="W80" s="100">
        <f t="shared" si="11"/>
        <v>9.4353738956294952E-2</v>
      </c>
    </row>
    <row r="81" spans="2:23">
      <c r="B81" s="96">
        <f>Amnt_Deposited!B76</f>
        <v>2062</v>
      </c>
      <c r="C81" s="99">
        <f>Amnt_Deposited!F76</f>
        <v>0</v>
      </c>
      <c r="D81" s="418">
        <f>Dry_Matter_Content!G68</f>
        <v>0.56999999999999995</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0.8</v>
      </c>
      <c r="R81" s="67">
        <f t="shared" si="5"/>
        <v>0</v>
      </c>
      <c r="S81" s="67">
        <f t="shared" si="7"/>
        <v>0</v>
      </c>
      <c r="T81" s="67">
        <f t="shared" si="8"/>
        <v>0</v>
      </c>
      <c r="U81" s="67">
        <f t="shared" si="9"/>
        <v>3.8367164324479774</v>
      </c>
      <c r="V81" s="67">
        <f t="shared" si="10"/>
        <v>0.13666272207052643</v>
      </c>
      <c r="W81" s="100">
        <f t="shared" si="11"/>
        <v>9.110848138035095E-2</v>
      </c>
    </row>
    <row r="82" spans="2:23">
      <c r="B82" s="96">
        <f>Amnt_Deposited!B77</f>
        <v>2063</v>
      </c>
      <c r="C82" s="99">
        <f>Amnt_Deposited!F77</f>
        <v>0</v>
      </c>
      <c r="D82" s="418">
        <f>Dry_Matter_Content!G69</f>
        <v>0.56999999999999995</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0.8</v>
      </c>
      <c r="R82" s="67">
        <f t="shared" si="5"/>
        <v>0</v>
      </c>
      <c r="S82" s="67">
        <f t="shared" si="7"/>
        <v>0</v>
      </c>
      <c r="T82" s="67">
        <f t="shared" si="8"/>
        <v>0</v>
      </c>
      <c r="U82" s="67">
        <f t="shared" si="9"/>
        <v>3.7047541678161746</v>
      </c>
      <c r="V82" s="67">
        <f t="shared" si="10"/>
        <v>0.1319622646318028</v>
      </c>
      <c r="W82" s="100">
        <f t="shared" si="11"/>
        <v>8.7974843087868529E-2</v>
      </c>
    </row>
    <row r="83" spans="2:23">
      <c r="B83" s="96">
        <f>Amnt_Deposited!B78</f>
        <v>2064</v>
      </c>
      <c r="C83" s="99">
        <f>Amnt_Deposited!F78</f>
        <v>0</v>
      </c>
      <c r="D83" s="418">
        <f>Dry_Matter_Content!G70</f>
        <v>0.56999999999999995</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0.8</v>
      </c>
      <c r="R83" s="67">
        <f t="shared" ref="R83:R99" si="17">P83*$W$6*DOCF*Q83</f>
        <v>0</v>
      </c>
      <c r="S83" s="67">
        <f t="shared" si="7"/>
        <v>0</v>
      </c>
      <c r="T83" s="67">
        <f t="shared" si="8"/>
        <v>0</v>
      </c>
      <c r="U83" s="67">
        <f t="shared" si="9"/>
        <v>3.5773306903460917</v>
      </c>
      <c r="V83" s="67">
        <f t="shared" si="10"/>
        <v>0.12742347747008309</v>
      </c>
      <c r="W83" s="100">
        <f t="shared" si="11"/>
        <v>8.4948984980055389E-2</v>
      </c>
    </row>
    <row r="84" spans="2:23">
      <c r="B84" s="96">
        <f>Amnt_Deposited!B79</f>
        <v>2065</v>
      </c>
      <c r="C84" s="99">
        <f>Amnt_Deposited!F79</f>
        <v>0</v>
      </c>
      <c r="D84" s="418">
        <f>Dry_Matter_Content!G71</f>
        <v>0.56999999999999995</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0.8</v>
      </c>
      <c r="R84" s="67">
        <f t="shared" si="17"/>
        <v>0</v>
      </c>
      <c r="S84" s="67">
        <f t="shared" si="7"/>
        <v>0</v>
      </c>
      <c r="T84" s="67">
        <f t="shared" si="8"/>
        <v>0</v>
      </c>
      <c r="U84" s="67">
        <f t="shared" si="9"/>
        <v>3.4542898903426056</v>
      </c>
      <c r="V84" s="67">
        <f t="shared" si="10"/>
        <v>0.12304080000348623</v>
      </c>
      <c r="W84" s="100">
        <f t="shared" si="11"/>
        <v>8.2027200002324149E-2</v>
      </c>
    </row>
    <row r="85" spans="2:23">
      <c r="B85" s="96">
        <f>Amnt_Deposited!B80</f>
        <v>2066</v>
      </c>
      <c r="C85" s="99">
        <f>Amnt_Deposited!F80</f>
        <v>0</v>
      </c>
      <c r="D85" s="418">
        <f>Dry_Matter_Content!G72</f>
        <v>0.56999999999999995</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0.8</v>
      </c>
      <c r="R85" s="67">
        <f t="shared" si="17"/>
        <v>0</v>
      </c>
      <c r="S85" s="67">
        <f t="shared" ref="S85:S98" si="19">R85*$W$12</f>
        <v>0</v>
      </c>
      <c r="T85" s="67">
        <f t="shared" ref="T85:T98" si="20">R85*(1-$W$12)</f>
        <v>0</v>
      </c>
      <c r="U85" s="67">
        <f t="shared" ref="U85:U98" si="21">S85+U84*$W$10</f>
        <v>3.3354810274385751</v>
      </c>
      <c r="V85" s="67">
        <f t="shared" ref="V85:V98" si="22">U84*(1-$W$10)+T85</f>
        <v>0.11880886290403031</v>
      </c>
      <c r="W85" s="100">
        <f t="shared" ref="W85:W99" si="23">V85*CH4_fraction*conv</f>
        <v>7.9205908602686864E-2</v>
      </c>
    </row>
    <row r="86" spans="2:23">
      <c r="B86" s="96">
        <f>Amnt_Deposited!B81</f>
        <v>2067</v>
      </c>
      <c r="C86" s="99">
        <f>Amnt_Deposited!F81</f>
        <v>0</v>
      </c>
      <c r="D86" s="418">
        <f>Dry_Matter_Content!G73</f>
        <v>0.56999999999999995</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0.8</v>
      </c>
      <c r="R86" s="67">
        <f t="shared" si="17"/>
        <v>0</v>
      </c>
      <c r="S86" s="67">
        <f t="shared" si="19"/>
        <v>0</v>
      </c>
      <c r="T86" s="67">
        <f t="shared" si="20"/>
        <v>0</v>
      </c>
      <c r="U86" s="67">
        <f t="shared" si="21"/>
        <v>3.2207585459190406</v>
      </c>
      <c r="V86" s="67">
        <f t="shared" si="22"/>
        <v>0.11472248151953433</v>
      </c>
      <c r="W86" s="100">
        <f t="shared" si="23"/>
        <v>7.6481654346356218E-2</v>
      </c>
    </row>
    <row r="87" spans="2:23">
      <c r="B87" s="96">
        <f>Amnt_Deposited!B82</f>
        <v>2068</v>
      </c>
      <c r="C87" s="99">
        <f>Amnt_Deposited!F82</f>
        <v>0</v>
      </c>
      <c r="D87" s="418">
        <f>Dry_Matter_Content!G74</f>
        <v>0.56999999999999995</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0.8</v>
      </c>
      <c r="R87" s="67">
        <f t="shared" si="17"/>
        <v>0</v>
      </c>
      <c r="S87" s="67">
        <f t="shared" si="19"/>
        <v>0</v>
      </c>
      <c r="T87" s="67">
        <f t="shared" si="20"/>
        <v>0</v>
      </c>
      <c r="U87" s="67">
        <f t="shared" si="21"/>
        <v>3.1099818963972696</v>
      </c>
      <c r="V87" s="67">
        <f t="shared" si="22"/>
        <v>0.11077664952177092</v>
      </c>
      <c r="W87" s="100">
        <f t="shared" si="23"/>
        <v>7.3851099681180615E-2</v>
      </c>
    </row>
    <row r="88" spans="2:23">
      <c r="B88" s="96">
        <f>Amnt_Deposited!B83</f>
        <v>2069</v>
      </c>
      <c r="C88" s="99">
        <f>Amnt_Deposited!F83</f>
        <v>0</v>
      </c>
      <c r="D88" s="418">
        <f>Dry_Matter_Content!G75</f>
        <v>0.56999999999999995</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0.8</v>
      </c>
      <c r="R88" s="67">
        <f t="shared" si="17"/>
        <v>0</v>
      </c>
      <c r="S88" s="67">
        <f t="shared" si="19"/>
        <v>0</v>
      </c>
      <c r="T88" s="67">
        <f t="shared" si="20"/>
        <v>0</v>
      </c>
      <c r="U88" s="67">
        <f t="shared" si="21"/>
        <v>3.0030153636241814</v>
      </c>
      <c r="V88" s="67">
        <f t="shared" si="22"/>
        <v>0.10696653277308815</v>
      </c>
      <c r="W88" s="100">
        <f t="shared" si="23"/>
        <v>7.1311021848725425E-2</v>
      </c>
    </row>
    <row r="89" spans="2:23">
      <c r="B89" s="96">
        <f>Amnt_Deposited!B84</f>
        <v>2070</v>
      </c>
      <c r="C89" s="99">
        <f>Amnt_Deposited!F84</f>
        <v>0</v>
      </c>
      <c r="D89" s="418">
        <f>Dry_Matter_Content!G76</f>
        <v>0.56999999999999995</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0.8</v>
      </c>
      <c r="R89" s="67">
        <f t="shared" si="17"/>
        <v>0</v>
      </c>
      <c r="S89" s="67">
        <f t="shared" si="19"/>
        <v>0</v>
      </c>
      <c r="T89" s="67">
        <f t="shared" si="20"/>
        <v>0</v>
      </c>
      <c r="U89" s="67">
        <f t="shared" si="21"/>
        <v>2.8997279002201952</v>
      </c>
      <c r="V89" s="67">
        <f t="shared" si="22"/>
        <v>0.10328746340398641</v>
      </c>
      <c r="W89" s="100">
        <f t="shared" si="23"/>
        <v>6.8858308935990931E-2</v>
      </c>
    </row>
    <row r="90" spans="2:23">
      <c r="B90" s="96">
        <f>Amnt_Deposited!B85</f>
        <v>2071</v>
      </c>
      <c r="C90" s="99">
        <f>Amnt_Deposited!F85</f>
        <v>0</v>
      </c>
      <c r="D90" s="418">
        <f>Dry_Matter_Content!G77</f>
        <v>0.56999999999999995</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0.8</v>
      </c>
      <c r="R90" s="67">
        <f t="shared" si="17"/>
        <v>0</v>
      </c>
      <c r="S90" s="67">
        <f t="shared" si="19"/>
        <v>0</v>
      </c>
      <c r="T90" s="67">
        <f t="shared" si="20"/>
        <v>0</v>
      </c>
      <c r="U90" s="67">
        <f t="shared" si="21"/>
        <v>2.7999929661258007</v>
      </c>
      <c r="V90" s="67">
        <f t="shared" si="22"/>
        <v>9.9734934094394462E-2</v>
      </c>
      <c r="W90" s="100">
        <f t="shared" si="23"/>
        <v>6.6489956062929637E-2</v>
      </c>
    </row>
    <row r="91" spans="2:23">
      <c r="B91" s="96">
        <f>Amnt_Deposited!B86</f>
        <v>2072</v>
      </c>
      <c r="C91" s="99">
        <f>Amnt_Deposited!F86</f>
        <v>0</v>
      </c>
      <c r="D91" s="418">
        <f>Dry_Matter_Content!G78</f>
        <v>0.56999999999999995</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0.8</v>
      </c>
      <c r="R91" s="67">
        <f t="shared" si="17"/>
        <v>0</v>
      </c>
      <c r="S91" s="67">
        <f t="shared" si="19"/>
        <v>0</v>
      </c>
      <c r="T91" s="67">
        <f t="shared" si="20"/>
        <v>0</v>
      </c>
      <c r="U91" s="67">
        <f t="shared" si="21"/>
        <v>2.7036883735741619</v>
      </c>
      <c r="V91" s="67">
        <f t="shared" si="22"/>
        <v>9.6304592551638729E-2</v>
      </c>
      <c r="W91" s="100">
        <f t="shared" si="23"/>
        <v>6.4203061701092481E-2</v>
      </c>
    </row>
    <row r="92" spans="2:23">
      <c r="B92" s="96">
        <f>Amnt_Deposited!B87</f>
        <v>2073</v>
      </c>
      <c r="C92" s="99">
        <f>Amnt_Deposited!F87</f>
        <v>0</v>
      </c>
      <c r="D92" s="418">
        <f>Dry_Matter_Content!G79</f>
        <v>0.56999999999999995</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0.8</v>
      </c>
      <c r="R92" s="67">
        <f t="shared" si="17"/>
        <v>0</v>
      </c>
      <c r="S92" s="67">
        <f t="shared" si="19"/>
        <v>0</v>
      </c>
      <c r="T92" s="67">
        <f t="shared" si="20"/>
        <v>0</v>
      </c>
      <c r="U92" s="67">
        <f t="shared" si="21"/>
        <v>2.6106961373958213</v>
      </c>
      <c r="V92" s="67">
        <f t="shared" si="22"/>
        <v>9.2992236178340446E-2</v>
      </c>
      <c r="W92" s="100">
        <f t="shared" si="23"/>
        <v>6.1994824118893628E-2</v>
      </c>
    </row>
    <row r="93" spans="2:23">
      <c r="B93" s="96">
        <f>Amnt_Deposited!B88</f>
        <v>2074</v>
      </c>
      <c r="C93" s="99">
        <f>Amnt_Deposited!F88</f>
        <v>0</v>
      </c>
      <c r="D93" s="418">
        <f>Dry_Matter_Content!G80</f>
        <v>0.56999999999999995</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0.8</v>
      </c>
      <c r="R93" s="67">
        <f t="shared" si="17"/>
        <v>0</v>
      </c>
      <c r="S93" s="67">
        <f t="shared" si="19"/>
        <v>0</v>
      </c>
      <c r="T93" s="67">
        <f t="shared" si="20"/>
        <v>0</v>
      </c>
      <c r="U93" s="67">
        <f t="shared" si="21"/>
        <v>2.5209023304721128</v>
      </c>
      <c r="V93" s="67">
        <f t="shared" si="22"/>
        <v>8.979380692370835E-2</v>
      </c>
      <c r="W93" s="100">
        <f t="shared" si="23"/>
        <v>5.98625379491389E-2</v>
      </c>
    </row>
    <row r="94" spans="2:23">
      <c r="B94" s="96">
        <f>Amnt_Deposited!B89</f>
        <v>2075</v>
      </c>
      <c r="C94" s="99">
        <f>Amnt_Deposited!F89</f>
        <v>0</v>
      </c>
      <c r="D94" s="418">
        <f>Dry_Matter_Content!G81</f>
        <v>0.56999999999999995</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0.8</v>
      </c>
      <c r="R94" s="67">
        <f t="shared" si="17"/>
        <v>0</v>
      </c>
      <c r="S94" s="67">
        <f t="shared" si="19"/>
        <v>0</v>
      </c>
      <c r="T94" s="67">
        <f t="shared" si="20"/>
        <v>0</v>
      </c>
      <c r="U94" s="67">
        <f t="shared" si="21"/>
        <v>2.4341969441601936</v>
      </c>
      <c r="V94" s="67">
        <f t="shared" si="22"/>
        <v>8.6705386311918944E-2</v>
      </c>
      <c r="W94" s="100">
        <f t="shared" si="23"/>
        <v>5.7803590874612627E-2</v>
      </c>
    </row>
    <row r="95" spans="2:23">
      <c r="B95" s="96">
        <f>Amnt_Deposited!B90</f>
        <v>2076</v>
      </c>
      <c r="C95" s="99">
        <f>Amnt_Deposited!F90</f>
        <v>0</v>
      </c>
      <c r="D95" s="418">
        <f>Dry_Matter_Content!G82</f>
        <v>0.56999999999999995</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0.8</v>
      </c>
      <c r="R95" s="67">
        <f t="shared" si="17"/>
        <v>0</v>
      </c>
      <c r="S95" s="67">
        <f t="shared" si="19"/>
        <v>0</v>
      </c>
      <c r="T95" s="67">
        <f t="shared" si="20"/>
        <v>0</v>
      </c>
      <c r="U95" s="67">
        <f t="shared" si="21"/>
        <v>2.3504737535186999</v>
      </c>
      <c r="V95" s="67">
        <f t="shared" si="22"/>
        <v>8.3723190641493597E-2</v>
      </c>
      <c r="W95" s="100">
        <f t="shared" si="23"/>
        <v>5.5815460427662396E-2</v>
      </c>
    </row>
    <row r="96" spans="2:23">
      <c r="B96" s="96">
        <f>Amnt_Deposited!B91</f>
        <v>2077</v>
      </c>
      <c r="C96" s="99">
        <f>Amnt_Deposited!F91</f>
        <v>0</v>
      </c>
      <c r="D96" s="418">
        <f>Dry_Matter_Content!G83</f>
        <v>0.56999999999999995</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0.8</v>
      </c>
      <c r="R96" s="67">
        <f t="shared" si="17"/>
        <v>0</v>
      </c>
      <c r="S96" s="67">
        <f t="shared" si="19"/>
        <v>0</v>
      </c>
      <c r="T96" s="67">
        <f t="shared" si="20"/>
        <v>0</v>
      </c>
      <c r="U96" s="67">
        <f t="shared" si="21"/>
        <v>2.2696301871689091</v>
      </c>
      <c r="V96" s="67">
        <f t="shared" si="22"/>
        <v>8.0843566349791007E-2</v>
      </c>
      <c r="W96" s="100">
        <f t="shared" si="23"/>
        <v>5.3895710899860672E-2</v>
      </c>
    </row>
    <row r="97" spans="2:23">
      <c r="B97" s="96">
        <f>Amnt_Deposited!B92</f>
        <v>2078</v>
      </c>
      <c r="C97" s="99">
        <f>Amnt_Deposited!F92</f>
        <v>0</v>
      </c>
      <c r="D97" s="418">
        <f>Dry_Matter_Content!G84</f>
        <v>0.56999999999999995</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0.8</v>
      </c>
      <c r="R97" s="67">
        <f t="shared" si="17"/>
        <v>0</v>
      </c>
      <c r="S97" s="67">
        <f t="shared" si="19"/>
        <v>0</v>
      </c>
      <c r="T97" s="67">
        <f t="shared" si="20"/>
        <v>0</v>
      </c>
      <c r="U97" s="67">
        <f t="shared" si="21"/>
        <v>2.1915672016319729</v>
      </c>
      <c r="V97" s="67">
        <f t="shared" si="22"/>
        <v>7.806298553693615E-2</v>
      </c>
      <c r="W97" s="100">
        <f t="shared" si="23"/>
        <v>5.2041990357957431E-2</v>
      </c>
    </row>
    <row r="98" spans="2:23">
      <c r="B98" s="96">
        <f>Amnt_Deposited!B93</f>
        <v>2079</v>
      </c>
      <c r="C98" s="99">
        <f>Amnt_Deposited!F93</f>
        <v>0</v>
      </c>
      <c r="D98" s="418">
        <f>Dry_Matter_Content!G85</f>
        <v>0.56999999999999995</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0.8</v>
      </c>
      <c r="R98" s="67">
        <f t="shared" si="17"/>
        <v>0</v>
      </c>
      <c r="S98" s="67">
        <f t="shared" si="19"/>
        <v>0</v>
      </c>
      <c r="T98" s="67">
        <f t="shared" si="20"/>
        <v>0</v>
      </c>
      <c r="U98" s="67">
        <f t="shared" si="21"/>
        <v>2.1161891599882714</v>
      </c>
      <c r="V98" s="67">
        <f t="shared" si="22"/>
        <v>7.5378041643701613E-2</v>
      </c>
      <c r="W98" s="100">
        <f t="shared" si="23"/>
        <v>5.0252027762467739E-2</v>
      </c>
    </row>
    <row r="99" spans="2:23" ht="13.5" thickBot="1">
      <c r="B99" s="97">
        <f>Amnt_Deposited!B94</f>
        <v>2080</v>
      </c>
      <c r="C99" s="101">
        <f>Amnt_Deposited!F94</f>
        <v>0</v>
      </c>
      <c r="D99" s="418">
        <f>Dry_Matter_Content!G86</f>
        <v>0.56999999999999995</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0.8</v>
      </c>
      <c r="R99" s="68">
        <f t="shared" si="17"/>
        <v>0</v>
      </c>
      <c r="S99" s="68">
        <f>R99*$W$12</f>
        <v>0</v>
      </c>
      <c r="T99" s="68">
        <f>R99*(1-$W$12)</f>
        <v>0</v>
      </c>
      <c r="U99" s="68">
        <f>S99+U98*$W$10</f>
        <v>2.0434037147102249</v>
      </c>
      <c r="V99" s="68">
        <f>U98*(1-$W$10)+T99</f>
        <v>7.2785445278046687E-2</v>
      </c>
      <c r="W99" s="102">
        <f t="shared" si="23"/>
        <v>4.8523630185364458E-2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0.67712796320399993</v>
      </c>
      <c r="D19" s="416">
        <f>Dry_Matter_Content!H6</f>
        <v>0.73</v>
      </c>
      <c r="E19" s="283">
        <f>MCF!R18</f>
        <v>0.8</v>
      </c>
      <c r="F19" s="130">
        <f t="shared" ref="F19:F50" si="0">C19*D19*$K$6*DOCF*E19</f>
        <v>5.9316409576670392E-2</v>
      </c>
      <c r="G19" s="65">
        <f t="shared" ref="G19:G82" si="1">F19*$K$12</f>
        <v>5.9316409576670392E-2</v>
      </c>
      <c r="H19" s="65">
        <f t="shared" ref="H19:H82" si="2">F19*(1-$K$12)</f>
        <v>0</v>
      </c>
      <c r="I19" s="65">
        <f t="shared" ref="I19:I82" si="3">G19+I18*$K$10</f>
        <v>5.9316409576670392E-2</v>
      </c>
      <c r="J19" s="65">
        <f t="shared" ref="J19:J82" si="4">I18*(1-$K$10)+H19</f>
        <v>0</v>
      </c>
      <c r="K19" s="66">
        <f>J19*CH4_fraction*conv</f>
        <v>0</v>
      </c>
      <c r="O19" s="95">
        <f>Amnt_Deposited!B14</f>
        <v>2000</v>
      </c>
      <c r="P19" s="98">
        <f>Amnt_Deposited!H14</f>
        <v>0.67712796320399993</v>
      </c>
      <c r="Q19" s="283">
        <f>MCF!R18</f>
        <v>0.8</v>
      </c>
      <c r="R19" s="130">
        <f t="shared" ref="R19:R50" si="5">P19*$W$6*DOCF*Q19</f>
        <v>6.5004284467583995E-2</v>
      </c>
      <c r="S19" s="65">
        <f>R19*$W$12</f>
        <v>6.5004284467583995E-2</v>
      </c>
      <c r="T19" s="65">
        <f>R19*(1-$W$12)</f>
        <v>0</v>
      </c>
      <c r="U19" s="65">
        <f>S19+U18*$W$10</f>
        <v>6.5004284467583995E-2</v>
      </c>
      <c r="V19" s="65">
        <f>U18*(1-$W$10)+T19</f>
        <v>0</v>
      </c>
      <c r="W19" s="66">
        <f>V19*CH4_fraction*conv</f>
        <v>0</v>
      </c>
    </row>
    <row r="20" spans="2:23">
      <c r="B20" s="96">
        <f>Amnt_Deposited!B15</f>
        <v>2001</v>
      </c>
      <c r="C20" s="99">
        <f>Amnt_Deposited!H15</f>
        <v>0.68580275345999997</v>
      </c>
      <c r="D20" s="418">
        <f>Dry_Matter_Content!H7</f>
        <v>0.73</v>
      </c>
      <c r="E20" s="284">
        <f>MCF!R19</f>
        <v>0.8</v>
      </c>
      <c r="F20" s="67">
        <f t="shared" si="0"/>
        <v>6.0076321203096E-2</v>
      </c>
      <c r="G20" s="67">
        <f t="shared" si="1"/>
        <v>6.0076321203096E-2</v>
      </c>
      <c r="H20" s="67">
        <f t="shared" si="2"/>
        <v>0</v>
      </c>
      <c r="I20" s="67">
        <f t="shared" si="3"/>
        <v>0.11538257491139348</v>
      </c>
      <c r="J20" s="67">
        <f t="shared" si="4"/>
        <v>4.0101558683729131E-3</v>
      </c>
      <c r="K20" s="100">
        <f>J20*CH4_fraction*conv</f>
        <v>2.6734372455819418E-3</v>
      </c>
      <c r="M20" s="393"/>
      <c r="O20" s="96">
        <f>Amnt_Deposited!B15</f>
        <v>2001</v>
      </c>
      <c r="P20" s="99">
        <f>Amnt_Deposited!H15</f>
        <v>0.68580275345999997</v>
      </c>
      <c r="Q20" s="284">
        <f>MCF!R19</f>
        <v>0.8</v>
      </c>
      <c r="R20" s="67">
        <f t="shared" si="5"/>
        <v>6.5837064332160009E-2</v>
      </c>
      <c r="S20" s="67">
        <f>R20*$W$12</f>
        <v>6.5837064332160009E-2</v>
      </c>
      <c r="T20" s="67">
        <f>R20*(1-$W$12)</f>
        <v>0</v>
      </c>
      <c r="U20" s="67">
        <f>S20+U19*$W$10</f>
        <v>0.12644665743714356</v>
      </c>
      <c r="V20" s="67">
        <f>U19*(1-$W$10)+T20</f>
        <v>4.3946913626004532E-3</v>
      </c>
      <c r="W20" s="100">
        <f>V20*CH4_fraction*conv</f>
        <v>2.9297942417336352E-3</v>
      </c>
    </row>
    <row r="21" spans="2:23">
      <c r="B21" s="96">
        <f>Amnt_Deposited!B16</f>
        <v>2002</v>
      </c>
      <c r="C21" s="99">
        <f>Amnt_Deposited!H16</f>
        <v>0.70125659604000001</v>
      </c>
      <c r="D21" s="418">
        <f>Dry_Matter_Content!H8</f>
        <v>0.73</v>
      </c>
      <c r="E21" s="284">
        <f>MCF!R20</f>
        <v>0.8</v>
      </c>
      <c r="F21" s="67">
        <f t="shared" si="0"/>
        <v>6.1430077813104E-2</v>
      </c>
      <c r="G21" s="67">
        <f t="shared" si="1"/>
        <v>6.1430077813104E-2</v>
      </c>
      <c r="H21" s="67">
        <f t="shared" si="2"/>
        <v>0</v>
      </c>
      <c r="I21" s="67">
        <f t="shared" si="3"/>
        <v>0.16901207758532238</v>
      </c>
      <c r="J21" s="67">
        <f t="shared" si="4"/>
        <v>7.8005751391750817E-3</v>
      </c>
      <c r="K21" s="100">
        <f t="shared" ref="K21:K84" si="6">J21*CH4_fraction*conv</f>
        <v>5.2003834261167212E-3</v>
      </c>
      <c r="O21" s="96">
        <f>Amnt_Deposited!B16</f>
        <v>2002</v>
      </c>
      <c r="P21" s="99">
        <f>Amnt_Deposited!H16</f>
        <v>0.70125659604000001</v>
      </c>
      <c r="Q21" s="284">
        <f>MCF!R20</f>
        <v>0.8</v>
      </c>
      <c r="R21" s="67">
        <f t="shared" si="5"/>
        <v>6.7320633219839998E-2</v>
      </c>
      <c r="S21" s="67">
        <f t="shared" ref="S21:S84" si="7">R21*$W$12</f>
        <v>6.7320633219839998E-2</v>
      </c>
      <c r="T21" s="67">
        <f t="shared" ref="T21:T84" si="8">R21*(1-$W$12)</f>
        <v>0</v>
      </c>
      <c r="U21" s="67">
        <f t="shared" ref="U21:U84" si="9">S21+U20*$W$10</f>
        <v>0.18521871516199717</v>
      </c>
      <c r="V21" s="67">
        <f t="shared" ref="V21:V84" si="10">U20*(1-$W$10)+T21</f>
        <v>8.5485754949863931E-3</v>
      </c>
      <c r="W21" s="100">
        <f t="shared" ref="W21:W84" si="11">V21*CH4_fraction*conv</f>
        <v>5.6990503299909285E-3</v>
      </c>
    </row>
    <row r="22" spans="2:23">
      <c r="B22" s="96">
        <f>Amnt_Deposited!B17</f>
        <v>2003</v>
      </c>
      <c r="C22" s="99">
        <f>Amnt_Deposited!H17</f>
        <v>0.71372119777200005</v>
      </c>
      <c r="D22" s="418">
        <f>Dry_Matter_Content!H9</f>
        <v>0.73</v>
      </c>
      <c r="E22" s="284">
        <f>MCF!R21</f>
        <v>0.8</v>
      </c>
      <c r="F22" s="67">
        <f t="shared" si="0"/>
        <v>6.2521976924827208E-2</v>
      </c>
      <c r="G22" s="67">
        <f t="shared" si="1"/>
        <v>6.2521976924827208E-2</v>
      </c>
      <c r="H22" s="67">
        <f t="shared" si="2"/>
        <v>0</v>
      </c>
      <c r="I22" s="67">
        <f t="shared" si="3"/>
        <v>0.22010779355484644</v>
      </c>
      <c r="J22" s="67">
        <f t="shared" si="4"/>
        <v>1.1426260955303148E-2</v>
      </c>
      <c r="K22" s="100">
        <f t="shared" si="6"/>
        <v>7.617507303535432E-3</v>
      </c>
      <c r="N22" s="258"/>
      <c r="O22" s="96">
        <f>Amnt_Deposited!B17</f>
        <v>2003</v>
      </c>
      <c r="P22" s="99">
        <f>Amnt_Deposited!H17</f>
        <v>0.71372119777200005</v>
      </c>
      <c r="Q22" s="284">
        <f>MCF!R21</f>
        <v>0.8</v>
      </c>
      <c r="R22" s="67">
        <f t="shared" si="5"/>
        <v>6.8517234986111994E-2</v>
      </c>
      <c r="S22" s="67">
        <f t="shared" si="7"/>
        <v>6.8517234986111994E-2</v>
      </c>
      <c r="T22" s="67">
        <f t="shared" si="8"/>
        <v>0</v>
      </c>
      <c r="U22" s="67">
        <f t="shared" si="9"/>
        <v>0.24121402033407829</v>
      </c>
      <c r="V22" s="67">
        <f t="shared" si="10"/>
        <v>1.2521929814030851E-2</v>
      </c>
      <c r="W22" s="100">
        <f t="shared" si="11"/>
        <v>8.3479532093539005E-3</v>
      </c>
    </row>
    <row r="23" spans="2:23">
      <c r="B23" s="96">
        <f>Amnt_Deposited!B18</f>
        <v>2004</v>
      </c>
      <c r="C23" s="99">
        <f>Amnt_Deposited!H18</f>
        <v>0.717539303844</v>
      </c>
      <c r="D23" s="418">
        <f>Dry_Matter_Content!H10</f>
        <v>0.73</v>
      </c>
      <c r="E23" s="284">
        <f>MCF!R22</f>
        <v>0.8</v>
      </c>
      <c r="F23" s="67">
        <f t="shared" si="0"/>
        <v>6.2856443016734403E-2</v>
      </c>
      <c r="G23" s="67">
        <f t="shared" si="1"/>
        <v>6.2856443016734403E-2</v>
      </c>
      <c r="H23" s="67">
        <f t="shared" si="2"/>
        <v>0</v>
      </c>
      <c r="I23" s="67">
        <f t="shared" si="3"/>
        <v>0.26808358944040755</v>
      </c>
      <c r="J23" s="67">
        <f t="shared" si="4"/>
        <v>1.4880647131173307E-2</v>
      </c>
      <c r="K23" s="100">
        <f t="shared" si="6"/>
        <v>9.9204314207822046E-3</v>
      </c>
      <c r="N23" s="258"/>
      <c r="O23" s="96">
        <f>Amnt_Deposited!B18</f>
        <v>2004</v>
      </c>
      <c r="P23" s="99">
        <f>Amnt_Deposited!H18</f>
        <v>0.717539303844</v>
      </c>
      <c r="Q23" s="284">
        <f>MCF!R22</f>
        <v>0.8</v>
      </c>
      <c r="R23" s="67">
        <f t="shared" si="5"/>
        <v>6.8883773169023998E-2</v>
      </c>
      <c r="S23" s="67">
        <f t="shared" si="7"/>
        <v>6.8883773169023998E-2</v>
      </c>
      <c r="T23" s="67">
        <f t="shared" si="8"/>
        <v>0</v>
      </c>
      <c r="U23" s="67">
        <f t="shared" si="9"/>
        <v>0.29379023500318635</v>
      </c>
      <c r="V23" s="67">
        <f t="shared" si="10"/>
        <v>1.6307558499915952E-2</v>
      </c>
      <c r="W23" s="100">
        <f t="shared" si="11"/>
        <v>1.0871705666610634E-2</v>
      </c>
    </row>
    <row r="24" spans="2:23">
      <c r="B24" s="96">
        <f>Amnt_Deposited!B19</f>
        <v>2005</v>
      </c>
      <c r="C24" s="99">
        <f>Amnt_Deposited!H19</f>
        <v>0.79479520163999995</v>
      </c>
      <c r="D24" s="418">
        <f>Dry_Matter_Content!H11</f>
        <v>0.73</v>
      </c>
      <c r="E24" s="284">
        <f>MCF!R23</f>
        <v>0.8</v>
      </c>
      <c r="F24" s="67">
        <f t="shared" si="0"/>
        <v>6.9624059663663987E-2</v>
      </c>
      <c r="G24" s="67">
        <f t="shared" si="1"/>
        <v>6.9624059663663987E-2</v>
      </c>
      <c r="H24" s="67">
        <f t="shared" si="2"/>
        <v>0</v>
      </c>
      <c r="I24" s="67">
        <f t="shared" si="3"/>
        <v>0.31958354167610353</v>
      </c>
      <c r="J24" s="67">
        <f t="shared" si="4"/>
        <v>1.8124107427968016E-2</v>
      </c>
      <c r="K24" s="100">
        <f t="shared" si="6"/>
        <v>1.2082738285312009E-2</v>
      </c>
      <c r="N24" s="258"/>
      <c r="O24" s="96">
        <f>Amnt_Deposited!B19</f>
        <v>2005</v>
      </c>
      <c r="P24" s="99">
        <f>Amnt_Deposited!H19</f>
        <v>0.79479520163999995</v>
      </c>
      <c r="Q24" s="284">
        <f>MCF!R23</f>
        <v>0.8</v>
      </c>
      <c r="R24" s="67">
        <f t="shared" si="5"/>
        <v>7.6300339357440003E-2</v>
      </c>
      <c r="S24" s="67">
        <f t="shared" si="7"/>
        <v>7.6300339357440003E-2</v>
      </c>
      <c r="T24" s="67">
        <f t="shared" si="8"/>
        <v>0</v>
      </c>
      <c r="U24" s="67">
        <f t="shared" si="9"/>
        <v>0.35022853882312716</v>
      </c>
      <c r="V24" s="67">
        <f t="shared" si="10"/>
        <v>1.9862035537499195E-2</v>
      </c>
      <c r="W24" s="100">
        <f t="shared" si="11"/>
        <v>1.3241357024999463E-2</v>
      </c>
    </row>
    <row r="25" spans="2:23">
      <c r="B25" s="96">
        <f>Amnt_Deposited!B20</f>
        <v>2006</v>
      </c>
      <c r="C25" s="99">
        <f>Amnt_Deposited!H20</f>
        <v>0.81114448496400005</v>
      </c>
      <c r="D25" s="418">
        <f>Dry_Matter_Content!H12</f>
        <v>0.73</v>
      </c>
      <c r="E25" s="284">
        <f>MCF!R24</f>
        <v>0.8</v>
      </c>
      <c r="F25" s="67">
        <f t="shared" si="0"/>
        <v>7.1056256882846405E-2</v>
      </c>
      <c r="G25" s="67">
        <f t="shared" si="1"/>
        <v>7.1056256882846405E-2</v>
      </c>
      <c r="H25" s="67">
        <f t="shared" si="2"/>
        <v>0</v>
      </c>
      <c r="I25" s="67">
        <f t="shared" si="3"/>
        <v>0.36903397608530036</v>
      </c>
      <c r="J25" s="67">
        <f t="shared" si="4"/>
        <v>2.160582247364954E-2</v>
      </c>
      <c r="K25" s="100">
        <f t="shared" si="6"/>
        <v>1.4403881649099693E-2</v>
      </c>
      <c r="N25" s="258"/>
      <c r="O25" s="96">
        <f>Amnt_Deposited!B20</f>
        <v>2006</v>
      </c>
      <c r="P25" s="99">
        <f>Amnt_Deposited!H20</f>
        <v>0.81114448496400005</v>
      </c>
      <c r="Q25" s="284">
        <f>MCF!R24</f>
        <v>0.8</v>
      </c>
      <c r="R25" s="67">
        <f t="shared" si="5"/>
        <v>7.7869870556543999E-2</v>
      </c>
      <c r="S25" s="67">
        <f t="shared" si="7"/>
        <v>7.7869870556543999E-2</v>
      </c>
      <c r="T25" s="67">
        <f t="shared" si="8"/>
        <v>0</v>
      </c>
      <c r="U25" s="67">
        <f t="shared" si="9"/>
        <v>0.40442079570991823</v>
      </c>
      <c r="V25" s="67">
        <f t="shared" si="10"/>
        <v>2.367761366975292E-2</v>
      </c>
      <c r="W25" s="100">
        <f t="shared" si="11"/>
        <v>1.5785075779835279E-2</v>
      </c>
    </row>
    <row r="26" spans="2:23">
      <c r="B26" s="96">
        <f>Amnt_Deposited!B21</f>
        <v>2007</v>
      </c>
      <c r="C26" s="99">
        <f>Amnt_Deposited!H21</f>
        <v>0.8274804531840001</v>
      </c>
      <c r="D26" s="418">
        <f>Dry_Matter_Content!H13</f>
        <v>0.73</v>
      </c>
      <c r="E26" s="284">
        <f>MCF!R25</f>
        <v>0.8</v>
      </c>
      <c r="F26" s="67">
        <f t="shared" si="0"/>
        <v>7.2487287698918421E-2</v>
      </c>
      <c r="G26" s="67">
        <f t="shared" si="1"/>
        <v>7.2487287698918421E-2</v>
      </c>
      <c r="H26" s="67">
        <f t="shared" si="2"/>
        <v>0</v>
      </c>
      <c r="I26" s="67">
        <f t="shared" si="3"/>
        <v>0.41657228633617199</v>
      </c>
      <c r="J26" s="67">
        <f t="shared" si="4"/>
        <v>2.4948977448046795E-2</v>
      </c>
      <c r="K26" s="100">
        <f t="shared" si="6"/>
        <v>1.6632651632031197E-2</v>
      </c>
      <c r="N26" s="258"/>
      <c r="O26" s="96">
        <f>Amnt_Deposited!B21</f>
        <v>2007</v>
      </c>
      <c r="P26" s="99">
        <f>Amnt_Deposited!H21</f>
        <v>0.8274804531840001</v>
      </c>
      <c r="Q26" s="284">
        <f>MCF!R25</f>
        <v>0.8</v>
      </c>
      <c r="R26" s="67">
        <f t="shared" si="5"/>
        <v>7.943812350566401E-2</v>
      </c>
      <c r="S26" s="67">
        <f t="shared" si="7"/>
        <v>7.943812350566401E-2</v>
      </c>
      <c r="T26" s="67">
        <f t="shared" si="8"/>
        <v>0</v>
      </c>
      <c r="U26" s="67">
        <f t="shared" si="9"/>
        <v>0.45651757406703786</v>
      </c>
      <c r="V26" s="67">
        <f t="shared" si="10"/>
        <v>2.7341345148544433E-2</v>
      </c>
      <c r="W26" s="100">
        <f t="shared" si="11"/>
        <v>1.8227563432362953E-2</v>
      </c>
    </row>
    <row r="27" spans="2:23">
      <c r="B27" s="96">
        <f>Amnt_Deposited!B22</f>
        <v>2008</v>
      </c>
      <c r="C27" s="99">
        <f>Amnt_Deposited!H22</f>
        <v>0.84370324301999999</v>
      </c>
      <c r="D27" s="418">
        <f>Dry_Matter_Content!H14</f>
        <v>0.73</v>
      </c>
      <c r="E27" s="284">
        <f>MCF!R26</f>
        <v>0.8</v>
      </c>
      <c r="F27" s="67">
        <f t="shared" si="0"/>
        <v>7.3908404088551996E-2</v>
      </c>
      <c r="G27" s="67">
        <f t="shared" si="1"/>
        <v>7.3908404088551996E-2</v>
      </c>
      <c r="H27" s="67">
        <f t="shared" si="2"/>
        <v>0</v>
      </c>
      <c r="I27" s="67">
        <f t="shared" si="3"/>
        <v>0.46231782941248983</v>
      </c>
      <c r="J27" s="67">
        <f t="shared" si="4"/>
        <v>2.8162861012234128E-2</v>
      </c>
      <c r="K27" s="100">
        <f t="shared" si="6"/>
        <v>1.8775240674822752E-2</v>
      </c>
      <c r="N27" s="258"/>
      <c r="O27" s="96">
        <f>Amnt_Deposited!B22</f>
        <v>2008</v>
      </c>
      <c r="P27" s="99">
        <f>Amnt_Deposited!H22</f>
        <v>0.84370324301999999</v>
      </c>
      <c r="Q27" s="284">
        <f>MCF!R26</f>
        <v>0.8</v>
      </c>
      <c r="R27" s="67">
        <f t="shared" si="5"/>
        <v>8.099551132992E-2</v>
      </c>
      <c r="S27" s="67">
        <f t="shared" si="7"/>
        <v>8.099551132992E-2</v>
      </c>
      <c r="T27" s="67">
        <f t="shared" si="8"/>
        <v>0</v>
      </c>
      <c r="U27" s="67">
        <f t="shared" si="9"/>
        <v>0.5066496760684821</v>
      </c>
      <c r="V27" s="67">
        <f t="shared" si="10"/>
        <v>3.0863409328475758E-2</v>
      </c>
      <c r="W27" s="100">
        <f t="shared" si="11"/>
        <v>2.0575606218983838E-2</v>
      </c>
    </row>
    <row r="28" spans="2:23">
      <c r="B28" s="96">
        <f>Amnt_Deposited!B23</f>
        <v>2009</v>
      </c>
      <c r="C28" s="99">
        <f>Amnt_Deposited!H23</f>
        <v>0.859693018536</v>
      </c>
      <c r="D28" s="418">
        <f>Dry_Matter_Content!H15</f>
        <v>0.73</v>
      </c>
      <c r="E28" s="284">
        <f>MCF!R27</f>
        <v>0.8</v>
      </c>
      <c r="F28" s="67">
        <f t="shared" si="0"/>
        <v>7.5309108423753601E-2</v>
      </c>
      <c r="G28" s="67">
        <f t="shared" si="1"/>
        <v>7.5309108423753601E-2</v>
      </c>
      <c r="H28" s="67">
        <f t="shared" si="2"/>
        <v>0</v>
      </c>
      <c r="I28" s="67">
        <f t="shared" si="3"/>
        <v>0.50637139540029152</v>
      </c>
      <c r="J28" s="67">
        <f t="shared" si="4"/>
        <v>3.1255542435951869E-2</v>
      </c>
      <c r="K28" s="100">
        <f t="shared" si="6"/>
        <v>2.0837028290634579E-2</v>
      </c>
      <c r="N28" s="258"/>
      <c r="O28" s="96">
        <f>Amnt_Deposited!B23</f>
        <v>2009</v>
      </c>
      <c r="P28" s="99">
        <f>Amnt_Deposited!H23</f>
        <v>0.859693018536</v>
      </c>
      <c r="Q28" s="284">
        <f>MCF!R27</f>
        <v>0.8</v>
      </c>
      <c r="R28" s="67">
        <f t="shared" si="5"/>
        <v>8.2530529779456005E-2</v>
      </c>
      <c r="S28" s="67">
        <f t="shared" si="7"/>
        <v>8.2530529779456005E-2</v>
      </c>
      <c r="T28" s="67">
        <f t="shared" si="8"/>
        <v>0</v>
      </c>
      <c r="U28" s="67">
        <f t="shared" si="9"/>
        <v>0.55492755660305937</v>
      </c>
      <c r="V28" s="67">
        <f t="shared" si="10"/>
        <v>3.4252649244878773E-2</v>
      </c>
      <c r="W28" s="100">
        <f t="shared" si="11"/>
        <v>2.2835099496585846E-2</v>
      </c>
    </row>
    <row r="29" spans="2:23">
      <c r="B29" s="96">
        <f>Amnt_Deposited!B24</f>
        <v>2010</v>
      </c>
      <c r="C29" s="99">
        <f>Amnt_Deposited!H24</f>
        <v>0.92802779665200008</v>
      </c>
      <c r="D29" s="418">
        <f>Dry_Matter_Content!H16</f>
        <v>0.73</v>
      </c>
      <c r="E29" s="284">
        <f>MCF!R28</f>
        <v>0.8</v>
      </c>
      <c r="F29" s="67">
        <f t="shared" si="0"/>
        <v>8.1295234986715204E-2</v>
      </c>
      <c r="G29" s="67">
        <f t="shared" si="1"/>
        <v>8.1295234986715204E-2</v>
      </c>
      <c r="H29" s="67">
        <f t="shared" si="2"/>
        <v>0</v>
      </c>
      <c r="I29" s="67">
        <f t="shared" si="3"/>
        <v>0.55343279463509831</v>
      </c>
      <c r="J29" s="67">
        <f t="shared" si="4"/>
        <v>3.4233835751908387E-2</v>
      </c>
      <c r="K29" s="100">
        <f t="shared" si="6"/>
        <v>2.2822557167938923E-2</v>
      </c>
      <c r="O29" s="96">
        <f>Amnt_Deposited!B24</f>
        <v>2010</v>
      </c>
      <c r="P29" s="99">
        <f>Amnt_Deposited!H24</f>
        <v>0.92802779665200008</v>
      </c>
      <c r="Q29" s="284">
        <f>MCF!R28</f>
        <v>0.8</v>
      </c>
      <c r="R29" s="67">
        <f t="shared" si="5"/>
        <v>8.9090668478592011E-2</v>
      </c>
      <c r="S29" s="67">
        <f t="shared" si="7"/>
        <v>8.9090668478592011E-2</v>
      </c>
      <c r="T29" s="67">
        <f t="shared" si="8"/>
        <v>0</v>
      </c>
      <c r="U29" s="67">
        <f t="shared" si="9"/>
        <v>0.60650169275079291</v>
      </c>
      <c r="V29" s="67">
        <f t="shared" si="10"/>
        <v>3.7516532330858512E-2</v>
      </c>
      <c r="W29" s="100">
        <f t="shared" si="11"/>
        <v>2.5011021553905673E-2</v>
      </c>
    </row>
    <row r="30" spans="2:23">
      <c r="B30" s="96">
        <f>Amnt_Deposited!B25</f>
        <v>2011</v>
      </c>
      <c r="C30" s="99">
        <f>Amnt_Deposited!H25</f>
        <v>0.95233618339199988</v>
      </c>
      <c r="D30" s="418">
        <f>Dry_Matter_Content!H17</f>
        <v>0.73</v>
      </c>
      <c r="E30" s="284">
        <f>MCF!R29</f>
        <v>0.8</v>
      </c>
      <c r="F30" s="67">
        <f t="shared" si="0"/>
        <v>8.3424649665139183E-2</v>
      </c>
      <c r="G30" s="67">
        <f t="shared" si="1"/>
        <v>8.3424649665139183E-2</v>
      </c>
      <c r="H30" s="67">
        <f t="shared" si="2"/>
        <v>0</v>
      </c>
      <c r="I30" s="67">
        <f t="shared" si="3"/>
        <v>0.59944196711618269</v>
      </c>
      <c r="J30" s="67">
        <f t="shared" si="4"/>
        <v>3.7415477184054802E-2</v>
      </c>
      <c r="K30" s="100">
        <f t="shared" si="6"/>
        <v>2.4943651456036532E-2</v>
      </c>
      <c r="O30" s="96">
        <f>Amnt_Deposited!B25</f>
        <v>2011</v>
      </c>
      <c r="P30" s="99">
        <f>Amnt_Deposited!H25</f>
        <v>0.95233618339199988</v>
      </c>
      <c r="Q30" s="284">
        <f>MCF!R29</f>
        <v>0.8</v>
      </c>
      <c r="R30" s="67">
        <f t="shared" si="5"/>
        <v>9.1424273605631989E-2</v>
      </c>
      <c r="S30" s="67">
        <f t="shared" si="7"/>
        <v>9.1424273605631989E-2</v>
      </c>
      <c r="T30" s="67">
        <f t="shared" si="8"/>
        <v>0</v>
      </c>
      <c r="U30" s="67">
        <f t="shared" si="9"/>
        <v>0.65692270368896755</v>
      </c>
      <c r="V30" s="67">
        <f t="shared" si="10"/>
        <v>4.1003262667457331E-2</v>
      </c>
      <c r="W30" s="100">
        <f t="shared" si="11"/>
        <v>2.7335508444971554E-2</v>
      </c>
    </row>
    <row r="31" spans="2:23">
      <c r="B31" s="96">
        <f>Amnt_Deposited!B26</f>
        <v>2012</v>
      </c>
      <c r="C31" s="99">
        <f>Amnt_Deposited!H26</f>
        <v>0.970790917536</v>
      </c>
      <c r="D31" s="418">
        <f>Dry_Matter_Content!H18</f>
        <v>0.73</v>
      </c>
      <c r="E31" s="284">
        <f>MCF!R30</f>
        <v>0.8</v>
      </c>
      <c r="F31" s="67">
        <f t="shared" si="0"/>
        <v>8.5041284376153603E-2</v>
      </c>
      <c r="G31" s="67">
        <f t="shared" si="1"/>
        <v>8.5041284376153603E-2</v>
      </c>
      <c r="H31" s="67">
        <f t="shared" si="2"/>
        <v>0</v>
      </c>
      <c r="I31" s="67">
        <f t="shared" si="3"/>
        <v>0.64395726990754709</v>
      </c>
      <c r="J31" s="67">
        <f t="shared" si="4"/>
        <v>4.0525981584789282E-2</v>
      </c>
      <c r="K31" s="100">
        <f t="shared" si="6"/>
        <v>2.7017321056526187E-2</v>
      </c>
      <c r="O31" s="96">
        <f>Amnt_Deposited!B26</f>
        <v>2012</v>
      </c>
      <c r="P31" s="99">
        <f>Amnt_Deposited!H26</f>
        <v>0.970790917536</v>
      </c>
      <c r="Q31" s="284">
        <f>MCF!R30</f>
        <v>0.8</v>
      </c>
      <c r="R31" s="67">
        <f t="shared" si="5"/>
        <v>9.3195928083456003E-2</v>
      </c>
      <c r="S31" s="67">
        <f t="shared" si="7"/>
        <v>9.3195928083456003E-2</v>
      </c>
      <c r="T31" s="67">
        <f t="shared" si="8"/>
        <v>0</v>
      </c>
      <c r="U31" s="67">
        <f t="shared" si="9"/>
        <v>0.70570659715895578</v>
      </c>
      <c r="V31" s="67">
        <f t="shared" si="10"/>
        <v>4.4412034613467717E-2</v>
      </c>
      <c r="W31" s="100">
        <f t="shared" si="11"/>
        <v>2.9608023075645144E-2</v>
      </c>
    </row>
    <row r="32" spans="2:23">
      <c r="B32" s="96">
        <f>Amnt_Deposited!B27</f>
        <v>2013</v>
      </c>
      <c r="C32" s="99">
        <f>Amnt_Deposited!H27</f>
        <v>0.98918240493599996</v>
      </c>
      <c r="D32" s="418">
        <f>Dry_Matter_Content!H19</f>
        <v>0.73</v>
      </c>
      <c r="E32" s="284">
        <f>MCF!R31</f>
        <v>0.8</v>
      </c>
      <c r="F32" s="67">
        <f t="shared" si="0"/>
        <v>8.6652378672393601E-2</v>
      </c>
      <c r="G32" s="67">
        <f t="shared" si="1"/>
        <v>8.6652378672393601E-2</v>
      </c>
      <c r="H32" s="67">
        <f t="shared" si="2"/>
        <v>0</v>
      </c>
      <c r="I32" s="67">
        <f t="shared" si="3"/>
        <v>0.68707415741769717</v>
      </c>
      <c r="J32" s="67">
        <f t="shared" si="4"/>
        <v>4.3535491162243506E-2</v>
      </c>
      <c r="K32" s="100">
        <f t="shared" si="6"/>
        <v>2.9023660774829003E-2</v>
      </c>
      <c r="O32" s="96">
        <f>Amnt_Deposited!B27</f>
        <v>2013</v>
      </c>
      <c r="P32" s="99">
        <f>Amnt_Deposited!H27</f>
        <v>0.98918240493599996</v>
      </c>
      <c r="Q32" s="284">
        <f>MCF!R31</f>
        <v>0.8</v>
      </c>
      <c r="R32" s="67">
        <f t="shared" si="5"/>
        <v>9.4961510873856E-2</v>
      </c>
      <c r="S32" s="67">
        <f t="shared" si="7"/>
        <v>9.4961510873856E-2</v>
      </c>
      <c r="T32" s="67">
        <f t="shared" si="8"/>
        <v>0</v>
      </c>
      <c r="U32" s="67">
        <f t="shared" si="9"/>
        <v>0.75295798073172293</v>
      </c>
      <c r="V32" s="67">
        <f t="shared" si="10"/>
        <v>4.7710127301088777E-2</v>
      </c>
      <c r="W32" s="100">
        <f t="shared" si="11"/>
        <v>3.180675153405918E-2</v>
      </c>
    </row>
    <row r="33" spans="2:23">
      <c r="B33" s="96">
        <f>Amnt_Deposited!B28</f>
        <v>2014</v>
      </c>
      <c r="C33" s="99">
        <f>Amnt_Deposited!H28</f>
        <v>1.0071145212479999</v>
      </c>
      <c r="D33" s="418">
        <f>Dry_Matter_Content!H20</f>
        <v>0.73</v>
      </c>
      <c r="E33" s="284">
        <f>MCF!R32</f>
        <v>0.8</v>
      </c>
      <c r="F33" s="67">
        <f t="shared" si="0"/>
        <v>8.8223232061324805E-2</v>
      </c>
      <c r="G33" s="67">
        <f t="shared" si="1"/>
        <v>8.8223232061324805E-2</v>
      </c>
      <c r="H33" s="67">
        <f t="shared" si="2"/>
        <v>0</v>
      </c>
      <c r="I33" s="67">
        <f t="shared" si="3"/>
        <v>0.72884693025467229</v>
      </c>
      <c r="J33" s="67">
        <f t="shared" si="4"/>
        <v>4.6450459224349684E-2</v>
      </c>
      <c r="K33" s="100">
        <f t="shared" si="6"/>
        <v>3.0966972816233122E-2</v>
      </c>
      <c r="O33" s="96">
        <f>Amnt_Deposited!B28</f>
        <v>2014</v>
      </c>
      <c r="P33" s="99">
        <f>Amnt_Deposited!H28</f>
        <v>1.0071145212479999</v>
      </c>
      <c r="Q33" s="284">
        <f>MCF!R32</f>
        <v>0.8</v>
      </c>
      <c r="R33" s="67">
        <f t="shared" si="5"/>
        <v>9.6682994039807998E-2</v>
      </c>
      <c r="S33" s="67">
        <f t="shared" si="7"/>
        <v>9.6682994039807998E-2</v>
      </c>
      <c r="T33" s="67">
        <f t="shared" si="8"/>
        <v>0</v>
      </c>
      <c r="U33" s="67">
        <f t="shared" si="9"/>
        <v>0.79873636192292852</v>
      </c>
      <c r="V33" s="67">
        <f t="shared" si="10"/>
        <v>5.0904612848602392E-2</v>
      </c>
      <c r="W33" s="100">
        <f t="shared" si="11"/>
        <v>3.3936408565734925E-2</v>
      </c>
    </row>
    <row r="34" spans="2:23">
      <c r="B34" s="96">
        <f>Amnt_Deposited!B29</f>
        <v>2015</v>
      </c>
      <c r="C34" s="99">
        <f>Amnt_Deposited!H29</f>
        <v>1.0245539787119999</v>
      </c>
      <c r="D34" s="418">
        <f>Dry_Matter_Content!H21</f>
        <v>0.73</v>
      </c>
      <c r="E34" s="284">
        <f>MCF!R33</f>
        <v>0.8</v>
      </c>
      <c r="F34" s="67">
        <f t="shared" si="0"/>
        <v>8.9750928535171193E-2</v>
      </c>
      <c r="G34" s="67">
        <f t="shared" si="1"/>
        <v>8.9750928535171193E-2</v>
      </c>
      <c r="H34" s="67">
        <f t="shared" si="2"/>
        <v>0</v>
      </c>
      <c r="I34" s="67">
        <f t="shared" si="3"/>
        <v>0.76932330196204934</v>
      </c>
      <c r="J34" s="67">
        <f t="shared" si="4"/>
        <v>4.9274556827794136E-2</v>
      </c>
      <c r="K34" s="100">
        <f t="shared" si="6"/>
        <v>3.2849704551862757E-2</v>
      </c>
      <c r="O34" s="96">
        <f>Amnt_Deposited!B29</f>
        <v>2015</v>
      </c>
      <c r="P34" s="99">
        <f>Amnt_Deposited!H29</f>
        <v>1.0245539787119999</v>
      </c>
      <c r="Q34" s="284">
        <f>MCF!R33</f>
        <v>0.8</v>
      </c>
      <c r="R34" s="67">
        <f t="shared" si="5"/>
        <v>9.8357181956351999E-2</v>
      </c>
      <c r="S34" s="67">
        <f t="shared" si="7"/>
        <v>9.8357181956351999E-2</v>
      </c>
      <c r="T34" s="67">
        <f t="shared" si="8"/>
        <v>0</v>
      </c>
      <c r="U34" s="67">
        <f t="shared" si="9"/>
        <v>0.84309402954745138</v>
      </c>
      <c r="V34" s="67">
        <f t="shared" si="10"/>
        <v>5.3999514331829188E-2</v>
      </c>
      <c r="W34" s="100">
        <f t="shared" si="11"/>
        <v>3.5999676221219454E-2</v>
      </c>
    </row>
    <row r="35" spans="2:23">
      <c r="B35" s="96">
        <f>Amnt_Deposited!B30</f>
        <v>2016</v>
      </c>
      <c r="C35" s="99">
        <f>Amnt_Deposited!H30</f>
        <v>1.0418536275839998</v>
      </c>
      <c r="D35" s="418">
        <f>Dry_Matter_Content!H22</f>
        <v>0.73</v>
      </c>
      <c r="E35" s="284">
        <f>MCF!R34</f>
        <v>0.8</v>
      </c>
      <c r="F35" s="67">
        <f t="shared" si="0"/>
        <v>9.1266377776358376E-2</v>
      </c>
      <c r="G35" s="67">
        <f t="shared" si="1"/>
        <v>9.1266377776358376E-2</v>
      </c>
      <c r="H35" s="67">
        <f t="shared" si="2"/>
        <v>0</v>
      </c>
      <c r="I35" s="67">
        <f t="shared" si="3"/>
        <v>0.80857867003541084</v>
      </c>
      <c r="J35" s="67">
        <f t="shared" si="4"/>
        <v>5.2011009702996845E-2</v>
      </c>
      <c r="K35" s="100">
        <f t="shared" si="6"/>
        <v>3.4674006468664559E-2</v>
      </c>
      <c r="O35" s="96">
        <f>Amnt_Deposited!B30</f>
        <v>2016</v>
      </c>
      <c r="P35" s="99">
        <f>Amnt_Deposited!H30</f>
        <v>1.0418536275839998</v>
      </c>
      <c r="Q35" s="284">
        <f>MCF!R34</f>
        <v>0.8</v>
      </c>
      <c r="R35" s="67">
        <f t="shared" si="5"/>
        <v>0.10001794824806398</v>
      </c>
      <c r="S35" s="67">
        <f t="shared" si="7"/>
        <v>0.10001794824806398</v>
      </c>
      <c r="T35" s="67">
        <f t="shared" si="8"/>
        <v>0</v>
      </c>
      <c r="U35" s="67">
        <f t="shared" si="9"/>
        <v>0.88611361099771058</v>
      </c>
      <c r="V35" s="67">
        <f t="shared" si="10"/>
        <v>5.6998366797804768E-2</v>
      </c>
      <c r="W35" s="100">
        <f t="shared" si="11"/>
        <v>3.799891119853651E-2</v>
      </c>
    </row>
    <row r="36" spans="2:23">
      <c r="B36" s="96">
        <f>Amnt_Deposited!B31</f>
        <v>2017</v>
      </c>
      <c r="C36" s="99">
        <f>Amnt_Deposited!H31</f>
        <v>1.0560862451087785</v>
      </c>
      <c r="D36" s="418">
        <f>Dry_Matter_Content!H23</f>
        <v>0.73</v>
      </c>
      <c r="E36" s="284">
        <f>MCF!R35</f>
        <v>0.8</v>
      </c>
      <c r="F36" s="67">
        <f t="shared" si="0"/>
        <v>9.2513155071528991E-2</v>
      </c>
      <c r="G36" s="67">
        <f t="shared" si="1"/>
        <v>9.2513155071528991E-2</v>
      </c>
      <c r="H36" s="67">
        <f t="shared" si="2"/>
        <v>0</v>
      </c>
      <c r="I36" s="67">
        <f t="shared" si="3"/>
        <v>0.84642690992031699</v>
      </c>
      <c r="J36" s="67">
        <f t="shared" si="4"/>
        <v>5.4664915186622809E-2</v>
      </c>
      <c r="K36" s="100">
        <f t="shared" si="6"/>
        <v>3.644327679108187E-2</v>
      </c>
      <c r="O36" s="96">
        <f>Amnt_Deposited!B31</f>
        <v>2017</v>
      </c>
      <c r="P36" s="99">
        <f>Amnt_Deposited!H31</f>
        <v>1.0560862451087785</v>
      </c>
      <c r="Q36" s="284">
        <f>MCF!R35</f>
        <v>0.8</v>
      </c>
      <c r="R36" s="67">
        <f t="shared" si="5"/>
        <v>0.10138427953044274</v>
      </c>
      <c r="S36" s="67">
        <f t="shared" si="7"/>
        <v>0.10138427953044274</v>
      </c>
      <c r="T36" s="67">
        <f t="shared" si="8"/>
        <v>0</v>
      </c>
      <c r="U36" s="67">
        <f t="shared" si="9"/>
        <v>0.92759113415925154</v>
      </c>
      <c r="V36" s="67">
        <f t="shared" si="10"/>
        <v>5.9906756368901713E-2</v>
      </c>
      <c r="W36" s="100">
        <f t="shared" si="11"/>
        <v>3.9937837579267804E-2</v>
      </c>
    </row>
    <row r="37" spans="2:23">
      <c r="B37" s="96">
        <f>Amnt_Deposited!B32</f>
        <v>2018</v>
      </c>
      <c r="C37" s="99">
        <f>Amnt_Deposited!H32</f>
        <v>1.054900005567077</v>
      </c>
      <c r="D37" s="418">
        <f>Dry_Matter_Content!H24</f>
        <v>0.73</v>
      </c>
      <c r="E37" s="284">
        <f>MCF!R36</f>
        <v>0.8</v>
      </c>
      <c r="F37" s="67">
        <f t="shared" si="0"/>
        <v>9.2409240487675945E-2</v>
      </c>
      <c r="G37" s="67">
        <f t="shared" si="1"/>
        <v>9.2409240487675945E-2</v>
      </c>
      <c r="H37" s="67">
        <f t="shared" si="2"/>
        <v>0</v>
      </c>
      <c r="I37" s="67">
        <f t="shared" si="3"/>
        <v>0.88161246029946827</v>
      </c>
      <c r="J37" s="67">
        <f t="shared" si="4"/>
        <v>5.7223690108524648E-2</v>
      </c>
      <c r="K37" s="100">
        <f t="shared" si="6"/>
        <v>3.814912673901643E-2</v>
      </c>
      <c r="O37" s="96">
        <f>Amnt_Deposited!B32</f>
        <v>2018</v>
      </c>
      <c r="P37" s="99">
        <f>Amnt_Deposited!H32</f>
        <v>1.054900005567077</v>
      </c>
      <c r="Q37" s="284">
        <f>MCF!R36</f>
        <v>0.8</v>
      </c>
      <c r="R37" s="67">
        <f t="shared" si="5"/>
        <v>0.10127040053443939</v>
      </c>
      <c r="S37" s="67">
        <f t="shared" si="7"/>
        <v>0.10127040053443939</v>
      </c>
      <c r="T37" s="67">
        <f t="shared" si="8"/>
        <v>0</v>
      </c>
      <c r="U37" s="67">
        <f t="shared" si="9"/>
        <v>0.96615064142407481</v>
      </c>
      <c r="V37" s="67">
        <f t="shared" si="10"/>
        <v>6.2710893269616055E-2</v>
      </c>
      <c r="W37" s="100">
        <f t="shared" si="11"/>
        <v>4.1807262179744037E-2</v>
      </c>
    </row>
    <row r="38" spans="2:23">
      <c r="B38" s="96">
        <f>Amnt_Deposited!B33</f>
        <v>2019</v>
      </c>
      <c r="C38" s="99">
        <f>Amnt_Deposited!H33</f>
        <v>1.0531720215348812</v>
      </c>
      <c r="D38" s="418">
        <f>Dry_Matter_Content!H25</f>
        <v>0.73</v>
      </c>
      <c r="E38" s="284">
        <f>MCF!R37</f>
        <v>0.8</v>
      </c>
      <c r="F38" s="67">
        <f t="shared" si="0"/>
        <v>9.2257869086455585E-2</v>
      </c>
      <c r="G38" s="67">
        <f t="shared" si="1"/>
        <v>9.2257869086455585E-2</v>
      </c>
      <c r="H38" s="67">
        <f t="shared" si="2"/>
        <v>0</v>
      </c>
      <c r="I38" s="67">
        <f t="shared" si="3"/>
        <v>0.91426787862175796</v>
      </c>
      <c r="J38" s="67">
        <f t="shared" si="4"/>
        <v>5.9602450764165878E-2</v>
      </c>
      <c r="K38" s="100">
        <f t="shared" si="6"/>
        <v>3.973496717611058E-2</v>
      </c>
      <c r="O38" s="96">
        <f>Amnt_Deposited!B33</f>
        <v>2019</v>
      </c>
      <c r="P38" s="99">
        <f>Amnt_Deposited!H33</f>
        <v>1.0531720215348812</v>
      </c>
      <c r="Q38" s="284">
        <f>MCF!R37</f>
        <v>0.8</v>
      </c>
      <c r="R38" s="67">
        <f t="shared" si="5"/>
        <v>0.10110451406734861</v>
      </c>
      <c r="S38" s="67">
        <f t="shared" si="7"/>
        <v>0.10110451406734861</v>
      </c>
      <c r="T38" s="67">
        <f t="shared" si="8"/>
        <v>0</v>
      </c>
      <c r="U38" s="67">
        <f t="shared" si="9"/>
        <v>1.0019374012293238</v>
      </c>
      <c r="V38" s="67">
        <f t="shared" si="10"/>
        <v>6.5317754262099598E-2</v>
      </c>
      <c r="W38" s="100">
        <f t="shared" si="11"/>
        <v>4.3545169508066396E-2</v>
      </c>
    </row>
    <row r="39" spans="2:23">
      <c r="B39" s="96">
        <f>Amnt_Deposited!B34</f>
        <v>2020</v>
      </c>
      <c r="C39" s="99">
        <f>Amnt_Deposited!H34</f>
        <v>1.0509287519834645</v>
      </c>
      <c r="D39" s="418">
        <f>Dry_Matter_Content!H26</f>
        <v>0.73</v>
      </c>
      <c r="E39" s="284">
        <f>MCF!R38</f>
        <v>0.8</v>
      </c>
      <c r="F39" s="67">
        <f t="shared" si="0"/>
        <v>9.2061358673751481E-2</v>
      </c>
      <c r="G39" s="67">
        <f t="shared" si="1"/>
        <v>9.2061358673751481E-2</v>
      </c>
      <c r="H39" s="67">
        <f t="shared" si="2"/>
        <v>0</v>
      </c>
      <c r="I39" s="67">
        <f t="shared" si="3"/>
        <v>0.94451907843920035</v>
      </c>
      <c r="J39" s="67">
        <f t="shared" si="4"/>
        <v>6.1810158856309194E-2</v>
      </c>
      <c r="K39" s="100">
        <f t="shared" si="6"/>
        <v>4.1206772570872796E-2</v>
      </c>
      <c r="O39" s="96">
        <f>Amnt_Deposited!B34</f>
        <v>2020</v>
      </c>
      <c r="P39" s="99">
        <f>Amnt_Deposited!H34</f>
        <v>1.0509287519834645</v>
      </c>
      <c r="Q39" s="284">
        <f>MCF!R38</f>
        <v>0.8</v>
      </c>
      <c r="R39" s="67">
        <f t="shared" si="5"/>
        <v>0.10088916019041259</v>
      </c>
      <c r="S39" s="67">
        <f t="shared" si="7"/>
        <v>0.10088916019041259</v>
      </c>
      <c r="T39" s="67">
        <f t="shared" si="8"/>
        <v>0</v>
      </c>
      <c r="U39" s="67">
        <f t="shared" si="9"/>
        <v>1.0350894010292606</v>
      </c>
      <c r="V39" s="67">
        <f t="shared" si="10"/>
        <v>6.7737160390475837E-2</v>
      </c>
      <c r="W39" s="100">
        <f t="shared" si="11"/>
        <v>4.5158106926983889E-2</v>
      </c>
    </row>
    <row r="40" spans="2:23">
      <c r="B40" s="96">
        <f>Amnt_Deposited!B35</f>
        <v>2021</v>
      </c>
      <c r="C40" s="99">
        <f>Amnt_Deposited!H35</f>
        <v>1.0481957033028169</v>
      </c>
      <c r="D40" s="418">
        <f>Dry_Matter_Content!H27</f>
        <v>0.73</v>
      </c>
      <c r="E40" s="284">
        <f>MCF!R39</f>
        <v>0.8</v>
      </c>
      <c r="F40" s="67">
        <f t="shared" si="0"/>
        <v>9.1821943609326745E-2</v>
      </c>
      <c r="G40" s="67">
        <f t="shared" si="1"/>
        <v>9.1821943609326745E-2</v>
      </c>
      <c r="H40" s="67">
        <f t="shared" si="2"/>
        <v>0</v>
      </c>
      <c r="I40" s="67">
        <f t="shared" si="3"/>
        <v>0.97248569512929872</v>
      </c>
      <c r="J40" s="67">
        <f t="shared" si="4"/>
        <v>6.385532691922835E-2</v>
      </c>
      <c r="K40" s="100">
        <f t="shared" si="6"/>
        <v>4.2570217946152233E-2</v>
      </c>
      <c r="O40" s="96">
        <f>Amnt_Deposited!B35</f>
        <v>2021</v>
      </c>
      <c r="P40" s="99">
        <f>Amnt_Deposited!H35</f>
        <v>1.0481957033028169</v>
      </c>
      <c r="Q40" s="284">
        <f>MCF!R39</f>
        <v>0.8</v>
      </c>
      <c r="R40" s="67">
        <f t="shared" si="5"/>
        <v>0.10062678751707042</v>
      </c>
      <c r="S40" s="67">
        <f t="shared" si="7"/>
        <v>0.10062678751707042</v>
      </c>
      <c r="T40" s="67">
        <f t="shared" si="8"/>
        <v>0</v>
      </c>
      <c r="U40" s="67">
        <f t="shared" si="9"/>
        <v>1.0657377480869026</v>
      </c>
      <c r="V40" s="67">
        <f t="shared" si="10"/>
        <v>6.9978440459428318E-2</v>
      </c>
      <c r="W40" s="100">
        <f t="shared" si="11"/>
        <v>4.6652293639618876E-2</v>
      </c>
    </row>
    <row r="41" spans="2:23">
      <c r="B41" s="96">
        <f>Amnt_Deposited!B36</f>
        <v>2022</v>
      </c>
      <c r="C41" s="99">
        <f>Amnt_Deposited!H36</f>
        <v>1.0449974596570946</v>
      </c>
      <c r="D41" s="418">
        <f>Dry_Matter_Content!H28</f>
        <v>0.73</v>
      </c>
      <c r="E41" s="284">
        <f>MCF!R40</f>
        <v>0.8</v>
      </c>
      <c r="F41" s="67">
        <f t="shared" si="0"/>
        <v>9.1541777465961482E-2</v>
      </c>
      <c r="G41" s="67">
        <f t="shared" si="1"/>
        <v>9.1541777465961482E-2</v>
      </c>
      <c r="H41" s="67">
        <f t="shared" si="2"/>
        <v>0</v>
      </c>
      <c r="I41" s="67">
        <f t="shared" si="3"/>
        <v>0.99828142955145971</v>
      </c>
      <c r="J41" s="67">
        <f t="shared" si="4"/>
        <v>6.5746043043800453E-2</v>
      </c>
      <c r="K41" s="100">
        <f t="shared" si="6"/>
        <v>4.3830695362533631E-2</v>
      </c>
      <c r="O41" s="96">
        <f>Amnt_Deposited!B36</f>
        <v>2022</v>
      </c>
      <c r="P41" s="99">
        <f>Amnt_Deposited!H36</f>
        <v>1.0449974596570946</v>
      </c>
      <c r="Q41" s="284">
        <f>MCF!R40</f>
        <v>0.8</v>
      </c>
      <c r="R41" s="67">
        <f t="shared" si="5"/>
        <v>0.10031975612708109</v>
      </c>
      <c r="S41" s="67">
        <f t="shared" si="7"/>
        <v>0.10031975612708109</v>
      </c>
      <c r="T41" s="67">
        <f t="shared" si="8"/>
        <v>0</v>
      </c>
      <c r="U41" s="67">
        <f t="shared" si="9"/>
        <v>1.0940070460837914</v>
      </c>
      <c r="V41" s="67">
        <f t="shared" si="10"/>
        <v>7.2050458130192271E-2</v>
      </c>
      <c r="W41" s="100">
        <f t="shared" si="11"/>
        <v>4.8033638753461512E-2</v>
      </c>
    </row>
    <row r="42" spans="2:23">
      <c r="B42" s="96">
        <f>Amnt_Deposited!B37</f>
        <v>2023</v>
      </c>
      <c r="C42" s="99">
        <f>Amnt_Deposited!H37</f>
        <v>1.04135771243473</v>
      </c>
      <c r="D42" s="418">
        <f>Dry_Matter_Content!H29</f>
        <v>0.73</v>
      </c>
      <c r="E42" s="284">
        <f>MCF!R41</f>
        <v>0.8</v>
      </c>
      <c r="F42" s="67">
        <f t="shared" si="0"/>
        <v>9.1222935609282352E-2</v>
      </c>
      <c r="G42" s="67">
        <f t="shared" si="1"/>
        <v>9.1222935609282352E-2</v>
      </c>
      <c r="H42" s="67">
        <f t="shared" si="2"/>
        <v>0</v>
      </c>
      <c r="I42" s="67">
        <f t="shared" si="3"/>
        <v>1.0220143710499388</v>
      </c>
      <c r="J42" s="67">
        <f t="shared" si="4"/>
        <v>6.7489994110803392E-2</v>
      </c>
      <c r="K42" s="100">
        <f t="shared" si="6"/>
        <v>4.4993329407202257E-2</v>
      </c>
      <c r="O42" s="96">
        <f>Amnt_Deposited!B37</f>
        <v>2023</v>
      </c>
      <c r="P42" s="99">
        <f>Amnt_Deposited!H37</f>
        <v>1.04135771243473</v>
      </c>
      <c r="Q42" s="284">
        <f>MCF!R41</f>
        <v>0.8</v>
      </c>
      <c r="R42" s="67">
        <f t="shared" si="5"/>
        <v>9.9970340393734078E-2</v>
      </c>
      <c r="S42" s="67">
        <f t="shared" si="7"/>
        <v>9.9970340393734078E-2</v>
      </c>
      <c r="T42" s="67">
        <f t="shared" si="8"/>
        <v>0</v>
      </c>
      <c r="U42" s="67">
        <f t="shared" si="9"/>
        <v>1.1200157490958231</v>
      </c>
      <c r="V42" s="67">
        <f t="shared" si="10"/>
        <v>7.3961637381702347E-2</v>
      </c>
      <c r="W42" s="100">
        <f t="shared" si="11"/>
        <v>4.9307758254468231E-2</v>
      </c>
    </row>
    <row r="43" spans="2:23">
      <c r="B43" s="96">
        <f>Amnt_Deposited!B38</f>
        <v>2024</v>
      </c>
      <c r="C43" s="99">
        <f>Amnt_Deposited!H38</f>
        <v>1.0372992888191015</v>
      </c>
      <c r="D43" s="418">
        <f>Dry_Matter_Content!H30</f>
        <v>0.73</v>
      </c>
      <c r="E43" s="284">
        <f>MCF!R42</f>
        <v>0.8</v>
      </c>
      <c r="F43" s="67">
        <f t="shared" si="0"/>
        <v>9.0867417700553288E-2</v>
      </c>
      <c r="G43" s="67">
        <f t="shared" si="1"/>
        <v>9.0867417700553288E-2</v>
      </c>
      <c r="H43" s="67">
        <f t="shared" si="2"/>
        <v>0</v>
      </c>
      <c r="I43" s="67">
        <f t="shared" si="3"/>
        <v>1.0437873011225809</v>
      </c>
      <c r="J43" s="67">
        <f t="shared" si="4"/>
        <v>6.9094487627911164E-2</v>
      </c>
      <c r="K43" s="100">
        <f t="shared" si="6"/>
        <v>4.6062991751940771E-2</v>
      </c>
      <c r="O43" s="96">
        <f>Amnt_Deposited!B38</f>
        <v>2024</v>
      </c>
      <c r="P43" s="99">
        <f>Amnt_Deposited!H38</f>
        <v>1.0372992888191015</v>
      </c>
      <c r="Q43" s="284">
        <f>MCF!R42</f>
        <v>0.8</v>
      </c>
      <c r="R43" s="67">
        <f t="shared" si="5"/>
        <v>9.9580731726633745E-2</v>
      </c>
      <c r="S43" s="67">
        <f t="shared" si="7"/>
        <v>9.9580731726633745E-2</v>
      </c>
      <c r="T43" s="67">
        <f t="shared" si="8"/>
        <v>0</v>
      </c>
      <c r="U43" s="67">
        <f t="shared" si="9"/>
        <v>1.1438764943809103</v>
      </c>
      <c r="V43" s="67">
        <f t="shared" si="10"/>
        <v>7.5719986441546469E-2</v>
      </c>
      <c r="W43" s="100">
        <f t="shared" si="11"/>
        <v>5.0479990961030979E-2</v>
      </c>
    </row>
    <row r="44" spans="2:23">
      <c r="B44" s="96">
        <f>Amnt_Deposited!B39</f>
        <v>2025</v>
      </c>
      <c r="C44" s="99">
        <f>Amnt_Deposited!H39</f>
        <v>1.0328441795049457</v>
      </c>
      <c r="D44" s="418">
        <f>Dry_Matter_Content!H31</f>
        <v>0.73</v>
      </c>
      <c r="E44" s="284">
        <f>MCF!R43</f>
        <v>0.8</v>
      </c>
      <c r="F44" s="67">
        <f t="shared" si="0"/>
        <v>9.047715012463324E-2</v>
      </c>
      <c r="G44" s="67">
        <f t="shared" si="1"/>
        <v>9.047715012463324E-2</v>
      </c>
      <c r="H44" s="67">
        <f t="shared" si="2"/>
        <v>0</v>
      </c>
      <c r="I44" s="67">
        <f t="shared" si="3"/>
        <v>1.0636979789876368</v>
      </c>
      <c r="J44" s="67">
        <f t="shared" si="4"/>
        <v>7.0566472259577406E-2</v>
      </c>
      <c r="K44" s="100">
        <f t="shared" si="6"/>
        <v>4.7044314839718271E-2</v>
      </c>
      <c r="O44" s="96">
        <f>Amnt_Deposited!B39</f>
        <v>2025</v>
      </c>
      <c r="P44" s="99">
        <f>Amnt_Deposited!H39</f>
        <v>1.0328441795049457</v>
      </c>
      <c r="Q44" s="284">
        <f>MCF!R43</f>
        <v>0.8</v>
      </c>
      <c r="R44" s="67">
        <f t="shared" si="5"/>
        <v>9.9153041232474787E-2</v>
      </c>
      <c r="S44" s="67">
        <f t="shared" si="7"/>
        <v>9.9153041232474787E-2</v>
      </c>
      <c r="T44" s="67">
        <f t="shared" si="8"/>
        <v>0</v>
      </c>
      <c r="U44" s="67">
        <f t="shared" si="9"/>
        <v>1.1656964153289167</v>
      </c>
      <c r="V44" s="67">
        <f t="shared" si="10"/>
        <v>7.7333120284468371E-2</v>
      </c>
      <c r="W44" s="100">
        <f t="shared" si="11"/>
        <v>5.1555413522978912E-2</v>
      </c>
    </row>
    <row r="45" spans="2:23">
      <c r="B45" s="96">
        <f>Amnt_Deposited!B40</f>
        <v>2026</v>
      </c>
      <c r="C45" s="99">
        <f>Amnt_Deposited!H40</f>
        <v>1.0280135655849847</v>
      </c>
      <c r="D45" s="418">
        <f>Dry_Matter_Content!H32</f>
        <v>0.73</v>
      </c>
      <c r="E45" s="284">
        <f>MCF!R44</f>
        <v>0.8</v>
      </c>
      <c r="F45" s="67">
        <f t="shared" si="0"/>
        <v>9.0053988345244654E-2</v>
      </c>
      <c r="G45" s="67">
        <f t="shared" si="1"/>
        <v>9.0053988345244654E-2</v>
      </c>
      <c r="H45" s="67">
        <f t="shared" si="2"/>
        <v>0</v>
      </c>
      <c r="I45" s="67">
        <f t="shared" si="3"/>
        <v>1.0818394101997644</v>
      </c>
      <c r="J45" s="67">
        <f t="shared" si="4"/>
        <v>7.1912557133117019E-2</v>
      </c>
      <c r="K45" s="100">
        <f t="shared" si="6"/>
        <v>4.7941704755411346E-2</v>
      </c>
      <c r="O45" s="96">
        <f>Amnt_Deposited!B40</f>
        <v>2026</v>
      </c>
      <c r="P45" s="99">
        <f>Amnt_Deposited!H40</f>
        <v>1.0280135655849847</v>
      </c>
      <c r="Q45" s="284">
        <f>MCF!R44</f>
        <v>0.8</v>
      </c>
      <c r="R45" s="67">
        <f t="shared" si="5"/>
        <v>9.8689302296158535E-2</v>
      </c>
      <c r="S45" s="67">
        <f t="shared" si="7"/>
        <v>9.8689302296158535E-2</v>
      </c>
      <c r="T45" s="67">
        <f t="shared" si="8"/>
        <v>0</v>
      </c>
      <c r="U45" s="67">
        <f t="shared" si="9"/>
        <v>1.1855774358353579</v>
      </c>
      <c r="V45" s="67">
        <f t="shared" si="10"/>
        <v>7.8808281789717258E-2</v>
      </c>
      <c r="W45" s="100">
        <f t="shared" si="11"/>
        <v>5.253885452647817E-2</v>
      </c>
    </row>
    <row r="46" spans="2:23">
      <c r="B46" s="96">
        <f>Amnt_Deposited!B41</f>
        <v>2027</v>
      </c>
      <c r="C46" s="99">
        <f>Amnt_Deposited!H41</f>
        <v>1.0228278446305754</v>
      </c>
      <c r="D46" s="418">
        <f>Dry_Matter_Content!H33</f>
        <v>0.73</v>
      </c>
      <c r="E46" s="284">
        <f>MCF!R45</f>
        <v>0.8</v>
      </c>
      <c r="F46" s="67">
        <f t="shared" si="0"/>
        <v>8.9599719189638397E-2</v>
      </c>
      <c r="G46" s="67">
        <f t="shared" si="1"/>
        <v>8.9599719189638397E-2</v>
      </c>
      <c r="H46" s="67">
        <f t="shared" si="2"/>
        <v>0</v>
      </c>
      <c r="I46" s="67">
        <f t="shared" si="3"/>
        <v>1.0983000993905949</v>
      </c>
      <c r="J46" s="67">
        <f t="shared" si="4"/>
        <v>7.3139029998807975E-2</v>
      </c>
      <c r="K46" s="100">
        <f t="shared" si="6"/>
        <v>4.8759353332538648E-2</v>
      </c>
      <c r="O46" s="96">
        <f>Amnt_Deposited!B41</f>
        <v>2027</v>
      </c>
      <c r="P46" s="99">
        <f>Amnt_Deposited!H41</f>
        <v>1.0228278446305754</v>
      </c>
      <c r="Q46" s="284">
        <f>MCF!R45</f>
        <v>0.8</v>
      </c>
      <c r="R46" s="67">
        <f t="shared" si="5"/>
        <v>9.8191473084535241E-2</v>
      </c>
      <c r="S46" s="67">
        <f t="shared" si="7"/>
        <v>9.8191473084535241E-2</v>
      </c>
      <c r="T46" s="67">
        <f t="shared" si="8"/>
        <v>0</v>
      </c>
      <c r="U46" s="67">
        <f t="shared" si="9"/>
        <v>1.2036165472773639</v>
      </c>
      <c r="V46" s="67">
        <f t="shared" si="10"/>
        <v>8.0152361642529257E-2</v>
      </c>
      <c r="W46" s="100">
        <f t="shared" si="11"/>
        <v>5.3434907761686169E-2</v>
      </c>
    </row>
    <row r="47" spans="2:23">
      <c r="B47" s="96">
        <f>Amnt_Deposited!B42</f>
        <v>2028</v>
      </c>
      <c r="C47" s="99">
        <f>Amnt_Deposited!H42</f>
        <v>1.0173066559895056</v>
      </c>
      <c r="D47" s="418">
        <f>Dry_Matter_Content!H34</f>
        <v>0.73</v>
      </c>
      <c r="E47" s="284">
        <f>MCF!R46</f>
        <v>0.8</v>
      </c>
      <c r="F47" s="67">
        <f t="shared" si="0"/>
        <v>8.9116063064680701E-2</v>
      </c>
      <c r="G47" s="67">
        <f t="shared" si="1"/>
        <v>8.9116063064680701E-2</v>
      </c>
      <c r="H47" s="67">
        <f t="shared" si="2"/>
        <v>0</v>
      </c>
      <c r="I47" s="67">
        <f t="shared" si="3"/>
        <v>1.1131642881385602</v>
      </c>
      <c r="J47" s="67">
        <f t="shared" si="4"/>
        <v>7.4251874316715469E-2</v>
      </c>
      <c r="K47" s="100">
        <f t="shared" si="6"/>
        <v>4.9501249544476975E-2</v>
      </c>
      <c r="O47" s="96">
        <f>Amnt_Deposited!B42</f>
        <v>2028</v>
      </c>
      <c r="P47" s="99">
        <f>Amnt_Deposited!H42</f>
        <v>1.0173066559895056</v>
      </c>
      <c r="Q47" s="284">
        <f>MCF!R46</f>
        <v>0.8</v>
      </c>
      <c r="R47" s="67">
        <f t="shared" si="5"/>
        <v>9.7661438974992548E-2</v>
      </c>
      <c r="S47" s="67">
        <f t="shared" si="7"/>
        <v>9.7661438974992548E-2</v>
      </c>
      <c r="T47" s="67">
        <f t="shared" si="8"/>
        <v>0</v>
      </c>
      <c r="U47" s="67">
        <f t="shared" si="9"/>
        <v>1.2199060691929422</v>
      </c>
      <c r="V47" s="67">
        <f t="shared" si="10"/>
        <v>8.1371917059414184E-2</v>
      </c>
      <c r="W47" s="100">
        <f t="shared" si="11"/>
        <v>5.424794470627612E-2</v>
      </c>
    </row>
    <row r="48" spans="2:23">
      <c r="B48" s="96">
        <f>Amnt_Deposited!B43</f>
        <v>2029</v>
      </c>
      <c r="C48" s="99">
        <f>Amnt_Deposited!H43</f>
        <v>1.0114689053234385</v>
      </c>
      <c r="D48" s="418">
        <f>Dry_Matter_Content!H35</f>
        <v>0.73</v>
      </c>
      <c r="E48" s="284">
        <f>MCF!R47</f>
        <v>0.8</v>
      </c>
      <c r="F48" s="67">
        <f t="shared" si="0"/>
        <v>8.8604676106333213E-2</v>
      </c>
      <c r="G48" s="67">
        <f t="shared" si="1"/>
        <v>8.8604676106333213E-2</v>
      </c>
      <c r="H48" s="67">
        <f t="shared" si="2"/>
        <v>0</v>
      </c>
      <c r="I48" s="67">
        <f t="shared" si="3"/>
        <v>1.1265121789067309</v>
      </c>
      <c r="J48" s="67">
        <f t="shared" si="4"/>
        <v>7.5256785338162394E-2</v>
      </c>
      <c r="K48" s="100">
        <f t="shared" si="6"/>
        <v>5.0171190225441593E-2</v>
      </c>
      <c r="O48" s="96">
        <f>Amnt_Deposited!B43</f>
        <v>2029</v>
      </c>
      <c r="P48" s="99">
        <f>Amnt_Deposited!H43</f>
        <v>1.0114689053234385</v>
      </c>
      <c r="Q48" s="284">
        <f>MCF!R47</f>
        <v>0.8</v>
      </c>
      <c r="R48" s="67">
        <f t="shared" si="5"/>
        <v>9.7101014911050096E-2</v>
      </c>
      <c r="S48" s="67">
        <f t="shared" si="7"/>
        <v>9.7101014911050096E-2</v>
      </c>
      <c r="T48" s="67">
        <f t="shared" si="8"/>
        <v>0</v>
      </c>
      <c r="U48" s="67">
        <f t="shared" si="9"/>
        <v>1.2345338946923075</v>
      </c>
      <c r="V48" s="67">
        <f t="shared" si="10"/>
        <v>8.2473189411684772E-2</v>
      </c>
      <c r="W48" s="100">
        <f t="shared" si="11"/>
        <v>5.4982126274456512E-2</v>
      </c>
    </row>
    <row r="49" spans="2:23">
      <c r="B49" s="96">
        <f>Amnt_Deposited!B44</f>
        <v>2030</v>
      </c>
      <c r="C49" s="99">
        <f>Amnt_Deposited!H44</f>
        <v>1.0053758880000001</v>
      </c>
      <c r="D49" s="418">
        <f>Dry_Matter_Content!H36</f>
        <v>0.73</v>
      </c>
      <c r="E49" s="284">
        <f>MCF!R48</f>
        <v>0.8</v>
      </c>
      <c r="F49" s="67">
        <f t="shared" si="0"/>
        <v>8.8070927788800019E-2</v>
      </c>
      <c r="G49" s="67">
        <f t="shared" si="1"/>
        <v>8.8070927788800019E-2</v>
      </c>
      <c r="H49" s="67">
        <f t="shared" si="2"/>
        <v>0</v>
      </c>
      <c r="I49" s="67">
        <f t="shared" si="3"/>
        <v>1.1384239214502199</v>
      </c>
      <c r="J49" s="67">
        <f t="shared" si="4"/>
        <v>7.6159185245311067E-2</v>
      </c>
      <c r="K49" s="100">
        <f t="shared" si="6"/>
        <v>5.0772790163540707E-2</v>
      </c>
      <c r="O49" s="96">
        <f>Amnt_Deposited!B44</f>
        <v>2030</v>
      </c>
      <c r="P49" s="99">
        <f>Amnt_Deposited!H44</f>
        <v>1.0053758880000001</v>
      </c>
      <c r="Q49" s="284">
        <f>MCF!R48</f>
        <v>0.8</v>
      </c>
      <c r="R49" s="67">
        <f t="shared" si="5"/>
        <v>9.6516085248000011E-2</v>
      </c>
      <c r="S49" s="67">
        <f t="shared" si="7"/>
        <v>9.6516085248000011E-2</v>
      </c>
      <c r="T49" s="67">
        <f t="shared" si="8"/>
        <v>0</v>
      </c>
      <c r="U49" s="67">
        <f t="shared" si="9"/>
        <v>1.2475878591235283</v>
      </c>
      <c r="V49" s="67">
        <f t="shared" si="10"/>
        <v>8.3462120816779228E-2</v>
      </c>
      <c r="W49" s="100">
        <f t="shared" si="11"/>
        <v>5.5641413877852819E-2</v>
      </c>
    </row>
    <row r="50" spans="2:23">
      <c r="B50" s="96">
        <f>Amnt_Deposited!B45</f>
        <v>2031</v>
      </c>
      <c r="C50" s="99">
        <f>Amnt_Deposited!H45</f>
        <v>0</v>
      </c>
      <c r="D50" s="418">
        <f>Dry_Matter_Content!H37</f>
        <v>0.73</v>
      </c>
      <c r="E50" s="284">
        <f>MCF!R49</f>
        <v>0.8</v>
      </c>
      <c r="F50" s="67">
        <f t="shared" si="0"/>
        <v>0</v>
      </c>
      <c r="G50" s="67">
        <f t="shared" si="1"/>
        <v>0</v>
      </c>
      <c r="H50" s="67">
        <f t="shared" si="2"/>
        <v>0</v>
      </c>
      <c r="I50" s="67">
        <f t="shared" si="3"/>
        <v>1.0614594287932797</v>
      </c>
      <c r="J50" s="67">
        <f t="shared" si="4"/>
        <v>7.6964492656940164E-2</v>
      </c>
      <c r="K50" s="100">
        <f t="shared" si="6"/>
        <v>5.1309661771293438E-2</v>
      </c>
      <c r="O50" s="96">
        <f>Amnt_Deposited!B45</f>
        <v>2031</v>
      </c>
      <c r="P50" s="99">
        <f>Amnt_Deposited!H45</f>
        <v>0</v>
      </c>
      <c r="Q50" s="284">
        <f>MCF!R49</f>
        <v>0.8</v>
      </c>
      <c r="R50" s="67">
        <f t="shared" si="5"/>
        <v>0</v>
      </c>
      <c r="S50" s="67">
        <f t="shared" si="7"/>
        <v>0</v>
      </c>
      <c r="T50" s="67">
        <f t="shared" si="8"/>
        <v>0</v>
      </c>
      <c r="U50" s="67">
        <f t="shared" si="9"/>
        <v>1.1632432096364707</v>
      </c>
      <c r="V50" s="67">
        <f t="shared" si="10"/>
        <v>8.4344649487057693E-2</v>
      </c>
      <c r="W50" s="100">
        <f t="shared" si="11"/>
        <v>5.6229766324705124E-2</v>
      </c>
    </row>
    <row r="51" spans="2:23">
      <c r="B51" s="96">
        <f>Amnt_Deposited!B46</f>
        <v>2032</v>
      </c>
      <c r="C51" s="99">
        <f>Amnt_Deposited!H46</f>
        <v>0</v>
      </c>
      <c r="D51" s="418">
        <f>Dry_Matter_Content!H38</f>
        <v>0.73</v>
      </c>
      <c r="E51" s="284">
        <f>MCF!R50</f>
        <v>0.8</v>
      </c>
      <c r="F51" s="67">
        <f t="shared" ref="F51:F82" si="12">C51*D51*$K$6*DOCF*E51</f>
        <v>0</v>
      </c>
      <c r="G51" s="67">
        <f t="shared" si="1"/>
        <v>0</v>
      </c>
      <c r="H51" s="67">
        <f t="shared" si="2"/>
        <v>0</v>
      </c>
      <c r="I51" s="67">
        <f t="shared" si="3"/>
        <v>0.98969821148775194</v>
      </c>
      <c r="J51" s="67">
        <f t="shared" si="4"/>
        <v>7.1761217305527744E-2</v>
      </c>
      <c r="K51" s="100">
        <f t="shared" si="6"/>
        <v>4.7840811537018496E-2</v>
      </c>
      <c r="O51" s="96">
        <f>Amnt_Deposited!B46</f>
        <v>2032</v>
      </c>
      <c r="P51" s="99">
        <f>Amnt_Deposited!H46</f>
        <v>0</v>
      </c>
      <c r="Q51" s="284">
        <f>MCF!R50</f>
        <v>0.8</v>
      </c>
      <c r="R51" s="67">
        <f t="shared" ref="R51:R82" si="13">P51*$W$6*DOCF*Q51</f>
        <v>0</v>
      </c>
      <c r="S51" s="67">
        <f t="shared" si="7"/>
        <v>0</v>
      </c>
      <c r="T51" s="67">
        <f t="shared" si="8"/>
        <v>0</v>
      </c>
      <c r="U51" s="67">
        <f t="shared" si="9"/>
        <v>1.0846007797126047</v>
      </c>
      <c r="V51" s="67">
        <f t="shared" si="10"/>
        <v>7.8642429923865997E-2</v>
      </c>
      <c r="W51" s="100">
        <f t="shared" si="11"/>
        <v>5.242828661591066E-2</v>
      </c>
    </row>
    <row r="52" spans="2:23">
      <c r="B52" s="96">
        <f>Amnt_Deposited!B47</f>
        <v>2033</v>
      </c>
      <c r="C52" s="99">
        <f>Amnt_Deposited!H47</f>
        <v>0</v>
      </c>
      <c r="D52" s="418">
        <f>Dry_Matter_Content!H39</f>
        <v>0.73</v>
      </c>
      <c r="E52" s="284">
        <f>MCF!R51</f>
        <v>0.8</v>
      </c>
      <c r="F52" s="67">
        <f t="shared" si="12"/>
        <v>0</v>
      </c>
      <c r="G52" s="67">
        <f t="shared" si="1"/>
        <v>0</v>
      </c>
      <c r="H52" s="67">
        <f t="shared" si="2"/>
        <v>0</v>
      </c>
      <c r="I52" s="67">
        <f t="shared" si="3"/>
        <v>0.92278849596315005</v>
      </c>
      <c r="J52" s="67">
        <f t="shared" si="4"/>
        <v>6.6909715524601857E-2</v>
      </c>
      <c r="K52" s="100">
        <f t="shared" si="6"/>
        <v>4.4606477016401233E-2</v>
      </c>
      <c r="O52" s="96">
        <f>Amnt_Deposited!B47</f>
        <v>2033</v>
      </c>
      <c r="P52" s="99">
        <f>Amnt_Deposited!H47</f>
        <v>0</v>
      </c>
      <c r="Q52" s="284">
        <f>MCF!R51</f>
        <v>0.8</v>
      </c>
      <c r="R52" s="67">
        <f t="shared" si="13"/>
        <v>0</v>
      </c>
      <c r="S52" s="67">
        <f t="shared" si="7"/>
        <v>0</v>
      </c>
      <c r="T52" s="67">
        <f t="shared" si="8"/>
        <v>0</v>
      </c>
      <c r="U52" s="67">
        <f t="shared" si="9"/>
        <v>1.0112750640692054</v>
      </c>
      <c r="V52" s="67">
        <f t="shared" si="10"/>
        <v>7.3325715643399278E-2</v>
      </c>
      <c r="W52" s="100">
        <f t="shared" si="11"/>
        <v>4.8883810428932847E-2</v>
      </c>
    </row>
    <row r="53" spans="2:23">
      <c r="B53" s="96">
        <f>Amnt_Deposited!B48</f>
        <v>2034</v>
      </c>
      <c r="C53" s="99">
        <f>Amnt_Deposited!H48</f>
        <v>0</v>
      </c>
      <c r="D53" s="418">
        <f>Dry_Matter_Content!H40</f>
        <v>0.73</v>
      </c>
      <c r="E53" s="284">
        <f>MCF!R52</f>
        <v>0.8</v>
      </c>
      <c r="F53" s="67">
        <f t="shared" si="12"/>
        <v>0</v>
      </c>
      <c r="G53" s="67">
        <f t="shared" si="1"/>
        <v>0</v>
      </c>
      <c r="H53" s="67">
        <f t="shared" si="2"/>
        <v>0</v>
      </c>
      <c r="I53" s="67">
        <f t="shared" si="3"/>
        <v>0.86040229071634622</v>
      </c>
      <c r="J53" s="67">
        <f t="shared" si="4"/>
        <v>6.2386205246803848E-2</v>
      </c>
      <c r="K53" s="100">
        <f t="shared" si="6"/>
        <v>4.1590803497869228E-2</v>
      </c>
      <c r="O53" s="96">
        <f>Amnt_Deposited!B48</f>
        <v>2034</v>
      </c>
      <c r="P53" s="99">
        <f>Amnt_Deposited!H48</f>
        <v>0</v>
      </c>
      <c r="Q53" s="284">
        <f>MCF!R52</f>
        <v>0.8</v>
      </c>
      <c r="R53" s="67">
        <f t="shared" si="13"/>
        <v>0</v>
      </c>
      <c r="S53" s="67">
        <f t="shared" si="7"/>
        <v>0</v>
      </c>
      <c r="T53" s="67">
        <f t="shared" si="8"/>
        <v>0</v>
      </c>
      <c r="U53" s="67">
        <f t="shared" si="9"/>
        <v>0.94290661996311897</v>
      </c>
      <c r="V53" s="67">
        <f t="shared" si="10"/>
        <v>6.8368444106086404E-2</v>
      </c>
      <c r="W53" s="100">
        <f t="shared" si="11"/>
        <v>4.5578962737390934E-2</v>
      </c>
    </row>
    <row r="54" spans="2:23">
      <c r="B54" s="96">
        <f>Amnt_Deposited!B49</f>
        <v>2035</v>
      </c>
      <c r="C54" s="99">
        <f>Amnt_Deposited!H49</f>
        <v>0</v>
      </c>
      <c r="D54" s="418">
        <f>Dry_Matter_Content!H41</f>
        <v>0.73</v>
      </c>
      <c r="E54" s="284">
        <f>MCF!R53</f>
        <v>0.8</v>
      </c>
      <c r="F54" s="67">
        <f t="shared" si="12"/>
        <v>0</v>
      </c>
      <c r="G54" s="67">
        <f t="shared" si="1"/>
        <v>0</v>
      </c>
      <c r="H54" s="67">
        <f t="shared" si="2"/>
        <v>0</v>
      </c>
      <c r="I54" s="67">
        <f t="shared" si="3"/>
        <v>0.8022337784968423</v>
      </c>
      <c r="J54" s="67">
        <f t="shared" si="4"/>
        <v>5.8168512219503955E-2</v>
      </c>
      <c r="K54" s="100">
        <f t="shared" si="6"/>
        <v>3.8779008146335968E-2</v>
      </c>
      <c r="O54" s="96">
        <f>Amnt_Deposited!B49</f>
        <v>2035</v>
      </c>
      <c r="P54" s="99">
        <f>Amnt_Deposited!H49</f>
        <v>0</v>
      </c>
      <c r="Q54" s="284">
        <f>MCF!R53</f>
        <v>0.8</v>
      </c>
      <c r="R54" s="67">
        <f t="shared" si="13"/>
        <v>0</v>
      </c>
      <c r="S54" s="67">
        <f t="shared" si="7"/>
        <v>0</v>
      </c>
      <c r="T54" s="67">
        <f t="shared" si="8"/>
        <v>0</v>
      </c>
      <c r="U54" s="67">
        <f t="shared" si="9"/>
        <v>0.87916030520201871</v>
      </c>
      <c r="V54" s="67">
        <f t="shared" si="10"/>
        <v>6.3746314761100209E-2</v>
      </c>
      <c r="W54" s="100">
        <f t="shared" si="11"/>
        <v>4.2497543174066801E-2</v>
      </c>
    </row>
    <row r="55" spans="2:23">
      <c r="B55" s="96">
        <f>Amnt_Deposited!B50</f>
        <v>2036</v>
      </c>
      <c r="C55" s="99">
        <f>Amnt_Deposited!H50</f>
        <v>0</v>
      </c>
      <c r="D55" s="418">
        <f>Dry_Matter_Content!H42</f>
        <v>0.73</v>
      </c>
      <c r="E55" s="284">
        <f>MCF!R54</f>
        <v>0.8</v>
      </c>
      <c r="F55" s="67">
        <f t="shared" si="12"/>
        <v>0</v>
      </c>
      <c r="G55" s="67">
        <f t="shared" si="1"/>
        <v>0</v>
      </c>
      <c r="H55" s="67">
        <f t="shared" si="2"/>
        <v>0</v>
      </c>
      <c r="I55" s="67">
        <f t="shared" si="3"/>
        <v>0.74799781719025316</v>
      </c>
      <c r="J55" s="67">
        <f t="shared" si="4"/>
        <v>5.4235961306589121E-2</v>
      </c>
      <c r="K55" s="100">
        <f t="shared" si="6"/>
        <v>3.6157307537726079E-2</v>
      </c>
      <c r="O55" s="96">
        <f>Amnt_Deposited!B50</f>
        <v>2036</v>
      </c>
      <c r="P55" s="99">
        <f>Amnt_Deposited!H50</f>
        <v>0</v>
      </c>
      <c r="Q55" s="284">
        <f>MCF!R54</f>
        <v>0.8</v>
      </c>
      <c r="R55" s="67">
        <f t="shared" si="13"/>
        <v>0</v>
      </c>
      <c r="S55" s="67">
        <f t="shared" si="7"/>
        <v>0</v>
      </c>
      <c r="T55" s="67">
        <f t="shared" si="8"/>
        <v>0</v>
      </c>
      <c r="U55" s="67">
        <f t="shared" si="9"/>
        <v>0.81972363527698955</v>
      </c>
      <c r="V55" s="67">
        <f t="shared" si="10"/>
        <v>5.9436669925029155E-2</v>
      </c>
      <c r="W55" s="100">
        <f t="shared" si="11"/>
        <v>3.9624446616686099E-2</v>
      </c>
    </row>
    <row r="56" spans="2:23">
      <c r="B56" s="96">
        <f>Amnt_Deposited!B51</f>
        <v>2037</v>
      </c>
      <c r="C56" s="99">
        <f>Amnt_Deposited!H51</f>
        <v>0</v>
      </c>
      <c r="D56" s="418">
        <f>Dry_Matter_Content!H43</f>
        <v>0.73</v>
      </c>
      <c r="E56" s="284">
        <f>MCF!R55</f>
        <v>0.8</v>
      </c>
      <c r="F56" s="67">
        <f t="shared" si="12"/>
        <v>0</v>
      </c>
      <c r="G56" s="67">
        <f t="shared" si="1"/>
        <v>0</v>
      </c>
      <c r="H56" s="67">
        <f t="shared" si="2"/>
        <v>0</v>
      </c>
      <c r="I56" s="67">
        <f t="shared" si="3"/>
        <v>0.69742854205133131</v>
      </c>
      <c r="J56" s="67">
        <f t="shared" si="4"/>
        <v>5.0569275138921836E-2</v>
      </c>
      <c r="K56" s="100">
        <f t="shared" si="6"/>
        <v>3.3712850092614557E-2</v>
      </c>
      <c r="O56" s="96">
        <f>Amnt_Deposited!B51</f>
        <v>2037</v>
      </c>
      <c r="P56" s="99">
        <f>Amnt_Deposited!H51</f>
        <v>0</v>
      </c>
      <c r="Q56" s="284">
        <f>MCF!R55</f>
        <v>0.8</v>
      </c>
      <c r="R56" s="67">
        <f t="shared" si="13"/>
        <v>0</v>
      </c>
      <c r="S56" s="67">
        <f t="shared" si="7"/>
        <v>0</v>
      </c>
      <c r="T56" s="67">
        <f t="shared" si="8"/>
        <v>0</v>
      </c>
      <c r="U56" s="67">
        <f t="shared" si="9"/>
        <v>0.76430525156310258</v>
      </c>
      <c r="V56" s="67">
        <f t="shared" si="10"/>
        <v>5.541838371388693E-2</v>
      </c>
      <c r="W56" s="100">
        <f t="shared" si="11"/>
        <v>3.6945589142591287E-2</v>
      </c>
    </row>
    <row r="57" spans="2:23">
      <c r="B57" s="96">
        <f>Amnt_Deposited!B52</f>
        <v>2038</v>
      </c>
      <c r="C57" s="99">
        <f>Amnt_Deposited!H52</f>
        <v>0</v>
      </c>
      <c r="D57" s="418">
        <f>Dry_Matter_Content!H44</f>
        <v>0.73</v>
      </c>
      <c r="E57" s="284">
        <f>MCF!R56</f>
        <v>0.8</v>
      </c>
      <c r="F57" s="67">
        <f t="shared" si="12"/>
        <v>0</v>
      </c>
      <c r="G57" s="67">
        <f t="shared" si="1"/>
        <v>0</v>
      </c>
      <c r="H57" s="67">
        <f t="shared" si="2"/>
        <v>0</v>
      </c>
      <c r="I57" s="67">
        <f t="shared" si="3"/>
        <v>0.65027806243467712</v>
      </c>
      <c r="J57" s="67">
        <f t="shared" si="4"/>
        <v>4.715047961665423E-2</v>
      </c>
      <c r="K57" s="100">
        <f t="shared" si="6"/>
        <v>3.1433653077769484E-2</v>
      </c>
      <c r="O57" s="96">
        <f>Amnt_Deposited!B52</f>
        <v>2038</v>
      </c>
      <c r="P57" s="99">
        <f>Amnt_Deposited!H52</f>
        <v>0</v>
      </c>
      <c r="Q57" s="284">
        <f>MCF!R56</f>
        <v>0.8</v>
      </c>
      <c r="R57" s="67">
        <f t="shared" si="13"/>
        <v>0</v>
      </c>
      <c r="S57" s="67">
        <f t="shared" si="7"/>
        <v>0</v>
      </c>
      <c r="T57" s="67">
        <f t="shared" si="8"/>
        <v>0</v>
      </c>
      <c r="U57" s="67">
        <f t="shared" si="9"/>
        <v>0.71263349307909796</v>
      </c>
      <c r="V57" s="67">
        <f t="shared" si="10"/>
        <v>5.1671758484004626E-2</v>
      </c>
      <c r="W57" s="100">
        <f t="shared" si="11"/>
        <v>3.4447838989336413E-2</v>
      </c>
    </row>
    <row r="58" spans="2:23">
      <c r="B58" s="96">
        <f>Amnt_Deposited!B53</f>
        <v>2039</v>
      </c>
      <c r="C58" s="99">
        <f>Amnt_Deposited!H53</f>
        <v>0</v>
      </c>
      <c r="D58" s="418">
        <f>Dry_Matter_Content!H45</f>
        <v>0.73</v>
      </c>
      <c r="E58" s="284">
        <f>MCF!R57</f>
        <v>0.8</v>
      </c>
      <c r="F58" s="67">
        <f t="shared" si="12"/>
        <v>0</v>
      </c>
      <c r="G58" s="67">
        <f t="shared" si="1"/>
        <v>0</v>
      </c>
      <c r="H58" s="67">
        <f t="shared" si="2"/>
        <v>0</v>
      </c>
      <c r="I58" s="67">
        <f t="shared" si="3"/>
        <v>0.60631524663450731</v>
      </c>
      <c r="J58" s="67">
        <f t="shared" si="4"/>
        <v>4.3962815800169794E-2</v>
      </c>
      <c r="K58" s="100">
        <f t="shared" si="6"/>
        <v>2.9308543866779863E-2</v>
      </c>
      <c r="O58" s="96">
        <f>Amnt_Deposited!B53</f>
        <v>2039</v>
      </c>
      <c r="P58" s="99">
        <f>Amnt_Deposited!H53</f>
        <v>0</v>
      </c>
      <c r="Q58" s="284">
        <f>MCF!R57</f>
        <v>0.8</v>
      </c>
      <c r="R58" s="67">
        <f t="shared" si="13"/>
        <v>0</v>
      </c>
      <c r="S58" s="67">
        <f t="shared" si="7"/>
        <v>0</v>
      </c>
      <c r="T58" s="67">
        <f t="shared" si="8"/>
        <v>0</v>
      </c>
      <c r="U58" s="67">
        <f t="shared" si="9"/>
        <v>0.66445506480493932</v>
      </c>
      <c r="V58" s="67">
        <f t="shared" si="10"/>
        <v>4.8178428274158663E-2</v>
      </c>
      <c r="W58" s="100">
        <f t="shared" si="11"/>
        <v>3.2118952182772442E-2</v>
      </c>
    </row>
    <row r="59" spans="2:23">
      <c r="B59" s="96">
        <f>Amnt_Deposited!B54</f>
        <v>2040</v>
      </c>
      <c r="C59" s="99">
        <f>Amnt_Deposited!H54</f>
        <v>0</v>
      </c>
      <c r="D59" s="418">
        <f>Dry_Matter_Content!H46</f>
        <v>0.73</v>
      </c>
      <c r="E59" s="284">
        <f>MCF!R58</f>
        <v>0.8</v>
      </c>
      <c r="F59" s="67">
        <f t="shared" si="12"/>
        <v>0</v>
      </c>
      <c r="G59" s="67">
        <f t="shared" si="1"/>
        <v>0</v>
      </c>
      <c r="H59" s="67">
        <f t="shared" si="2"/>
        <v>0</v>
      </c>
      <c r="I59" s="67">
        <f t="shared" si="3"/>
        <v>0.5653245888767654</v>
      </c>
      <c r="J59" s="67">
        <f t="shared" si="4"/>
        <v>4.099065775774189E-2</v>
      </c>
      <c r="K59" s="100">
        <f t="shared" si="6"/>
        <v>2.7327105171827924E-2</v>
      </c>
      <c r="O59" s="96">
        <f>Amnt_Deposited!B54</f>
        <v>2040</v>
      </c>
      <c r="P59" s="99">
        <f>Amnt_Deposited!H54</f>
        <v>0</v>
      </c>
      <c r="Q59" s="284">
        <f>MCF!R58</f>
        <v>0.8</v>
      </c>
      <c r="R59" s="67">
        <f t="shared" si="13"/>
        <v>0</v>
      </c>
      <c r="S59" s="67">
        <f t="shared" si="7"/>
        <v>0</v>
      </c>
      <c r="T59" s="67">
        <f t="shared" si="8"/>
        <v>0</v>
      </c>
      <c r="U59" s="67">
        <f t="shared" si="9"/>
        <v>0.61953379602933178</v>
      </c>
      <c r="V59" s="67">
        <f t="shared" si="10"/>
        <v>4.4921268775607537E-2</v>
      </c>
      <c r="W59" s="100">
        <f t="shared" si="11"/>
        <v>2.994751251707169E-2</v>
      </c>
    </row>
    <row r="60" spans="2:23">
      <c r="B60" s="96">
        <f>Amnt_Deposited!B55</f>
        <v>2041</v>
      </c>
      <c r="C60" s="99">
        <f>Amnt_Deposited!H55</f>
        <v>0</v>
      </c>
      <c r="D60" s="418">
        <f>Dry_Matter_Content!H47</f>
        <v>0.73</v>
      </c>
      <c r="E60" s="284">
        <f>MCF!R59</f>
        <v>0.8</v>
      </c>
      <c r="F60" s="67">
        <f t="shared" si="12"/>
        <v>0</v>
      </c>
      <c r="G60" s="67">
        <f t="shared" si="1"/>
        <v>0</v>
      </c>
      <c r="H60" s="67">
        <f t="shared" si="2"/>
        <v>0</v>
      </c>
      <c r="I60" s="67">
        <f t="shared" si="3"/>
        <v>0.52710515290956705</v>
      </c>
      <c r="J60" s="67">
        <f t="shared" si="4"/>
        <v>3.8219435967198352E-2</v>
      </c>
      <c r="K60" s="100">
        <f t="shared" si="6"/>
        <v>2.5479623978132235E-2</v>
      </c>
      <c r="O60" s="96">
        <f>Amnt_Deposited!B55</f>
        <v>2041</v>
      </c>
      <c r="P60" s="99">
        <f>Amnt_Deposited!H55</f>
        <v>0</v>
      </c>
      <c r="Q60" s="284">
        <f>MCF!R59</f>
        <v>0.8</v>
      </c>
      <c r="R60" s="67">
        <f t="shared" si="13"/>
        <v>0</v>
      </c>
      <c r="S60" s="67">
        <f t="shared" si="7"/>
        <v>0</v>
      </c>
      <c r="T60" s="67">
        <f t="shared" si="8"/>
        <v>0</v>
      </c>
      <c r="U60" s="67">
        <f t="shared" si="9"/>
        <v>0.57764948264062133</v>
      </c>
      <c r="V60" s="67">
        <f t="shared" si="10"/>
        <v>4.1884313388710515E-2</v>
      </c>
      <c r="W60" s="100">
        <f t="shared" si="11"/>
        <v>2.7922875592473674E-2</v>
      </c>
    </row>
    <row r="61" spans="2:23">
      <c r="B61" s="96">
        <f>Amnt_Deposited!B56</f>
        <v>2042</v>
      </c>
      <c r="C61" s="99">
        <f>Amnt_Deposited!H56</f>
        <v>0</v>
      </c>
      <c r="D61" s="418">
        <f>Dry_Matter_Content!H48</f>
        <v>0.73</v>
      </c>
      <c r="E61" s="284">
        <f>MCF!R60</f>
        <v>0.8</v>
      </c>
      <c r="F61" s="67">
        <f t="shared" si="12"/>
        <v>0</v>
      </c>
      <c r="G61" s="67">
        <f t="shared" si="1"/>
        <v>0</v>
      </c>
      <c r="H61" s="67">
        <f t="shared" si="2"/>
        <v>0</v>
      </c>
      <c r="I61" s="67">
        <f t="shared" si="3"/>
        <v>0.49146958701346016</v>
      </c>
      <c r="J61" s="67">
        <f t="shared" si="4"/>
        <v>3.5635565896106863E-2</v>
      </c>
      <c r="K61" s="100">
        <f t="shared" si="6"/>
        <v>2.3757043930737909E-2</v>
      </c>
      <c r="O61" s="96">
        <f>Amnt_Deposited!B56</f>
        <v>2042</v>
      </c>
      <c r="P61" s="99">
        <f>Amnt_Deposited!H56</f>
        <v>0</v>
      </c>
      <c r="Q61" s="284">
        <f>MCF!R60</f>
        <v>0.8</v>
      </c>
      <c r="R61" s="67">
        <f t="shared" si="13"/>
        <v>0</v>
      </c>
      <c r="S61" s="67">
        <f t="shared" si="7"/>
        <v>0</v>
      </c>
      <c r="T61" s="67">
        <f t="shared" si="8"/>
        <v>0</v>
      </c>
      <c r="U61" s="67">
        <f t="shared" si="9"/>
        <v>0.53859680768598373</v>
      </c>
      <c r="V61" s="67">
        <f t="shared" si="10"/>
        <v>3.9052674954637649E-2</v>
      </c>
      <c r="W61" s="100">
        <f t="shared" si="11"/>
        <v>2.6035116636425097E-2</v>
      </c>
    </row>
    <row r="62" spans="2:23">
      <c r="B62" s="96">
        <f>Amnt_Deposited!B57</f>
        <v>2043</v>
      </c>
      <c r="C62" s="99">
        <f>Amnt_Deposited!H57</f>
        <v>0</v>
      </c>
      <c r="D62" s="418">
        <f>Dry_Matter_Content!H49</f>
        <v>0.73</v>
      </c>
      <c r="E62" s="284">
        <f>MCF!R61</f>
        <v>0.8</v>
      </c>
      <c r="F62" s="67">
        <f t="shared" si="12"/>
        <v>0</v>
      </c>
      <c r="G62" s="67">
        <f t="shared" si="1"/>
        <v>0</v>
      </c>
      <c r="H62" s="67">
        <f t="shared" si="2"/>
        <v>0</v>
      </c>
      <c r="I62" s="67">
        <f t="shared" si="3"/>
        <v>0.45824320560307896</v>
      </c>
      <c r="J62" s="67">
        <f t="shared" si="4"/>
        <v>3.3226381410381214E-2</v>
      </c>
      <c r="K62" s="100">
        <f t="shared" si="6"/>
        <v>2.2150920940254143E-2</v>
      </c>
      <c r="O62" s="96">
        <f>Amnt_Deposited!B57</f>
        <v>2043</v>
      </c>
      <c r="P62" s="99">
        <f>Amnt_Deposited!H57</f>
        <v>0</v>
      </c>
      <c r="Q62" s="284">
        <f>MCF!R61</f>
        <v>0.8</v>
      </c>
      <c r="R62" s="67">
        <f t="shared" si="13"/>
        <v>0</v>
      </c>
      <c r="S62" s="67">
        <f t="shared" si="7"/>
        <v>0</v>
      </c>
      <c r="T62" s="67">
        <f t="shared" si="8"/>
        <v>0</v>
      </c>
      <c r="U62" s="67">
        <f t="shared" si="9"/>
        <v>0.50218433490748382</v>
      </c>
      <c r="V62" s="67">
        <f t="shared" si="10"/>
        <v>3.641247277849996E-2</v>
      </c>
      <c r="W62" s="100">
        <f t="shared" si="11"/>
        <v>2.4274981852333306E-2</v>
      </c>
    </row>
    <row r="63" spans="2:23">
      <c r="B63" s="96">
        <f>Amnt_Deposited!B58</f>
        <v>2044</v>
      </c>
      <c r="C63" s="99">
        <f>Amnt_Deposited!H58</f>
        <v>0</v>
      </c>
      <c r="D63" s="418">
        <f>Dry_Matter_Content!H50</f>
        <v>0.73</v>
      </c>
      <c r="E63" s="284">
        <f>MCF!R62</f>
        <v>0.8</v>
      </c>
      <c r="F63" s="67">
        <f t="shared" si="12"/>
        <v>0</v>
      </c>
      <c r="G63" s="67">
        <f t="shared" si="1"/>
        <v>0</v>
      </c>
      <c r="H63" s="67">
        <f t="shared" si="2"/>
        <v>0</v>
      </c>
      <c r="I63" s="67">
        <f t="shared" si="3"/>
        <v>0.42726313291820162</v>
      </c>
      <c r="J63" s="67">
        <f t="shared" si="4"/>
        <v>3.0980072684877329E-2</v>
      </c>
      <c r="K63" s="100">
        <f t="shared" si="6"/>
        <v>2.065338178991822E-2</v>
      </c>
      <c r="O63" s="96">
        <f>Amnt_Deposited!B58</f>
        <v>2044</v>
      </c>
      <c r="P63" s="99">
        <f>Amnt_Deposited!H58</f>
        <v>0</v>
      </c>
      <c r="Q63" s="284">
        <f>MCF!R62</f>
        <v>0.8</v>
      </c>
      <c r="R63" s="67">
        <f t="shared" si="13"/>
        <v>0</v>
      </c>
      <c r="S63" s="67">
        <f t="shared" si="7"/>
        <v>0</v>
      </c>
      <c r="T63" s="67">
        <f t="shared" si="8"/>
        <v>0</v>
      </c>
      <c r="U63" s="67">
        <f t="shared" si="9"/>
        <v>0.46823357032131691</v>
      </c>
      <c r="V63" s="67">
        <f t="shared" si="10"/>
        <v>3.3950764586166936E-2</v>
      </c>
      <c r="W63" s="100">
        <f t="shared" si="11"/>
        <v>2.2633843057444623E-2</v>
      </c>
    </row>
    <row r="64" spans="2:23">
      <c r="B64" s="96">
        <f>Amnt_Deposited!B59</f>
        <v>2045</v>
      </c>
      <c r="C64" s="99">
        <f>Amnt_Deposited!H59</f>
        <v>0</v>
      </c>
      <c r="D64" s="418">
        <f>Dry_Matter_Content!H51</f>
        <v>0.73</v>
      </c>
      <c r="E64" s="284">
        <f>MCF!R63</f>
        <v>0.8</v>
      </c>
      <c r="F64" s="67">
        <f t="shared" si="12"/>
        <v>0</v>
      </c>
      <c r="G64" s="67">
        <f t="shared" si="1"/>
        <v>0</v>
      </c>
      <c r="H64" s="67">
        <f t="shared" si="2"/>
        <v>0</v>
      </c>
      <c r="I64" s="67">
        <f t="shared" si="3"/>
        <v>0.39837750460658494</v>
      </c>
      <c r="J64" s="67">
        <f t="shared" si="4"/>
        <v>2.8885628311616698E-2</v>
      </c>
      <c r="K64" s="100">
        <f t="shared" si="6"/>
        <v>1.9257085541077797E-2</v>
      </c>
      <c r="O64" s="96">
        <f>Amnt_Deposited!B59</f>
        <v>2045</v>
      </c>
      <c r="P64" s="99">
        <f>Amnt_Deposited!H59</f>
        <v>0</v>
      </c>
      <c r="Q64" s="284">
        <f>MCF!R63</f>
        <v>0.8</v>
      </c>
      <c r="R64" s="67">
        <f t="shared" si="13"/>
        <v>0</v>
      </c>
      <c r="S64" s="67">
        <f t="shared" si="7"/>
        <v>0</v>
      </c>
      <c r="T64" s="67">
        <f t="shared" si="8"/>
        <v>0</v>
      </c>
      <c r="U64" s="67">
        <f t="shared" si="9"/>
        <v>0.43657808724009312</v>
      </c>
      <c r="V64" s="67">
        <f t="shared" si="10"/>
        <v>3.1655483081223783E-2</v>
      </c>
      <c r="W64" s="100">
        <f t="shared" si="11"/>
        <v>2.1103655387482521E-2</v>
      </c>
    </row>
    <row r="65" spans="2:23">
      <c r="B65" s="96">
        <f>Amnt_Deposited!B60</f>
        <v>2046</v>
      </c>
      <c r="C65" s="99">
        <f>Amnt_Deposited!H60</f>
        <v>0</v>
      </c>
      <c r="D65" s="418">
        <f>Dry_Matter_Content!H52</f>
        <v>0.73</v>
      </c>
      <c r="E65" s="284">
        <f>MCF!R64</f>
        <v>0.8</v>
      </c>
      <c r="F65" s="67">
        <f t="shared" si="12"/>
        <v>0</v>
      </c>
      <c r="G65" s="67">
        <f t="shared" si="1"/>
        <v>0</v>
      </c>
      <c r="H65" s="67">
        <f t="shared" si="2"/>
        <v>0</v>
      </c>
      <c r="I65" s="67">
        <f t="shared" si="3"/>
        <v>0.37144472328473321</v>
      </c>
      <c r="J65" s="67">
        <f t="shared" si="4"/>
        <v>2.6932781321851704E-2</v>
      </c>
      <c r="K65" s="100">
        <f t="shared" si="6"/>
        <v>1.7955187547901135E-2</v>
      </c>
      <c r="O65" s="96">
        <f>Amnt_Deposited!B60</f>
        <v>2046</v>
      </c>
      <c r="P65" s="99">
        <f>Amnt_Deposited!H60</f>
        <v>0</v>
      </c>
      <c r="Q65" s="284">
        <f>MCF!R64</f>
        <v>0.8</v>
      </c>
      <c r="R65" s="67">
        <f t="shared" si="13"/>
        <v>0</v>
      </c>
      <c r="S65" s="67">
        <f t="shared" si="7"/>
        <v>0</v>
      </c>
      <c r="T65" s="67">
        <f t="shared" si="8"/>
        <v>0</v>
      </c>
      <c r="U65" s="67">
        <f t="shared" si="9"/>
        <v>0.40706271044902276</v>
      </c>
      <c r="V65" s="67">
        <f t="shared" si="10"/>
        <v>2.9515376791070361E-2</v>
      </c>
      <c r="W65" s="100">
        <f t="shared" si="11"/>
        <v>1.9676917860713572E-2</v>
      </c>
    </row>
    <row r="66" spans="2:23">
      <c r="B66" s="96">
        <f>Amnt_Deposited!B61</f>
        <v>2047</v>
      </c>
      <c r="C66" s="99">
        <f>Amnt_Deposited!H61</f>
        <v>0</v>
      </c>
      <c r="D66" s="418">
        <f>Dry_Matter_Content!H53</f>
        <v>0.73</v>
      </c>
      <c r="E66" s="284">
        <f>MCF!R65</f>
        <v>0.8</v>
      </c>
      <c r="F66" s="67">
        <f t="shared" si="12"/>
        <v>0</v>
      </c>
      <c r="G66" s="67">
        <f t="shared" si="1"/>
        <v>0</v>
      </c>
      <c r="H66" s="67">
        <f t="shared" si="2"/>
        <v>0</v>
      </c>
      <c r="I66" s="67">
        <f t="shared" si="3"/>
        <v>0.34633276442736033</v>
      </c>
      <c r="J66" s="67">
        <f t="shared" si="4"/>
        <v>2.5111958857372881E-2</v>
      </c>
      <c r="K66" s="100">
        <f t="shared" si="6"/>
        <v>1.6741305904915252E-2</v>
      </c>
      <c r="O66" s="96">
        <f>Amnt_Deposited!B61</f>
        <v>2047</v>
      </c>
      <c r="P66" s="99">
        <f>Amnt_Deposited!H61</f>
        <v>0</v>
      </c>
      <c r="Q66" s="284">
        <f>MCF!R65</f>
        <v>0.8</v>
      </c>
      <c r="R66" s="67">
        <f t="shared" si="13"/>
        <v>0</v>
      </c>
      <c r="S66" s="67">
        <f t="shared" si="7"/>
        <v>0</v>
      </c>
      <c r="T66" s="67">
        <f t="shared" si="8"/>
        <v>0</v>
      </c>
      <c r="U66" s="67">
        <f t="shared" si="9"/>
        <v>0.37954275553683331</v>
      </c>
      <c r="V66" s="67">
        <f t="shared" si="10"/>
        <v>2.7519954912189466E-2</v>
      </c>
      <c r="W66" s="100">
        <f t="shared" si="11"/>
        <v>1.8346636608126309E-2</v>
      </c>
    </row>
    <row r="67" spans="2:23">
      <c r="B67" s="96">
        <f>Amnt_Deposited!B62</f>
        <v>2048</v>
      </c>
      <c r="C67" s="99">
        <f>Amnt_Deposited!H62</f>
        <v>0</v>
      </c>
      <c r="D67" s="418">
        <f>Dry_Matter_Content!H54</f>
        <v>0.73</v>
      </c>
      <c r="E67" s="284">
        <f>MCF!R66</f>
        <v>0.8</v>
      </c>
      <c r="F67" s="67">
        <f t="shared" si="12"/>
        <v>0</v>
      </c>
      <c r="G67" s="67">
        <f t="shared" si="1"/>
        <v>0</v>
      </c>
      <c r="H67" s="67">
        <f t="shared" si="2"/>
        <v>0</v>
      </c>
      <c r="I67" s="67">
        <f t="shared" si="3"/>
        <v>0.32291852918301339</v>
      </c>
      <c r="J67" s="67">
        <f t="shared" si="4"/>
        <v>2.3414235244346913E-2</v>
      </c>
      <c r="K67" s="100">
        <f t="shared" si="6"/>
        <v>1.5609490162897942E-2</v>
      </c>
      <c r="O67" s="96">
        <f>Amnt_Deposited!B62</f>
        <v>2048</v>
      </c>
      <c r="P67" s="99">
        <f>Amnt_Deposited!H62</f>
        <v>0</v>
      </c>
      <c r="Q67" s="284">
        <f>MCF!R66</f>
        <v>0.8</v>
      </c>
      <c r="R67" s="67">
        <f t="shared" si="13"/>
        <v>0</v>
      </c>
      <c r="S67" s="67">
        <f t="shared" si="7"/>
        <v>0</v>
      </c>
      <c r="T67" s="67">
        <f t="shared" si="8"/>
        <v>0</v>
      </c>
      <c r="U67" s="67">
        <f t="shared" si="9"/>
        <v>0.35388331965261749</v>
      </c>
      <c r="V67" s="67">
        <f t="shared" si="10"/>
        <v>2.5659435884215803E-2</v>
      </c>
      <c r="W67" s="100">
        <f t="shared" si="11"/>
        <v>1.7106290589477199E-2</v>
      </c>
    </row>
    <row r="68" spans="2:23">
      <c r="B68" s="96">
        <f>Amnt_Deposited!B63</f>
        <v>2049</v>
      </c>
      <c r="C68" s="99">
        <f>Amnt_Deposited!H63</f>
        <v>0</v>
      </c>
      <c r="D68" s="418">
        <f>Dry_Matter_Content!H55</f>
        <v>0.73</v>
      </c>
      <c r="E68" s="284">
        <f>MCF!R67</f>
        <v>0.8</v>
      </c>
      <c r="F68" s="67">
        <f t="shared" si="12"/>
        <v>0</v>
      </c>
      <c r="G68" s="67">
        <f t="shared" si="1"/>
        <v>0</v>
      </c>
      <c r="H68" s="67">
        <f t="shared" si="2"/>
        <v>0</v>
      </c>
      <c r="I68" s="67">
        <f t="shared" si="3"/>
        <v>0.30108724094336031</v>
      </c>
      <c r="J68" s="67">
        <f t="shared" si="4"/>
        <v>2.18312882396531E-2</v>
      </c>
      <c r="K68" s="100">
        <f t="shared" si="6"/>
        <v>1.4554192159768733E-2</v>
      </c>
      <c r="O68" s="96">
        <f>Amnt_Deposited!B63</f>
        <v>2049</v>
      </c>
      <c r="P68" s="99">
        <f>Amnt_Deposited!H63</f>
        <v>0</v>
      </c>
      <c r="Q68" s="284">
        <f>MCF!R67</f>
        <v>0.8</v>
      </c>
      <c r="R68" s="67">
        <f t="shared" si="13"/>
        <v>0</v>
      </c>
      <c r="S68" s="67">
        <f t="shared" si="7"/>
        <v>0</v>
      </c>
      <c r="T68" s="67">
        <f t="shared" si="8"/>
        <v>0</v>
      </c>
      <c r="U68" s="67">
        <f t="shared" si="9"/>
        <v>0.32995862021190175</v>
      </c>
      <c r="V68" s="67">
        <f t="shared" si="10"/>
        <v>2.3924699440715732E-2</v>
      </c>
      <c r="W68" s="100">
        <f t="shared" si="11"/>
        <v>1.594979962714382E-2</v>
      </c>
    </row>
    <row r="69" spans="2:23">
      <c r="B69" s="96">
        <f>Amnt_Deposited!B64</f>
        <v>2050</v>
      </c>
      <c r="C69" s="99">
        <f>Amnt_Deposited!H64</f>
        <v>0</v>
      </c>
      <c r="D69" s="418">
        <f>Dry_Matter_Content!H56</f>
        <v>0.73</v>
      </c>
      <c r="E69" s="284">
        <f>MCF!R68</f>
        <v>0.8</v>
      </c>
      <c r="F69" s="67">
        <f t="shared" si="12"/>
        <v>0</v>
      </c>
      <c r="G69" s="67">
        <f t="shared" si="1"/>
        <v>0</v>
      </c>
      <c r="H69" s="67">
        <f t="shared" si="2"/>
        <v>0</v>
      </c>
      <c r="I69" s="67">
        <f t="shared" si="3"/>
        <v>0.28073188270812233</v>
      </c>
      <c r="J69" s="67">
        <f t="shared" si="4"/>
        <v>2.0355358235237962E-2</v>
      </c>
      <c r="K69" s="100">
        <f t="shared" si="6"/>
        <v>1.3570238823491974E-2</v>
      </c>
      <c r="O69" s="96">
        <f>Amnt_Deposited!B64</f>
        <v>2050</v>
      </c>
      <c r="P69" s="99">
        <f>Amnt_Deposited!H64</f>
        <v>0</v>
      </c>
      <c r="Q69" s="284">
        <f>MCF!R68</f>
        <v>0.8</v>
      </c>
      <c r="R69" s="67">
        <f t="shared" si="13"/>
        <v>0</v>
      </c>
      <c r="S69" s="67">
        <f t="shared" si="7"/>
        <v>0</v>
      </c>
      <c r="T69" s="67">
        <f t="shared" si="8"/>
        <v>0</v>
      </c>
      <c r="U69" s="67">
        <f t="shared" si="9"/>
        <v>0.30765137831027112</v>
      </c>
      <c r="V69" s="67">
        <f t="shared" si="10"/>
        <v>2.2307241901630647E-2</v>
      </c>
      <c r="W69" s="100">
        <f t="shared" si="11"/>
        <v>1.4871494601087097E-2</v>
      </c>
    </row>
    <row r="70" spans="2:23">
      <c r="B70" s="96">
        <f>Amnt_Deposited!B65</f>
        <v>2051</v>
      </c>
      <c r="C70" s="99">
        <f>Amnt_Deposited!H65</f>
        <v>0</v>
      </c>
      <c r="D70" s="418">
        <f>Dry_Matter_Content!H57</f>
        <v>0.73</v>
      </c>
      <c r="E70" s="284">
        <f>MCF!R69</f>
        <v>0.8</v>
      </c>
      <c r="F70" s="67">
        <f t="shared" si="12"/>
        <v>0</v>
      </c>
      <c r="G70" s="67">
        <f t="shared" si="1"/>
        <v>0</v>
      </c>
      <c r="H70" s="67">
        <f t="shared" si="2"/>
        <v>0</v>
      </c>
      <c r="I70" s="67">
        <f t="shared" si="3"/>
        <v>0.2617526724876148</v>
      </c>
      <c r="J70" s="67">
        <f t="shared" si="4"/>
        <v>1.8979210220507525E-2</v>
      </c>
      <c r="K70" s="100">
        <f t="shared" si="6"/>
        <v>1.2652806813671683E-2</v>
      </c>
      <c r="O70" s="96">
        <f>Amnt_Deposited!B65</f>
        <v>2051</v>
      </c>
      <c r="P70" s="99">
        <f>Amnt_Deposited!H65</f>
        <v>0</v>
      </c>
      <c r="Q70" s="284">
        <f>MCF!R69</f>
        <v>0.8</v>
      </c>
      <c r="R70" s="67">
        <f t="shared" si="13"/>
        <v>0</v>
      </c>
      <c r="S70" s="67">
        <f t="shared" si="7"/>
        <v>0</v>
      </c>
      <c r="T70" s="67">
        <f t="shared" si="8"/>
        <v>0</v>
      </c>
      <c r="U70" s="67">
        <f t="shared" si="9"/>
        <v>0.28685224382204366</v>
      </c>
      <c r="V70" s="67">
        <f t="shared" si="10"/>
        <v>2.0799134488227428E-2</v>
      </c>
      <c r="W70" s="100">
        <f t="shared" si="11"/>
        <v>1.3866089658818284E-2</v>
      </c>
    </row>
    <row r="71" spans="2:23">
      <c r="B71" s="96">
        <f>Amnt_Deposited!B66</f>
        <v>2052</v>
      </c>
      <c r="C71" s="99">
        <f>Amnt_Deposited!H66</f>
        <v>0</v>
      </c>
      <c r="D71" s="418">
        <f>Dry_Matter_Content!H58</f>
        <v>0.73</v>
      </c>
      <c r="E71" s="284">
        <f>MCF!R70</f>
        <v>0.8</v>
      </c>
      <c r="F71" s="67">
        <f t="shared" si="12"/>
        <v>0</v>
      </c>
      <c r="G71" s="67">
        <f t="shared" si="1"/>
        <v>0</v>
      </c>
      <c r="H71" s="67">
        <f t="shared" si="2"/>
        <v>0</v>
      </c>
      <c r="I71" s="67">
        <f t="shared" si="3"/>
        <v>0.24405657417131776</v>
      </c>
      <c r="J71" s="67">
        <f t="shared" si="4"/>
        <v>1.7696098316297024E-2</v>
      </c>
      <c r="K71" s="100">
        <f t="shared" si="6"/>
        <v>1.1797398877531349E-2</v>
      </c>
      <c r="O71" s="96">
        <f>Amnt_Deposited!B66</f>
        <v>2052</v>
      </c>
      <c r="P71" s="99">
        <f>Amnt_Deposited!H66</f>
        <v>0</v>
      </c>
      <c r="Q71" s="284">
        <f>MCF!R70</f>
        <v>0.8</v>
      </c>
      <c r="R71" s="67">
        <f t="shared" si="13"/>
        <v>0</v>
      </c>
      <c r="S71" s="67">
        <f t="shared" si="7"/>
        <v>0</v>
      </c>
      <c r="T71" s="67">
        <f t="shared" si="8"/>
        <v>0</v>
      </c>
      <c r="U71" s="67">
        <f t="shared" si="9"/>
        <v>0.26745925936582776</v>
      </c>
      <c r="V71" s="67">
        <f t="shared" si="10"/>
        <v>1.9392984456215921E-2</v>
      </c>
      <c r="W71" s="100">
        <f t="shared" si="11"/>
        <v>1.2928656304143946E-2</v>
      </c>
    </row>
    <row r="72" spans="2:23">
      <c r="B72" s="96">
        <f>Amnt_Deposited!B67</f>
        <v>2053</v>
      </c>
      <c r="C72" s="99">
        <f>Amnt_Deposited!H67</f>
        <v>0</v>
      </c>
      <c r="D72" s="418">
        <f>Dry_Matter_Content!H59</f>
        <v>0.73</v>
      </c>
      <c r="E72" s="284">
        <f>MCF!R71</f>
        <v>0.8</v>
      </c>
      <c r="F72" s="67">
        <f t="shared" si="12"/>
        <v>0</v>
      </c>
      <c r="G72" s="67">
        <f t="shared" si="1"/>
        <v>0</v>
      </c>
      <c r="H72" s="67">
        <f t="shared" si="2"/>
        <v>0</v>
      </c>
      <c r="I72" s="67">
        <f t="shared" si="3"/>
        <v>0.22755684146475436</v>
      </c>
      <c r="J72" s="67">
        <f t="shared" si="4"/>
        <v>1.6499732706563401E-2</v>
      </c>
      <c r="K72" s="100">
        <f t="shared" si="6"/>
        <v>1.0999821804375601E-2</v>
      </c>
      <c r="O72" s="96">
        <f>Amnt_Deposited!B67</f>
        <v>2053</v>
      </c>
      <c r="P72" s="99">
        <f>Amnt_Deposited!H67</f>
        <v>0</v>
      </c>
      <c r="Q72" s="284">
        <f>MCF!R71</f>
        <v>0.8</v>
      </c>
      <c r="R72" s="67">
        <f t="shared" si="13"/>
        <v>0</v>
      </c>
      <c r="S72" s="67">
        <f t="shared" si="7"/>
        <v>0</v>
      </c>
      <c r="T72" s="67">
        <f t="shared" si="8"/>
        <v>0</v>
      </c>
      <c r="U72" s="67">
        <f t="shared" si="9"/>
        <v>0.24937736050931991</v>
      </c>
      <c r="V72" s="67">
        <f t="shared" si="10"/>
        <v>1.8081898856507843E-2</v>
      </c>
      <c r="W72" s="100">
        <f t="shared" si="11"/>
        <v>1.2054599237671895E-2</v>
      </c>
    </row>
    <row r="73" spans="2:23">
      <c r="B73" s="96">
        <f>Amnt_Deposited!B68</f>
        <v>2054</v>
      </c>
      <c r="C73" s="99">
        <f>Amnt_Deposited!H68</f>
        <v>0</v>
      </c>
      <c r="D73" s="418">
        <f>Dry_Matter_Content!H60</f>
        <v>0.73</v>
      </c>
      <c r="E73" s="284">
        <f>MCF!R72</f>
        <v>0.8</v>
      </c>
      <c r="F73" s="67">
        <f t="shared" si="12"/>
        <v>0</v>
      </c>
      <c r="G73" s="67">
        <f t="shared" si="1"/>
        <v>0</v>
      </c>
      <c r="H73" s="67">
        <f t="shared" si="2"/>
        <v>0</v>
      </c>
      <c r="I73" s="67">
        <f t="shared" si="3"/>
        <v>0.21217259265905458</v>
      </c>
      <c r="J73" s="67">
        <f t="shared" si="4"/>
        <v>1.538424880569976E-2</v>
      </c>
      <c r="K73" s="100">
        <f t="shared" si="6"/>
        <v>1.0256165870466506E-2</v>
      </c>
      <c r="O73" s="96">
        <f>Amnt_Deposited!B68</f>
        <v>2054</v>
      </c>
      <c r="P73" s="99">
        <f>Amnt_Deposited!H68</f>
        <v>0</v>
      </c>
      <c r="Q73" s="284">
        <f>MCF!R72</f>
        <v>0.8</v>
      </c>
      <c r="R73" s="67">
        <f t="shared" si="13"/>
        <v>0</v>
      </c>
      <c r="S73" s="67">
        <f t="shared" si="7"/>
        <v>0</v>
      </c>
      <c r="T73" s="67">
        <f t="shared" si="8"/>
        <v>0</v>
      </c>
      <c r="U73" s="67">
        <f t="shared" si="9"/>
        <v>0.23251790976334757</v>
      </c>
      <c r="V73" s="67">
        <f t="shared" si="10"/>
        <v>1.6859450745972344E-2</v>
      </c>
      <c r="W73" s="100">
        <f t="shared" si="11"/>
        <v>1.123963383064823E-2</v>
      </c>
    </row>
    <row r="74" spans="2:23">
      <c r="B74" s="96">
        <f>Amnt_Deposited!B69</f>
        <v>2055</v>
      </c>
      <c r="C74" s="99">
        <f>Amnt_Deposited!H69</f>
        <v>0</v>
      </c>
      <c r="D74" s="418">
        <f>Dry_Matter_Content!H61</f>
        <v>0.73</v>
      </c>
      <c r="E74" s="284">
        <f>MCF!R73</f>
        <v>0.8</v>
      </c>
      <c r="F74" s="67">
        <f t="shared" si="12"/>
        <v>0</v>
      </c>
      <c r="G74" s="67">
        <f t="shared" si="1"/>
        <v>0</v>
      </c>
      <c r="H74" s="67">
        <f t="shared" si="2"/>
        <v>0</v>
      </c>
      <c r="I74" s="67">
        <f t="shared" si="3"/>
        <v>0.19782841414872465</v>
      </c>
      <c r="J74" s="67">
        <f t="shared" si="4"/>
        <v>1.4344178510329922E-2</v>
      </c>
      <c r="K74" s="100">
        <f t="shared" si="6"/>
        <v>9.5627856735532799E-3</v>
      </c>
      <c r="O74" s="96">
        <f>Amnt_Deposited!B69</f>
        <v>2055</v>
      </c>
      <c r="P74" s="99">
        <f>Amnt_Deposited!H69</f>
        <v>0</v>
      </c>
      <c r="Q74" s="284">
        <f>MCF!R73</f>
        <v>0.8</v>
      </c>
      <c r="R74" s="67">
        <f t="shared" si="13"/>
        <v>0</v>
      </c>
      <c r="S74" s="67">
        <f t="shared" si="7"/>
        <v>0</v>
      </c>
      <c r="T74" s="67">
        <f t="shared" si="8"/>
        <v>0</v>
      </c>
      <c r="U74" s="67">
        <f t="shared" si="9"/>
        <v>0.21679826208079422</v>
      </c>
      <c r="V74" s="67">
        <f t="shared" si="10"/>
        <v>1.5719647682553343E-2</v>
      </c>
      <c r="W74" s="100">
        <f t="shared" si="11"/>
        <v>1.0479765121702228E-2</v>
      </c>
    </row>
    <row r="75" spans="2:23">
      <c r="B75" s="96">
        <f>Amnt_Deposited!B70</f>
        <v>2056</v>
      </c>
      <c r="C75" s="99">
        <f>Amnt_Deposited!H70</f>
        <v>0</v>
      </c>
      <c r="D75" s="418">
        <f>Dry_Matter_Content!H62</f>
        <v>0.73</v>
      </c>
      <c r="E75" s="284">
        <f>MCF!R74</f>
        <v>0.8</v>
      </c>
      <c r="F75" s="67">
        <f t="shared" si="12"/>
        <v>0</v>
      </c>
      <c r="G75" s="67">
        <f t="shared" si="1"/>
        <v>0</v>
      </c>
      <c r="H75" s="67">
        <f t="shared" si="2"/>
        <v>0</v>
      </c>
      <c r="I75" s="67">
        <f t="shared" si="3"/>
        <v>0.18445399075406532</v>
      </c>
      <c r="J75" s="67">
        <f t="shared" si="4"/>
        <v>1.3374423394659329E-2</v>
      </c>
      <c r="K75" s="100">
        <f t="shared" si="6"/>
        <v>8.9162822631062184E-3</v>
      </c>
      <c r="O75" s="96">
        <f>Amnt_Deposited!B70</f>
        <v>2056</v>
      </c>
      <c r="P75" s="99">
        <f>Amnt_Deposited!H70</f>
        <v>0</v>
      </c>
      <c r="Q75" s="284">
        <f>MCF!R74</f>
        <v>0.8</v>
      </c>
      <c r="R75" s="67">
        <f t="shared" si="13"/>
        <v>0</v>
      </c>
      <c r="S75" s="67">
        <f t="shared" si="7"/>
        <v>0</v>
      </c>
      <c r="T75" s="67">
        <f t="shared" si="8"/>
        <v>0</v>
      </c>
      <c r="U75" s="67">
        <f t="shared" si="9"/>
        <v>0.20214135973048261</v>
      </c>
      <c r="V75" s="67">
        <f t="shared" si="10"/>
        <v>1.46569023503116E-2</v>
      </c>
      <c r="W75" s="100">
        <f t="shared" si="11"/>
        <v>9.7712682335410663E-3</v>
      </c>
    </row>
    <row r="76" spans="2:23">
      <c r="B76" s="96">
        <f>Amnt_Deposited!B71</f>
        <v>2057</v>
      </c>
      <c r="C76" s="99">
        <f>Amnt_Deposited!H71</f>
        <v>0</v>
      </c>
      <c r="D76" s="418">
        <f>Dry_Matter_Content!H63</f>
        <v>0.73</v>
      </c>
      <c r="E76" s="284">
        <f>MCF!R75</f>
        <v>0.8</v>
      </c>
      <c r="F76" s="67">
        <f t="shared" si="12"/>
        <v>0</v>
      </c>
      <c r="G76" s="67">
        <f t="shared" si="1"/>
        <v>0</v>
      </c>
      <c r="H76" s="67">
        <f t="shared" si="2"/>
        <v>0</v>
      </c>
      <c r="I76" s="67">
        <f t="shared" si="3"/>
        <v>0.17198376103607943</v>
      </c>
      <c r="J76" s="67">
        <f t="shared" si="4"/>
        <v>1.2470229717985892E-2</v>
      </c>
      <c r="K76" s="100">
        <f t="shared" si="6"/>
        <v>8.3134864786572615E-3</v>
      </c>
      <c r="O76" s="96">
        <f>Amnt_Deposited!B71</f>
        <v>2057</v>
      </c>
      <c r="P76" s="99">
        <f>Amnt_Deposited!H71</f>
        <v>0</v>
      </c>
      <c r="Q76" s="284">
        <f>MCF!R75</f>
        <v>0.8</v>
      </c>
      <c r="R76" s="67">
        <f t="shared" si="13"/>
        <v>0</v>
      </c>
      <c r="S76" s="67">
        <f t="shared" si="7"/>
        <v>0</v>
      </c>
      <c r="T76" s="67">
        <f t="shared" si="8"/>
        <v>0</v>
      </c>
      <c r="U76" s="67">
        <f t="shared" si="9"/>
        <v>0.1884753545600871</v>
      </c>
      <c r="V76" s="67">
        <f t="shared" si="10"/>
        <v>1.3666005170395503E-2</v>
      </c>
      <c r="W76" s="100">
        <f t="shared" si="11"/>
        <v>9.1106701135970011E-3</v>
      </c>
    </row>
    <row r="77" spans="2:23">
      <c r="B77" s="96">
        <f>Amnt_Deposited!B72</f>
        <v>2058</v>
      </c>
      <c r="C77" s="99">
        <f>Amnt_Deposited!H72</f>
        <v>0</v>
      </c>
      <c r="D77" s="418">
        <f>Dry_Matter_Content!H64</f>
        <v>0.73</v>
      </c>
      <c r="E77" s="284">
        <f>MCF!R76</f>
        <v>0.8</v>
      </c>
      <c r="F77" s="67">
        <f t="shared" si="12"/>
        <v>0</v>
      </c>
      <c r="G77" s="67">
        <f t="shared" si="1"/>
        <v>0</v>
      </c>
      <c r="H77" s="67">
        <f t="shared" si="2"/>
        <v>0</v>
      </c>
      <c r="I77" s="67">
        <f t="shared" si="3"/>
        <v>0.16035659591422188</v>
      </c>
      <c r="J77" s="67">
        <f t="shared" si="4"/>
        <v>1.1627165121857541E-2</v>
      </c>
      <c r="K77" s="100">
        <f t="shared" si="6"/>
        <v>7.751443414571694E-3</v>
      </c>
      <c r="O77" s="96">
        <f>Amnt_Deposited!B72</f>
        <v>2058</v>
      </c>
      <c r="P77" s="99">
        <f>Amnt_Deposited!H72</f>
        <v>0</v>
      </c>
      <c r="Q77" s="284">
        <f>MCF!R76</f>
        <v>0.8</v>
      </c>
      <c r="R77" s="67">
        <f t="shared" si="13"/>
        <v>0</v>
      </c>
      <c r="S77" s="67">
        <f t="shared" si="7"/>
        <v>0</v>
      </c>
      <c r="T77" s="67">
        <f t="shared" si="8"/>
        <v>0</v>
      </c>
      <c r="U77" s="67">
        <f t="shared" si="9"/>
        <v>0.17573325579640761</v>
      </c>
      <c r="V77" s="67">
        <f t="shared" si="10"/>
        <v>1.2742098763679502E-2</v>
      </c>
      <c r="W77" s="100">
        <f t="shared" si="11"/>
        <v>8.4947325091196679E-3</v>
      </c>
    </row>
    <row r="78" spans="2:23">
      <c r="B78" s="96">
        <f>Amnt_Deposited!B73</f>
        <v>2059</v>
      </c>
      <c r="C78" s="99">
        <f>Amnt_Deposited!H73</f>
        <v>0</v>
      </c>
      <c r="D78" s="418">
        <f>Dry_Matter_Content!H65</f>
        <v>0.73</v>
      </c>
      <c r="E78" s="284">
        <f>MCF!R77</f>
        <v>0.8</v>
      </c>
      <c r="F78" s="67">
        <f t="shared" si="12"/>
        <v>0</v>
      </c>
      <c r="G78" s="67">
        <f t="shared" si="1"/>
        <v>0</v>
      </c>
      <c r="H78" s="67">
        <f t="shared" si="2"/>
        <v>0</v>
      </c>
      <c r="I78" s="67">
        <f t="shared" si="3"/>
        <v>0.14951549901157593</v>
      </c>
      <c r="J78" s="67">
        <f t="shared" si="4"/>
        <v>1.0841096902645965E-2</v>
      </c>
      <c r="K78" s="100">
        <f t="shared" si="6"/>
        <v>7.2273979350973095E-3</v>
      </c>
      <c r="O78" s="96">
        <f>Amnt_Deposited!B73</f>
        <v>2059</v>
      </c>
      <c r="P78" s="99">
        <f>Amnt_Deposited!H73</f>
        <v>0</v>
      </c>
      <c r="Q78" s="284">
        <f>MCF!R77</f>
        <v>0.8</v>
      </c>
      <c r="R78" s="67">
        <f t="shared" si="13"/>
        <v>0</v>
      </c>
      <c r="S78" s="67">
        <f t="shared" si="7"/>
        <v>0</v>
      </c>
      <c r="T78" s="67">
        <f t="shared" si="8"/>
        <v>0</v>
      </c>
      <c r="U78" s="67">
        <f t="shared" si="9"/>
        <v>0.16385260165652163</v>
      </c>
      <c r="V78" s="67">
        <f t="shared" si="10"/>
        <v>1.1880654139885993E-2</v>
      </c>
      <c r="W78" s="100">
        <f t="shared" si="11"/>
        <v>7.9204360932573284E-3</v>
      </c>
    </row>
    <row r="79" spans="2:23">
      <c r="B79" s="96">
        <f>Amnt_Deposited!B74</f>
        <v>2060</v>
      </c>
      <c r="C79" s="99">
        <f>Amnt_Deposited!H74</f>
        <v>0</v>
      </c>
      <c r="D79" s="418">
        <f>Dry_Matter_Content!H66</f>
        <v>0.73</v>
      </c>
      <c r="E79" s="284">
        <f>MCF!R78</f>
        <v>0.8</v>
      </c>
      <c r="F79" s="67">
        <f t="shared" si="12"/>
        <v>0</v>
      </c>
      <c r="G79" s="67">
        <f t="shared" si="1"/>
        <v>0</v>
      </c>
      <c r="H79" s="67">
        <f t="shared" si="2"/>
        <v>0</v>
      </c>
      <c r="I79" s="67">
        <f t="shared" si="3"/>
        <v>0.13940732725854732</v>
      </c>
      <c r="J79" s="67">
        <f t="shared" si="4"/>
        <v>1.0108171753028616E-2</v>
      </c>
      <c r="K79" s="100">
        <f t="shared" si="6"/>
        <v>6.7387811686857434E-3</v>
      </c>
      <c r="O79" s="96">
        <f>Amnt_Deposited!B74</f>
        <v>2060</v>
      </c>
      <c r="P79" s="99">
        <f>Amnt_Deposited!H74</f>
        <v>0</v>
      </c>
      <c r="Q79" s="284">
        <f>MCF!R78</f>
        <v>0.8</v>
      </c>
      <c r="R79" s="67">
        <f t="shared" si="13"/>
        <v>0</v>
      </c>
      <c r="S79" s="67">
        <f t="shared" si="7"/>
        <v>0</v>
      </c>
      <c r="T79" s="67">
        <f t="shared" si="8"/>
        <v>0</v>
      </c>
      <c r="U79" s="67">
        <f t="shared" si="9"/>
        <v>0.15277515316005191</v>
      </c>
      <c r="V79" s="67">
        <f t="shared" si="10"/>
        <v>1.107744849646972E-2</v>
      </c>
      <c r="W79" s="100">
        <f t="shared" si="11"/>
        <v>7.3849656643131464E-3</v>
      </c>
    </row>
    <row r="80" spans="2:23">
      <c r="B80" s="96">
        <f>Amnt_Deposited!B75</f>
        <v>2061</v>
      </c>
      <c r="C80" s="99">
        <f>Amnt_Deposited!H75</f>
        <v>0</v>
      </c>
      <c r="D80" s="418">
        <f>Dry_Matter_Content!H67</f>
        <v>0.73</v>
      </c>
      <c r="E80" s="284">
        <f>MCF!R79</f>
        <v>0.8</v>
      </c>
      <c r="F80" s="67">
        <f t="shared" si="12"/>
        <v>0</v>
      </c>
      <c r="G80" s="67">
        <f t="shared" si="1"/>
        <v>0</v>
      </c>
      <c r="H80" s="67">
        <f t="shared" si="2"/>
        <v>0</v>
      </c>
      <c r="I80" s="67">
        <f t="shared" si="3"/>
        <v>0.12998253038547555</v>
      </c>
      <c r="J80" s="67">
        <f t="shared" si="4"/>
        <v>9.4247968730717564E-3</v>
      </c>
      <c r="K80" s="100">
        <f t="shared" si="6"/>
        <v>6.283197915381171E-3</v>
      </c>
      <c r="O80" s="96">
        <f>Amnt_Deposited!B75</f>
        <v>2061</v>
      </c>
      <c r="P80" s="99">
        <f>Amnt_Deposited!H75</f>
        <v>0</v>
      </c>
      <c r="Q80" s="284">
        <f>MCF!R79</f>
        <v>0.8</v>
      </c>
      <c r="R80" s="67">
        <f t="shared" si="13"/>
        <v>0</v>
      </c>
      <c r="S80" s="67">
        <f t="shared" si="7"/>
        <v>0</v>
      </c>
      <c r="T80" s="67">
        <f t="shared" si="8"/>
        <v>0</v>
      </c>
      <c r="U80" s="67">
        <f t="shared" si="9"/>
        <v>0.1424466086416171</v>
      </c>
      <c r="V80" s="67">
        <f t="shared" si="10"/>
        <v>1.0328544518434806E-2</v>
      </c>
      <c r="W80" s="100">
        <f t="shared" si="11"/>
        <v>6.8856963456232038E-3</v>
      </c>
    </row>
    <row r="81" spans="2:23">
      <c r="B81" s="96">
        <f>Amnt_Deposited!B76</f>
        <v>2062</v>
      </c>
      <c r="C81" s="99">
        <f>Amnt_Deposited!H76</f>
        <v>0</v>
      </c>
      <c r="D81" s="418">
        <f>Dry_Matter_Content!H68</f>
        <v>0.73</v>
      </c>
      <c r="E81" s="284">
        <f>MCF!R80</f>
        <v>0.8</v>
      </c>
      <c r="F81" s="67">
        <f t="shared" si="12"/>
        <v>0</v>
      </c>
      <c r="G81" s="67">
        <f t="shared" si="1"/>
        <v>0</v>
      </c>
      <c r="H81" s="67">
        <f t="shared" si="2"/>
        <v>0</v>
      </c>
      <c r="I81" s="67">
        <f t="shared" si="3"/>
        <v>0.12119490802715455</v>
      </c>
      <c r="J81" s="67">
        <f t="shared" si="4"/>
        <v>8.7876223583210119E-3</v>
      </c>
      <c r="K81" s="100">
        <f t="shared" si="6"/>
        <v>5.8584149055473413E-3</v>
      </c>
      <c r="O81" s="96">
        <f>Amnt_Deposited!B76</f>
        <v>2062</v>
      </c>
      <c r="P81" s="99">
        <f>Amnt_Deposited!H76</f>
        <v>0</v>
      </c>
      <c r="Q81" s="284">
        <f>MCF!R80</f>
        <v>0.8</v>
      </c>
      <c r="R81" s="67">
        <f t="shared" si="13"/>
        <v>0</v>
      </c>
      <c r="S81" s="67">
        <f t="shared" si="7"/>
        <v>0</v>
      </c>
      <c r="T81" s="67">
        <f t="shared" si="8"/>
        <v>0</v>
      </c>
      <c r="U81" s="67">
        <f t="shared" si="9"/>
        <v>0.13281633756400502</v>
      </c>
      <c r="V81" s="67">
        <f t="shared" si="10"/>
        <v>9.6302710776120706E-3</v>
      </c>
      <c r="W81" s="100">
        <f t="shared" si="11"/>
        <v>6.4201807184080468E-3</v>
      </c>
    </row>
    <row r="82" spans="2:23">
      <c r="B82" s="96">
        <f>Amnt_Deposited!B77</f>
        <v>2063</v>
      </c>
      <c r="C82" s="99">
        <f>Amnt_Deposited!H77</f>
        <v>0</v>
      </c>
      <c r="D82" s="418">
        <f>Dry_Matter_Content!H69</f>
        <v>0.73</v>
      </c>
      <c r="E82" s="284">
        <f>MCF!R81</f>
        <v>0.8</v>
      </c>
      <c r="F82" s="67">
        <f t="shared" si="12"/>
        <v>0</v>
      </c>
      <c r="G82" s="67">
        <f t="shared" si="1"/>
        <v>0</v>
      </c>
      <c r="H82" s="67">
        <f t="shared" si="2"/>
        <v>0</v>
      </c>
      <c r="I82" s="67">
        <f t="shared" si="3"/>
        <v>0.1130013832485887</v>
      </c>
      <c r="J82" s="67">
        <f t="shared" si="4"/>
        <v>8.1935247785658461E-3</v>
      </c>
      <c r="K82" s="100">
        <f t="shared" si="6"/>
        <v>5.4623498523772305E-3</v>
      </c>
      <c r="O82" s="96">
        <f>Amnt_Deposited!B77</f>
        <v>2063</v>
      </c>
      <c r="P82" s="99">
        <f>Amnt_Deposited!H77</f>
        <v>0</v>
      </c>
      <c r="Q82" s="284">
        <f>MCF!R81</f>
        <v>0.8</v>
      </c>
      <c r="R82" s="67">
        <f t="shared" si="13"/>
        <v>0</v>
      </c>
      <c r="S82" s="67">
        <f t="shared" si="7"/>
        <v>0</v>
      </c>
      <c r="T82" s="67">
        <f t="shared" si="8"/>
        <v>0</v>
      </c>
      <c r="U82" s="67">
        <f t="shared" si="9"/>
        <v>0.12383713232722053</v>
      </c>
      <c r="V82" s="67">
        <f t="shared" si="10"/>
        <v>8.9792052367844901E-3</v>
      </c>
      <c r="W82" s="100">
        <f t="shared" si="11"/>
        <v>5.9861368245229928E-3</v>
      </c>
    </row>
    <row r="83" spans="2:23">
      <c r="B83" s="96">
        <f>Amnt_Deposited!B78</f>
        <v>2064</v>
      </c>
      <c r="C83" s="99">
        <f>Amnt_Deposited!H78</f>
        <v>0</v>
      </c>
      <c r="D83" s="418">
        <f>Dry_Matter_Content!H70</f>
        <v>0.73</v>
      </c>
      <c r="E83" s="284">
        <f>MCF!R82</f>
        <v>0.8</v>
      </c>
      <c r="F83" s="67">
        <f t="shared" ref="F83:F99" si="14">C83*D83*$K$6*DOCF*E83</f>
        <v>0</v>
      </c>
      <c r="G83" s="67">
        <f t="shared" ref="G83:G99" si="15">F83*$K$12</f>
        <v>0</v>
      </c>
      <c r="H83" s="67">
        <f t="shared" ref="H83:H99" si="16">F83*(1-$K$12)</f>
        <v>0</v>
      </c>
      <c r="I83" s="67">
        <f t="shared" ref="I83:I99" si="17">G83+I82*$K$10</f>
        <v>0.10536179138180765</v>
      </c>
      <c r="J83" s="67">
        <f t="shared" ref="J83:J99" si="18">I82*(1-$K$10)+H83</f>
        <v>7.6395918667810474E-3</v>
      </c>
      <c r="K83" s="100">
        <f t="shared" si="6"/>
        <v>5.0930612445206982E-3</v>
      </c>
      <c r="O83" s="96">
        <f>Amnt_Deposited!B78</f>
        <v>2064</v>
      </c>
      <c r="P83" s="99">
        <f>Amnt_Deposited!H78</f>
        <v>0</v>
      </c>
      <c r="Q83" s="284">
        <f>MCF!R82</f>
        <v>0.8</v>
      </c>
      <c r="R83" s="67">
        <f t="shared" ref="R83:R99" si="19">P83*$W$6*DOCF*Q83</f>
        <v>0</v>
      </c>
      <c r="S83" s="67">
        <f t="shared" si="7"/>
        <v>0</v>
      </c>
      <c r="T83" s="67">
        <f t="shared" si="8"/>
        <v>0</v>
      </c>
      <c r="U83" s="67">
        <f t="shared" si="9"/>
        <v>0.11546497685677555</v>
      </c>
      <c r="V83" s="67">
        <f t="shared" si="10"/>
        <v>8.372155470444986E-3</v>
      </c>
      <c r="W83" s="100">
        <f t="shared" si="11"/>
        <v>5.5814369802966567E-3</v>
      </c>
    </row>
    <row r="84" spans="2:23">
      <c r="B84" s="96">
        <f>Amnt_Deposited!B79</f>
        <v>2065</v>
      </c>
      <c r="C84" s="99">
        <f>Amnt_Deposited!H79</f>
        <v>0</v>
      </c>
      <c r="D84" s="418">
        <f>Dry_Matter_Content!H71</f>
        <v>0.73</v>
      </c>
      <c r="E84" s="284">
        <f>MCF!R83</f>
        <v>0.8</v>
      </c>
      <c r="F84" s="67">
        <f t="shared" si="14"/>
        <v>0</v>
      </c>
      <c r="G84" s="67">
        <f t="shared" si="15"/>
        <v>0</v>
      </c>
      <c r="H84" s="67">
        <f t="shared" si="16"/>
        <v>0</v>
      </c>
      <c r="I84" s="67">
        <f t="shared" si="17"/>
        <v>9.823868313861725E-2</v>
      </c>
      <c r="J84" s="67">
        <f t="shared" si="18"/>
        <v>7.1231082431903953E-3</v>
      </c>
      <c r="K84" s="100">
        <f t="shared" si="6"/>
        <v>4.7487388287935969E-3</v>
      </c>
      <c r="O84" s="96">
        <f>Amnt_Deposited!B79</f>
        <v>2065</v>
      </c>
      <c r="P84" s="99">
        <f>Amnt_Deposited!H79</f>
        <v>0</v>
      </c>
      <c r="Q84" s="284">
        <f>MCF!R83</f>
        <v>0.8</v>
      </c>
      <c r="R84" s="67">
        <f t="shared" si="19"/>
        <v>0</v>
      </c>
      <c r="S84" s="67">
        <f t="shared" si="7"/>
        <v>0</v>
      </c>
      <c r="T84" s="67">
        <f t="shared" si="8"/>
        <v>0</v>
      </c>
      <c r="U84" s="67">
        <f t="shared" si="9"/>
        <v>0.10765883083684087</v>
      </c>
      <c r="V84" s="67">
        <f t="shared" si="10"/>
        <v>7.8061460199346823E-3</v>
      </c>
      <c r="W84" s="100">
        <f t="shared" si="11"/>
        <v>5.2040973466231212E-3</v>
      </c>
    </row>
    <row r="85" spans="2:23">
      <c r="B85" s="96">
        <f>Amnt_Deposited!B80</f>
        <v>2066</v>
      </c>
      <c r="C85" s="99">
        <f>Amnt_Deposited!H80</f>
        <v>0</v>
      </c>
      <c r="D85" s="418">
        <f>Dry_Matter_Content!H72</f>
        <v>0.73</v>
      </c>
      <c r="E85" s="284">
        <f>MCF!R84</f>
        <v>0.8</v>
      </c>
      <c r="F85" s="67">
        <f t="shared" si="14"/>
        <v>0</v>
      </c>
      <c r="G85" s="67">
        <f t="shared" si="15"/>
        <v>0</v>
      </c>
      <c r="H85" s="67">
        <f t="shared" si="16"/>
        <v>0</v>
      </c>
      <c r="I85" s="67">
        <f t="shared" si="17"/>
        <v>9.1597141034145416E-2</v>
      </c>
      <c r="J85" s="67">
        <f t="shared" si="18"/>
        <v>6.6415421044718403E-3</v>
      </c>
      <c r="K85" s="100">
        <f t="shared" ref="K85:K99" si="20">J85*CH4_fraction*conv</f>
        <v>4.4276947363145599E-3</v>
      </c>
      <c r="O85" s="96">
        <f>Amnt_Deposited!B80</f>
        <v>2066</v>
      </c>
      <c r="P85" s="99">
        <f>Amnt_Deposited!H80</f>
        <v>0</v>
      </c>
      <c r="Q85" s="284">
        <f>MCF!R84</f>
        <v>0.8</v>
      </c>
      <c r="R85" s="67">
        <f t="shared" si="19"/>
        <v>0</v>
      </c>
      <c r="S85" s="67">
        <f t="shared" ref="S85:S98" si="21">R85*$W$12</f>
        <v>0</v>
      </c>
      <c r="T85" s="67">
        <f t="shared" ref="T85:T98" si="22">R85*(1-$W$12)</f>
        <v>0</v>
      </c>
      <c r="U85" s="67">
        <f t="shared" ref="U85:U98" si="23">S85+U84*$W$10</f>
        <v>0.10038042853057036</v>
      </c>
      <c r="V85" s="67">
        <f t="shared" ref="V85:V98" si="24">U84*(1-$W$10)+T85</f>
        <v>7.2784023062705131E-3</v>
      </c>
      <c r="W85" s="100">
        <f t="shared" ref="W85:W99" si="25">V85*CH4_fraction*conv</f>
        <v>4.8522682041803418E-3</v>
      </c>
    </row>
    <row r="86" spans="2:23">
      <c r="B86" s="96">
        <f>Amnt_Deposited!B81</f>
        <v>2067</v>
      </c>
      <c r="C86" s="99">
        <f>Amnt_Deposited!H81</f>
        <v>0</v>
      </c>
      <c r="D86" s="418">
        <f>Dry_Matter_Content!H73</f>
        <v>0.73</v>
      </c>
      <c r="E86" s="284">
        <f>MCF!R85</f>
        <v>0.8</v>
      </c>
      <c r="F86" s="67">
        <f t="shared" si="14"/>
        <v>0</v>
      </c>
      <c r="G86" s="67">
        <f t="shared" si="15"/>
        <v>0</v>
      </c>
      <c r="H86" s="67">
        <f t="shared" si="16"/>
        <v>0</v>
      </c>
      <c r="I86" s="67">
        <f t="shared" si="17"/>
        <v>8.5404608221290729E-2</v>
      </c>
      <c r="J86" s="67">
        <f t="shared" si="18"/>
        <v>6.1925328128546904E-3</v>
      </c>
      <c r="K86" s="100">
        <f t="shared" si="20"/>
        <v>4.1283552085697936E-3</v>
      </c>
      <c r="O86" s="96">
        <f>Amnt_Deposited!B81</f>
        <v>2067</v>
      </c>
      <c r="P86" s="99">
        <f>Amnt_Deposited!H81</f>
        <v>0</v>
      </c>
      <c r="Q86" s="284">
        <f>MCF!R85</f>
        <v>0.8</v>
      </c>
      <c r="R86" s="67">
        <f t="shared" si="19"/>
        <v>0</v>
      </c>
      <c r="S86" s="67">
        <f t="shared" si="21"/>
        <v>0</v>
      </c>
      <c r="T86" s="67">
        <f t="shared" si="22"/>
        <v>0</v>
      </c>
      <c r="U86" s="67">
        <f t="shared" si="23"/>
        <v>9.3594091201414528E-2</v>
      </c>
      <c r="V86" s="67">
        <f t="shared" si="24"/>
        <v>6.7863373291558275E-3</v>
      </c>
      <c r="W86" s="100">
        <f t="shared" si="25"/>
        <v>4.524224886103885E-3</v>
      </c>
    </row>
    <row r="87" spans="2:23">
      <c r="B87" s="96">
        <f>Amnt_Deposited!B82</f>
        <v>2068</v>
      </c>
      <c r="C87" s="99">
        <f>Amnt_Deposited!H82</f>
        <v>0</v>
      </c>
      <c r="D87" s="418">
        <f>Dry_Matter_Content!H74</f>
        <v>0.73</v>
      </c>
      <c r="E87" s="284">
        <f>MCF!R86</f>
        <v>0.8</v>
      </c>
      <c r="F87" s="67">
        <f t="shared" si="14"/>
        <v>0</v>
      </c>
      <c r="G87" s="67">
        <f t="shared" si="15"/>
        <v>0</v>
      </c>
      <c r="H87" s="67">
        <f t="shared" si="16"/>
        <v>0</v>
      </c>
      <c r="I87" s="67">
        <f t="shared" si="17"/>
        <v>7.963072889702022E-2</v>
      </c>
      <c r="J87" s="67">
        <f t="shared" si="18"/>
        <v>5.7738793242705115E-3</v>
      </c>
      <c r="K87" s="100">
        <f t="shared" si="20"/>
        <v>3.8492528828470074E-3</v>
      </c>
      <c r="O87" s="96">
        <f>Amnt_Deposited!B82</f>
        <v>2068</v>
      </c>
      <c r="P87" s="99">
        <f>Amnt_Deposited!H82</f>
        <v>0</v>
      </c>
      <c r="Q87" s="284">
        <f>MCF!R86</f>
        <v>0.8</v>
      </c>
      <c r="R87" s="67">
        <f t="shared" si="19"/>
        <v>0</v>
      </c>
      <c r="S87" s="67">
        <f t="shared" si="21"/>
        <v>0</v>
      </c>
      <c r="T87" s="67">
        <f t="shared" si="22"/>
        <v>0</v>
      </c>
      <c r="U87" s="67">
        <f t="shared" si="23"/>
        <v>8.7266552215912591E-2</v>
      </c>
      <c r="V87" s="67">
        <f t="shared" si="24"/>
        <v>6.3275389855019324E-3</v>
      </c>
      <c r="W87" s="100">
        <f t="shared" si="25"/>
        <v>4.2183593236679549E-3</v>
      </c>
    </row>
    <row r="88" spans="2:23">
      <c r="B88" s="96">
        <f>Amnt_Deposited!B83</f>
        <v>2069</v>
      </c>
      <c r="C88" s="99">
        <f>Amnt_Deposited!H83</f>
        <v>0</v>
      </c>
      <c r="D88" s="418">
        <f>Dry_Matter_Content!H75</f>
        <v>0.73</v>
      </c>
      <c r="E88" s="284">
        <f>MCF!R87</f>
        <v>0.8</v>
      </c>
      <c r="F88" s="67">
        <f t="shared" si="14"/>
        <v>0</v>
      </c>
      <c r="G88" s="67">
        <f t="shared" si="15"/>
        <v>0</v>
      </c>
      <c r="H88" s="67">
        <f t="shared" si="16"/>
        <v>0</v>
      </c>
      <c r="I88" s="67">
        <f t="shared" si="17"/>
        <v>7.4247199498187658E-2</v>
      </c>
      <c r="J88" s="67">
        <f t="shared" si="18"/>
        <v>5.3835293988325579E-3</v>
      </c>
      <c r="K88" s="100">
        <f t="shared" si="20"/>
        <v>3.589019599221705E-3</v>
      </c>
      <c r="O88" s="96">
        <f>Amnt_Deposited!B83</f>
        <v>2069</v>
      </c>
      <c r="P88" s="99">
        <f>Amnt_Deposited!H83</f>
        <v>0</v>
      </c>
      <c r="Q88" s="284">
        <f>MCF!R87</f>
        <v>0.8</v>
      </c>
      <c r="R88" s="67">
        <f t="shared" si="19"/>
        <v>0</v>
      </c>
      <c r="S88" s="67">
        <f t="shared" si="21"/>
        <v>0</v>
      </c>
      <c r="T88" s="67">
        <f t="shared" si="22"/>
        <v>0</v>
      </c>
      <c r="U88" s="67">
        <f t="shared" si="23"/>
        <v>8.1366793970616635E-2</v>
      </c>
      <c r="V88" s="67">
        <f t="shared" si="24"/>
        <v>5.8997582452959552E-3</v>
      </c>
      <c r="W88" s="100">
        <f t="shared" si="25"/>
        <v>3.9331721635306365E-3</v>
      </c>
    </row>
    <row r="89" spans="2:23">
      <c r="B89" s="96">
        <f>Amnt_Deposited!B84</f>
        <v>2070</v>
      </c>
      <c r="C89" s="99">
        <f>Amnt_Deposited!H84</f>
        <v>0</v>
      </c>
      <c r="D89" s="418">
        <f>Dry_Matter_Content!H76</f>
        <v>0.73</v>
      </c>
      <c r="E89" s="284">
        <f>MCF!R88</f>
        <v>0.8</v>
      </c>
      <c r="F89" s="67">
        <f t="shared" si="14"/>
        <v>0</v>
      </c>
      <c r="G89" s="67">
        <f t="shared" si="15"/>
        <v>0</v>
      </c>
      <c r="H89" s="67">
        <f t="shared" si="16"/>
        <v>0</v>
      </c>
      <c r="I89" s="67">
        <f t="shared" si="17"/>
        <v>6.92276299574342E-2</v>
      </c>
      <c r="J89" s="67">
        <f t="shared" si="18"/>
        <v>5.0195695407534617E-3</v>
      </c>
      <c r="K89" s="100">
        <f t="shared" si="20"/>
        <v>3.3463796938356409E-3</v>
      </c>
      <c r="O89" s="96">
        <f>Amnt_Deposited!B84</f>
        <v>2070</v>
      </c>
      <c r="P89" s="99">
        <f>Amnt_Deposited!H84</f>
        <v>0</v>
      </c>
      <c r="Q89" s="284">
        <f>MCF!R88</f>
        <v>0.8</v>
      </c>
      <c r="R89" s="67">
        <f t="shared" si="19"/>
        <v>0</v>
      </c>
      <c r="S89" s="67">
        <f t="shared" si="21"/>
        <v>0</v>
      </c>
      <c r="T89" s="67">
        <f t="shared" si="22"/>
        <v>0</v>
      </c>
      <c r="U89" s="67">
        <f t="shared" si="23"/>
        <v>7.586589584376352E-2</v>
      </c>
      <c r="V89" s="67">
        <f t="shared" si="24"/>
        <v>5.5008981268531102E-3</v>
      </c>
      <c r="W89" s="100">
        <f t="shared" si="25"/>
        <v>3.6672654179020735E-3</v>
      </c>
    </row>
    <row r="90" spans="2:23">
      <c r="B90" s="96">
        <f>Amnt_Deposited!B85</f>
        <v>2071</v>
      </c>
      <c r="C90" s="99">
        <f>Amnt_Deposited!H85</f>
        <v>0</v>
      </c>
      <c r="D90" s="418">
        <f>Dry_Matter_Content!H77</f>
        <v>0.73</v>
      </c>
      <c r="E90" s="284">
        <f>MCF!R89</f>
        <v>0.8</v>
      </c>
      <c r="F90" s="67">
        <f t="shared" si="14"/>
        <v>0</v>
      </c>
      <c r="G90" s="67">
        <f t="shared" si="15"/>
        <v>0</v>
      </c>
      <c r="H90" s="67">
        <f t="shared" si="16"/>
        <v>0</v>
      </c>
      <c r="I90" s="67">
        <f t="shared" si="17"/>
        <v>6.4547414339047537E-2</v>
      </c>
      <c r="J90" s="67">
        <f t="shared" si="18"/>
        <v>4.6802156183866671E-3</v>
      </c>
      <c r="K90" s="100">
        <f t="shared" si="20"/>
        <v>3.1201437455911111E-3</v>
      </c>
      <c r="O90" s="96">
        <f>Amnt_Deposited!B85</f>
        <v>2071</v>
      </c>
      <c r="P90" s="99">
        <f>Amnt_Deposited!H85</f>
        <v>0</v>
      </c>
      <c r="Q90" s="284">
        <f>MCF!R89</f>
        <v>0.8</v>
      </c>
      <c r="R90" s="67">
        <f t="shared" si="19"/>
        <v>0</v>
      </c>
      <c r="S90" s="67">
        <f t="shared" si="21"/>
        <v>0</v>
      </c>
      <c r="T90" s="67">
        <f t="shared" si="22"/>
        <v>0</v>
      </c>
      <c r="U90" s="67">
        <f t="shared" si="23"/>
        <v>7.0736892426353476E-2</v>
      </c>
      <c r="V90" s="67">
        <f t="shared" si="24"/>
        <v>5.1290034174100467E-3</v>
      </c>
      <c r="W90" s="100">
        <f t="shared" si="25"/>
        <v>3.4193356116066975E-3</v>
      </c>
    </row>
    <row r="91" spans="2:23">
      <c r="B91" s="96">
        <f>Amnt_Deposited!B86</f>
        <v>2072</v>
      </c>
      <c r="C91" s="99">
        <f>Amnt_Deposited!H86</f>
        <v>0</v>
      </c>
      <c r="D91" s="418">
        <f>Dry_Matter_Content!H78</f>
        <v>0.73</v>
      </c>
      <c r="E91" s="284">
        <f>MCF!R90</f>
        <v>0.8</v>
      </c>
      <c r="F91" s="67">
        <f t="shared" si="14"/>
        <v>0</v>
      </c>
      <c r="G91" s="67">
        <f t="shared" si="15"/>
        <v>0</v>
      </c>
      <c r="H91" s="67">
        <f t="shared" si="16"/>
        <v>0</v>
      </c>
      <c r="I91" s="67">
        <f t="shared" si="17"/>
        <v>6.0183610220636514E-2</v>
      </c>
      <c r="J91" s="67">
        <f t="shared" si="18"/>
        <v>4.3638041184110247E-3</v>
      </c>
      <c r="K91" s="100">
        <f t="shared" si="20"/>
        <v>2.9092027456073498E-3</v>
      </c>
      <c r="O91" s="96">
        <f>Amnt_Deposited!B86</f>
        <v>2072</v>
      </c>
      <c r="P91" s="99">
        <f>Amnt_Deposited!H86</f>
        <v>0</v>
      </c>
      <c r="Q91" s="284">
        <f>MCF!R90</f>
        <v>0.8</v>
      </c>
      <c r="R91" s="67">
        <f t="shared" si="19"/>
        <v>0</v>
      </c>
      <c r="S91" s="67">
        <f t="shared" si="21"/>
        <v>0</v>
      </c>
      <c r="T91" s="67">
        <f t="shared" si="22"/>
        <v>0</v>
      </c>
      <c r="U91" s="67">
        <f t="shared" si="23"/>
        <v>6.5954641337683861E-2</v>
      </c>
      <c r="V91" s="67">
        <f t="shared" si="24"/>
        <v>4.7822510886696163E-3</v>
      </c>
      <c r="W91" s="100">
        <f t="shared" si="25"/>
        <v>3.1881673924464109E-3</v>
      </c>
    </row>
    <row r="92" spans="2:23">
      <c r="B92" s="96">
        <f>Amnt_Deposited!B87</f>
        <v>2073</v>
      </c>
      <c r="C92" s="99">
        <f>Amnt_Deposited!H87</f>
        <v>0</v>
      </c>
      <c r="D92" s="418">
        <f>Dry_Matter_Content!H79</f>
        <v>0.73</v>
      </c>
      <c r="E92" s="284">
        <f>MCF!R91</f>
        <v>0.8</v>
      </c>
      <c r="F92" s="67">
        <f t="shared" si="14"/>
        <v>0</v>
      </c>
      <c r="G92" s="67">
        <f t="shared" si="15"/>
        <v>0</v>
      </c>
      <c r="H92" s="67">
        <f t="shared" si="16"/>
        <v>0</v>
      </c>
      <c r="I92" s="67">
        <f t="shared" si="17"/>
        <v>5.6114826229349948E-2</v>
      </c>
      <c r="J92" s="67">
        <f t="shared" si="18"/>
        <v>4.0687839912865644E-3</v>
      </c>
      <c r="K92" s="100">
        <f t="shared" si="20"/>
        <v>2.7125226608577095E-3</v>
      </c>
      <c r="O92" s="96">
        <f>Amnt_Deposited!B87</f>
        <v>2073</v>
      </c>
      <c r="P92" s="99">
        <f>Amnt_Deposited!H87</f>
        <v>0</v>
      </c>
      <c r="Q92" s="284">
        <f>MCF!R91</f>
        <v>0.8</v>
      </c>
      <c r="R92" s="67">
        <f t="shared" si="19"/>
        <v>0</v>
      </c>
      <c r="S92" s="67">
        <f t="shared" si="21"/>
        <v>0</v>
      </c>
      <c r="T92" s="67">
        <f t="shared" si="22"/>
        <v>0</v>
      </c>
      <c r="U92" s="67">
        <f t="shared" si="23"/>
        <v>6.1495699977369818E-2</v>
      </c>
      <c r="V92" s="67">
        <f t="shared" si="24"/>
        <v>4.4589413603140435E-3</v>
      </c>
      <c r="W92" s="100">
        <f t="shared" si="25"/>
        <v>2.9726275735426954E-3</v>
      </c>
    </row>
    <row r="93" spans="2:23">
      <c r="B93" s="96">
        <f>Amnt_Deposited!B88</f>
        <v>2074</v>
      </c>
      <c r="C93" s="99">
        <f>Amnt_Deposited!H88</f>
        <v>0</v>
      </c>
      <c r="D93" s="418">
        <f>Dry_Matter_Content!H80</f>
        <v>0.73</v>
      </c>
      <c r="E93" s="284">
        <f>MCF!R92</f>
        <v>0.8</v>
      </c>
      <c r="F93" s="67">
        <f t="shared" si="14"/>
        <v>0</v>
      </c>
      <c r="G93" s="67">
        <f t="shared" si="15"/>
        <v>0</v>
      </c>
      <c r="H93" s="67">
        <f t="shared" si="16"/>
        <v>0</v>
      </c>
      <c r="I93" s="67">
        <f t="shared" si="17"/>
        <v>5.2321117181342101E-2</v>
      </c>
      <c r="J93" s="67">
        <f t="shared" si="18"/>
        <v>3.79370904800785E-3</v>
      </c>
      <c r="K93" s="100">
        <f t="shared" si="20"/>
        <v>2.5291393653385664E-3</v>
      </c>
      <c r="O93" s="96">
        <f>Amnt_Deposited!B88</f>
        <v>2074</v>
      </c>
      <c r="P93" s="99">
        <f>Amnt_Deposited!H88</f>
        <v>0</v>
      </c>
      <c r="Q93" s="284">
        <f>MCF!R92</f>
        <v>0.8</v>
      </c>
      <c r="R93" s="67">
        <f t="shared" si="19"/>
        <v>0</v>
      </c>
      <c r="S93" s="67">
        <f t="shared" si="21"/>
        <v>0</v>
      </c>
      <c r="T93" s="67">
        <f t="shared" si="22"/>
        <v>0</v>
      </c>
      <c r="U93" s="67">
        <f t="shared" si="23"/>
        <v>5.733821060968998E-2</v>
      </c>
      <c r="V93" s="67">
        <f t="shared" si="24"/>
        <v>4.1574893676798366E-3</v>
      </c>
      <c r="W93" s="100">
        <f t="shared" si="25"/>
        <v>2.7716595784532242E-3</v>
      </c>
    </row>
    <row r="94" spans="2:23">
      <c r="B94" s="96">
        <f>Amnt_Deposited!B89</f>
        <v>2075</v>
      </c>
      <c r="C94" s="99">
        <f>Amnt_Deposited!H89</f>
        <v>0</v>
      </c>
      <c r="D94" s="418">
        <f>Dry_Matter_Content!H81</f>
        <v>0.73</v>
      </c>
      <c r="E94" s="284">
        <f>MCF!R93</f>
        <v>0.8</v>
      </c>
      <c r="F94" s="67">
        <f t="shared" si="14"/>
        <v>0</v>
      </c>
      <c r="G94" s="67">
        <f t="shared" si="15"/>
        <v>0</v>
      </c>
      <c r="H94" s="67">
        <f t="shared" si="16"/>
        <v>0</v>
      </c>
      <c r="I94" s="67">
        <f t="shared" si="17"/>
        <v>4.8783886310458303E-2</v>
      </c>
      <c r="J94" s="67">
        <f t="shared" si="18"/>
        <v>3.537230870883798E-3</v>
      </c>
      <c r="K94" s="100">
        <f t="shared" si="20"/>
        <v>2.3581539139225318E-3</v>
      </c>
      <c r="O94" s="96">
        <f>Amnt_Deposited!B89</f>
        <v>2075</v>
      </c>
      <c r="P94" s="99">
        <f>Amnt_Deposited!H89</f>
        <v>0</v>
      </c>
      <c r="Q94" s="284">
        <f>MCF!R93</f>
        <v>0.8</v>
      </c>
      <c r="R94" s="67">
        <f t="shared" si="19"/>
        <v>0</v>
      </c>
      <c r="S94" s="67">
        <f t="shared" si="21"/>
        <v>0</v>
      </c>
      <c r="T94" s="67">
        <f t="shared" si="22"/>
        <v>0</v>
      </c>
      <c r="U94" s="67">
        <f t="shared" si="23"/>
        <v>5.3461793216940612E-2</v>
      </c>
      <c r="V94" s="67">
        <f t="shared" si="24"/>
        <v>3.8764173927493682E-3</v>
      </c>
      <c r="W94" s="100">
        <f t="shared" si="25"/>
        <v>2.5842782618329119E-3</v>
      </c>
    </row>
    <row r="95" spans="2:23">
      <c r="B95" s="96">
        <f>Amnt_Deposited!B90</f>
        <v>2076</v>
      </c>
      <c r="C95" s="99">
        <f>Amnt_Deposited!H90</f>
        <v>0</v>
      </c>
      <c r="D95" s="418">
        <f>Dry_Matter_Content!H82</f>
        <v>0.73</v>
      </c>
      <c r="E95" s="284">
        <f>MCF!R94</f>
        <v>0.8</v>
      </c>
      <c r="F95" s="67">
        <f t="shared" si="14"/>
        <v>0</v>
      </c>
      <c r="G95" s="67">
        <f t="shared" si="15"/>
        <v>0</v>
      </c>
      <c r="H95" s="67">
        <f t="shared" si="16"/>
        <v>0</v>
      </c>
      <c r="I95" s="67">
        <f t="shared" si="17"/>
        <v>4.5485794106865714E-2</v>
      </c>
      <c r="J95" s="67">
        <f t="shared" si="18"/>
        <v>3.2980922035925888E-3</v>
      </c>
      <c r="K95" s="100">
        <f t="shared" si="20"/>
        <v>2.1987281357283926E-3</v>
      </c>
      <c r="O95" s="96">
        <f>Amnt_Deposited!B90</f>
        <v>2076</v>
      </c>
      <c r="P95" s="99">
        <f>Amnt_Deposited!H90</f>
        <v>0</v>
      </c>
      <c r="Q95" s="284">
        <f>MCF!R94</f>
        <v>0.8</v>
      </c>
      <c r="R95" s="67">
        <f t="shared" si="19"/>
        <v>0</v>
      </c>
      <c r="S95" s="67">
        <f t="shared" si="21"/>
        <v>0</v>
      </c>
      <c r="T95" s="67">
        <f t="shared" si="22"/>
        <v>0</v>
      </c>
      <c r="U95" s="67">
        <f t="shared" si="23"/>
        <v>4.9847445596565169E-2</v>
      </c>
      <c r="V95" s="67">
        <f t="shared" si="24"/>
        <v>3.6143476203754402E-3</v>
      </c>
      <c r="W95" s="100">
        <f t="shared" si="25"/>
        <v>2.4095650802502932E-3</v>
      </c>
    </row>
    <row r="96" spans="2:23">
      <c r="B96" s="96">
        <f>Amnt_Deposited!B91</f>
        <v>2077</v>
      </c>
      <c r="C96" s="99">
        <f>Amnt_Deposited!H91</f>
        <v>0</v>
      </c>
      <c r="D96" s="418">
        <f>Dry_Matter_Content!H83</f>
        <v>0.73</v>
      </c>
      <c r="E96" s="284">
        <f>MCF!R95</f>
        <v>0.8</v>
      </c>
      <c r="F96" s="67">
        <f t="shared" si="14"/>
        <v>0</v>
      </c>
      <c r="G96" s="67">
        <f t="shared" si="15"/>
        <v>0</v>
      </c>
      <c r="H96" s="67">
        <f t="shared" si="16"/>
        <v>0</v>
      </c>
      <c r="I96" s="67">
        <f t="shared" si="17"/>
        <v>4.2410673318755997E-2</v>
      </c>
      <c r="J96" s="67">
        <f t="shared" si="18"/>
        <v>3.07512078810972E-3</v>
      </c>
      <c r="K96" s="100">
        <f t="shared" si="20"/>
        <v>2.0500805254064797E-3</v>
      </c>
      <c r="O96" s="96">
        <f>Amnt_Deposited!B91</f>
        <v>2077</v>
      </c>
      <c r="P96" s="99">
        <f>Amnt_Deposited!H91</f>
        <v>0</v>
      </c>
      <c r="Q96" s="284">
        <f>MCF!R95</f>
        <v>0.8</v>
      </c>
      <c r="R96" s="67">
        <f t="shared" si="19"/>
        <v>0</v>
      </c>
      <c r="S96" s="67">
        <f t="shared" si="21"/>
        <v>0</v>
      </c>
      <c r="T96" s="67">
        <f t="shared" si="22"/>
        <v>0</v>
      </c>
      <c r="U96" s="67">
        <f t="shared" si="23"/>
        <v>4.647745021233534E-2</v>
      </c>
      <c r="V96" s="67">
        <f t="shared" si="24"/>
        <v>3.3699953842298304E-3</v>
      </c>
      <c r="W96" s="100">
        <f t="shared" si="25"/>
        <v>2.2466635894865536E-3</v>
      </c>
    </row>
    <row r="97" spans="2:23">
      <c r="B97" s="96">
        <f>Amnt_Deposited!B92</f>
        <v>2078</v>
      </c>
      <c r="C97" s="99">
        <f>Amnt_Deposited!H92</f>
        <v>0</v>
      </c>
      <c r="D97" s="418">
        <f>Dry_Matter_Content!H84</f>
        <v>0.73</v>
      </c>
      <c r="E97" s="284">
        <f>MCF!R96</f>
        <v>0.8</v>
      </c>
      <c r="F97" s="67">
        <f t="shared" si="14"/>
        <v>0</v>
      </c>
      <c r="G97" s="67">
        <f t="shared" si="15"/>
        <v>0</v>
      </c>
      <c r="H97" s="67">
        <f t="shared" si="16"/>
        <v>0</v>
      </c>
      <c r="I97" s="67">
        <f t="shared" si="17"/>
        <v>3.9543449700458186E-2</v>
      </c>
      <c r="J97" s="67">
        <f t="shared" si="18"/>
        <v>2.8672236182978122E-3</v>
      </c>
      <c r="K97" s="100">
        <f t="shared" si="20"/>
        <v>1.9114824121985413E-3</v>
      </c>
      <c r="O97" s="96">
        <f>Amnt_Deposited!B92</f>
        <v>2078</v>
      </c>
      <c r="P97" s="99">
        <f>Amnt_Deposited!H92</f>
        <v>0</v>
      </c>
      <c r="Q97" s="284">
        <f>MCF!R96</f>
        <v>0.8</v>
      </c>
      <c r="R97" s="67">
        <f t="shared" si="19"/>
        <v>0</v>
      </c>
      <c r="S97" s="67">
        <f t="shared" si="21"/>
        <v>0</v>
      </c>
      <c r="T97" s="67">
        <f t="shared" si="22"/>
        <v>0</v>
      </c>
      <c r="U97" s="67">
        <f t="shared" si="23"/>
        <v>4.3335287342967876E-2</v>
      </c>
      <c r="V97" s="67">
        <f t="shared" si="24"/>
        <v>3.1421628693674656E-3</v>
      </c>
      <c r="W97" s="100">
        <f t="shared" si="25"/>
        <v>2.0947752462449768E-3</v>
      </c>
    </row>
    <row r="98" spans="2:23">
      <c r="B98" s="96">
        <f>Amnt_Deposited!B93</f>
        <v>2079</v>
      </c>
      <c r="C98" s="99">
        <f>Amnt_Deposited!H93</f>
        <v>0</v>
      </c>
      <c r="D98" s="418">
        <f>Dry_Matter_Content!H85</f>
        <v>0.73</v>
      </c>
      <c r="E98" s="284">
        <f>MCF!R97</f>
        <v>0.8</v>
      </c>
      <c r="F98" s="67">
        <f t="shared" si="14"/>
        <v>0</v>
      </c>
      <c r="G98" s="67">
        <f t="shared" si="15"/>
        <v>0</v>
      </c>
      <c r="H98" s="67">
        <f t="shared" si="16"/>
        <v>0</v>
      </c>
      <c r="I98" s="67">
        <f t="shared" si="17"/>
        <v>3.6870068118468935E-2</v>
      </c>
      <c r="J98" s="67">
        <f t="shared" si="18"/>
        <v>2.6733815819892518E-3</v>
      </c>
      <c r="K98" s="100">
        <f t="shared" si="20"/>
        <v>1.7822543879928345E-3</v>
      </c>
      <c r="O98" s="96">
        <f>Amnt_Deposited!B93</f>
        <v>2079</v>
      </c>
      <c r="P98" s="99">
        <f>Amnt_Deposited!H93</f>
        <v>0</v>
      </c>
      <c r="Q98" s="284">
        <f>MCF!R97</f>
        <v>0.8</v>
      </c>
      <c r="R98" s="67">
        <f t="shared" si="19"/>
        <v>0</v>
      </c>
      <c r="S98" s="67">
        <f t="shared" si="21"/>
        <v>0</v>
      </c>
      <c r="T98" s="67">
        <f t="shared" si="22"/>
        <v>0</v>
      </c>
      <c r="U98" s="67">
        <f t="shared" si="23"/>
        <v>4.0405554102431712E-2</v>
      </c>
      <c r="V98" s="67">
        <f t="shared" si="24"/>
        <v>2.9297332405361664E-3</v>
      </c>
      <c r="W98" s="100">
        <f t="shared" si="25"/>
        <v>1.9531554936907773E-3</v>
      </c>
    </row>
    <row r="99" spans="2:23" ht="13.5" thickBot="1">
      <c r="B99" s="97">
        <f>Amnt_Deposited!B94</f>
        <v>2080</v>
      </c>
      <c r="C99" s="101">
        <f>Amnt_Deposited!H94</f>
        <v>0</v>
      </c>
      <c r="D99" s="419">
        <f>Dry_Matter_Content!H86</f>
        <v>0.73</v>
      </c>
      <c r="E99" s="285">
        <f>MCF!R98</f>
        <v>0.8</v>
      </c>
      <c r="F99" s="68">
        <f t="shared" si="14"/>
        <v>0</v>
      </c>
      <c r="G99" s="68">
        <f t="shared" si="15"/>
        <v>0</v>
      </c>
      <c r="H99" s="68">
        <f t="shared" si="16"/>
        <v>0</v>
      </c>
      <c r="I99" s="68">
        <f t="shared" si="17"/>
        <v>3.4377423653171771E-2</v>
      </c>
      <c r="J99" s="68">
        <f t="shared" si="18"/>
        <v>2.4926444652971658E-3</v>
      </c>
      <c r="K99" s="102">
        <f t="shared" si="20"/>
        <v>1.6617629768647772E-3</v>
      </c>
      <c r="O99" s="97">
        <f>Amnt_Deposited!B94</f>
        <v>2080</v>
      </c>
      <c r="P99" s="101">
        <f>Amnt_Deposited!H94</f>
        <v>0</v>
      </c>
      <c r="Q99" s="285">
        <f>MCF!R98</f>
        <v>0.8</v>
      </c>
      <c r="R99" s="68">
        <f t="shared" si="19"/>
        <v>0</v>
      </c>
      <c r="S99" s="68">
        <f>R99*$W$12</f>
        <v>0</v>
      </c>
      <c r="T99" s="68">
        <f>R99*(1-$W$12)</f>
        <v>0</v>
      </c>
      <c r="U99" s="68">
        <f>S99+U98*$W$10</f>
        <v>3.767388893498276E-2</v>
      </c>
      <c r="V99" s="68">
        <f>U98*(1-$W$10)+T99</f>
        <v>2.7316651674489491E-3</v>
      </c>
      <c r="W99" s="102">
        <f t="shared" si="25"/>
        <v>1.8211101116326327E-3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85" zoomScaleNormal="85" zoomScalePageLayoutView="150" workbookViewId="0">
      <pane xSplit="2" ySplit="10" topLeftCell="C15" activePane="bottomRight" state="frozen"/>
      <selection pane="topRight"/>
      <selection pane="bottomLeft"/>
      <selection pane="bottomRight" activeCell="F17" sqref="F17"/>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342</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20" t="s">
        <v>31</v>
      </c>
    </row>
    <row r="8" spans="1:18" ht="13.5" thickBot="1">
      <c r="B8" s="20"/>
    </row>
    <row r="9" spans="1:18" ht="12.75" customHeight="1">
      <c r="A9" s="1"/>
      <c r="C9" s="773" t="s">
        <v>18</v>
      </c>
      <c r="D9" s="774"/>
      <c r="E9" s="771" t="s">
        <v>100</v>
      </c>
      <c r="F9" s="772"/>
      <c r="H9" s="773" t="s">
        <v>18</v>
      </c>
      <c r="I9" s="774"/>
      <c r="J9" s="771" t="s">
        <v>100</v>
      </c>
      <c r="K9" s="772"/>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69" t="s">
        <v>250</v>
      </c>
      <c r="D12" s="770"/>
      <c r="E12" s="769" t="s">
        <v>250</v>
      </c>
      <c r="F12" s="770"/>
      <c r="H12" s="769" t="s">
        <v>251</v>
      </c>
      <c r="I12" s="770"/>
      <c r="J12" s="769" t="s">
        <v>251</v>
      </c>
      <c r="K12" s="770"/>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66" t="s">
        <v>250</v>
      </c>
      <c r="E61" s="767"/>
      <c r="F61" s="768"/>
      <c r="H61" s="38"/>
      <c r="I61" s="766" t="s">
        <v>251</v>
      </c>
      <c r="J61" s="767"/>
      <c r="K61" s="768"/>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81" t="s">
        <v>317</v>
      </c>
      <c r="C71" s="781"/>
      <c r="D71" s="782" t="s">
        <v>318</v>
      </c>
      <c r="E71" s="782"/>
      <c r="F71" s="782"/>
      <c r="G71" s="782"/>
      <c r="H71" s="782"/>
    </row>
    <row r="72" spans="2:8">
      <c r="B72" s="781" t="s">
        <v>319</v>
      </c>
      <c r="C72" s="781"/>
      <c r="D72" s="782" t="s">
        <v>320</v>
      </c>
      <c r="E72" s="782"/>
      <c r="F72" s="782"/>
      <c r="G72" s="782"/>
      <c r="H72" s="782"/>
    </row>
    <row r="73" spans="2:8">
      <c r="B73" s="781" t="s">
        <v>321</v>
      </c>
      <c r="C73" s="781"/>
      <c r="D73" s="782" t="s">
        <v>322</v>
      </c>
      <c r="E73" s="782"/>
      <c r="F73" s="782"/>
      <c r="G73" s="782"/>
      <c r="H73" s="782"/>
    </row>
    <row r="74" spans="2:8">
      <c r="B74" s="781" t="s">
        <v>323</v>
      </c>
      <c r="C74" s="781"/>
      <c r="D74" s="782" t="s">
        <v>324</v>
      </c>
      <c r="E74" s="782"/>
      <c r="F74" s="782"/>
      <c r="G74" s="782"/>
      <c r="H74" s="782"/>
    </row>
    <row r="75" spans="2:8">
      <c r="B75" s="561"/>
      <c r="C75" s="562"/>
      <c r="D75" s="562"/>
      <c r="E75" s="562"/>
      <c r="F75" s="562"/>
      <c r="G75" s="562"/>
      <c r="H75" s="562"/>
    </row>
    <row r="76" spans="2:8">
      <c r="B76" s="564"/>
      <c r="C76" s="565" t="s">
        <v>325</v>
      </c>
      <c r="D76" s="566" t="s">
        <v>87</v>
      </c>
      <c r="E76" s="566" t="s">
        <v>88</v>
      </c>
    </row>
    <row r="77" spans="2:8">
      <c r="B77" s="787" t="s">
        <v>133</v>
      </c>
      <c r="C77" s="567" t="s">
        <v>326</v>
      </c>
      <c r="D77" s="568" t="s">
        <v>327</v>
      </c>
      <c r="E77" s="568" t="s">
        <v>9</v>
      </c>
      <c r="F77" s="488"/>
      <c r="G77" s="547"/>
      <c r="H77" s="6"/>
    </row>
    <row r="78" spans="2:8">
      <c r="B78" s="788"/>
      <c r="C78" s="569"/>
      <c r="D78" s="570"/>
      <c r="E78" s="571"/>
      <c r="F78" s="6"/>
      <c r="G78" s="488"/>
      <c r="H78" s="6"/>
    </row>
    <row r="79" spans="2:8">
      <c r="B79" s="788"/>
      <c r="C79" s="569"/>
      <c r="D79" s="570"/>
      <c r="E79" s="571"/>
      <c r="F79" s="6"/>
      <c r="G79" s="488"/>
      <c r="H79" s="6"/>
    </row>
    <row r="80" spans="2:8">
      <c r="B80" s="788"/>
      <c r="C80" s="569"/>
      <c r="D80" s="570"/>
      <c r="E80" s="571"/>
      <c r="F80" s="6"/>
      <c r="G80" s="488"/>
      <c r="H80" s="6"/>
    </row>
    <row r="81" spans="2:8">
      <c r="B81" s="788"/>
      <c r="C81" s="569"/>
      <c r="D81" s="570"/>
      <c r="E81" s="571"/>
      <c r="F81" s="6"/>
      <c r="G81" s="488"/>
      <c r="H81" s="6"/>
    </row>
    <row r="82" spans="2:8">
      <c r="B82" s="788"/>
      <c r="C82" s="569"/>
      <c r="D82" s="570" t="s">
        <v>328</v>
      </c>
      <c r="E82" s="571"/>
      <c r="F82" s="6"/>
      <c r="G82" s="488"/>
      <c r="H82" s="6"/>
    </row>
    <row r="83" spans="2:8" ht="13.5" thickBot="1">
      <c r="B83" s="789"/>
      <c r="C83" s="572"/>
      <c r="D83" s="572"/>
      <c r="E83" s="573" t="s">
        <v>329</v>
      </c>
      <c r="F83" s="6"/>
      <c r="G83" s="6"/>
      <c r="H83" s="6"/>
    </row>
    <row r="84" spans="2:8" ht="13.5" thickTop="1">
      <c r="B84" s="564"/>
      <c r="C84" s="571"/>
      <c r="D84" s="564"/>
      <c r="E84" s="574"/>
      <c r="F84" s="6"/>
      <c r="G84" s="6"/>
      <c r="H84" s="6"/>
    </row>
    <row r="85" spans="2:8">
      <c r="B85" s="783" t="s">
        <v>330</v>
      </c>
      <c r="C85" s="784"/>
      <c r="D85" s="784"/>
      <c r="E85" s="785"/>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86" t="s">
        <v>333</v>
      </c>
      <c r="C95" s="786"/>
      <c r="D95" s="786"/>
      <c r="E95" s="578">
        <f>SUM(E86:E94)</f>
        <v>0.13702</v>
      </c>
    </row>
    <row r="96" spans="2:8">
      <c r="B96" s="783" t="s">
        <v>334</v>
      </c>
      <c r="C96" s="784"/>
      <c r="D96" s="784"/>
      <c r="E96" s="785"/>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86" t="s">
        <v>333</v>
      </c>
      <c r="C106" s="786"/>
      <c r="D106" s="786"/>
      <c r="E106" s="578">
        <f>SUM(E97:E105)</f>
        <v>0.15982100000000002</v>
      </c>
    </row>
    <row r="107" spans="2:5">
      <c r="B107" s="783" t="s">
        <v>335</v>
      </c>
      <c r="C107" s="784"/>
      <c r="D107" s="784"/>
      <c r="E107" s="785"/>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86" t="s">
        <v>333</v>
      </c>
      <c r="C117" s="786"/>
      <c r="D117" s="786"/>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25.078813451999999</v>
      </c>
      <c r="D19" s="416">
        <f>Dry_Matter_Content!O6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25.078813451999999</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25.400101979999999</v>
      </c>
      <c r="D20" s="418">
        <f>Dry_Matter_Content!O7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25.400101979999999</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25.972466520000001</v>
      </c>
      <c r="D21" s="418">
        <f>Dry_Matter_Content!O8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25.972466520000001</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26.434118436000002</v>
      </c>
      <c r="D22" s="418">
        <f>Dry_Matter_Content!O9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Amnt_Deposited!O17</f>
        <v>26.434118436000002</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26.575529771999999</v>
      </c>
      <c r="D23" s="418">
        <f>Dry_Matter_Content!O10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Amnt_Deposited!O18</f>
        <v>26.575529771999999</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29.43685932</v>
      </c>
      <c r="D24" s="418">
        <f>Dry_Matter_Content!O11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Amnt_Deposited!O19</f>
        <v>29.43685932</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30.042388332000002</v>
      </c>
      <c r="D25" s="418">
        <f>Dry_Matter_Content!O12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Amnt_Deposited!O20</f>
        <v>30.042388332000002</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30.647424192000003</v>
      </c>
      <c r="D26" s="418">
        <f>Dry_Matter_Content!O13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Amnt_Deposited!O21</f>
        <v>30.647424192000003</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31.24826826</v>
      </c>
      <c r="D27" s="418">
        <f>Dry_Matter_Content!O14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Amnt_Deposited!O22</f>
        <v>31.24826826</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31.840482168000001</v>
      </c>
      <c r="D28" s="418">
        <f>Dry_Matter_Content!O15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Amnt_Deposited!O23</f>
        <v>31.840482168000001</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34.371399876000005</v>
      </c>
      <c r="D29" s="418">
        <f>Dry_Matter_Content!O16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Amnt_Deposited!O24</f>
        <v>34.371399876000005</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35.271710495999997</v>
      </c>
      <c r="D30" s="418">
        <f>Dry_Matter_Content!O17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Amnt_Deposited!O25</f>
        <v>35.271710495999997</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35.955219167999999</v>
      </c>
      <c r="D31" s="418">
        <f>Dry_Matter_Content!O18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Amnt_Deposited!O26</f>
        <v>35.955219167999999</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36.636385367999999</v>
      </c>
      <c r="D32" s="418">
        <f>Dry_Matter_Content!O19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Amnt_Deposited!O27</f>
        <v>36.636385367999999</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37.300537823999996</v>
      </c>
      <c r="D33" s="418">
        <f>Dry_Matter_Content!O20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Amnt_Deposited!O28</f>
        <v>37.300537823999996</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37.946443656</v>
      </c>
      <c r="D34" s="418">
        <f>Dry_Matter_Content!O21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Amnt_Deposited!O29</f>
        <v>37.946443656</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38.587171391999995</v>
      </c>
      <c r="D35" s="418">
        <f>Dry_Matter_Content!O22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Amnt_Deposited!O30</f>
        <v>38.587171391999995</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39.114305374399201</v>
      </c>
      <c r="D36" s="418">
        <f>Dry_Matter_Content!O23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Amnt_Deposited!O31</f>
        <v>39.114305374399201</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39.07037057655841</v>
      </c>
      <c r="D37" s="418">
        <f>Dry_Matter_Content!O24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Amnt_Deposited!O32</f>
        <v>39.07037057655841</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39.006371167958562</v>
      </c>
      <c r="D38" s="418">
        <f>Dry_Matter_Content!O25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Amnt_Deposited!O33</f>
        <v>39.006371167958562</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38.923287110498684</v>
      </c>
      <c r="D39" s="418">
        <f>Dry_Matter_Content!O26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Amnt_Deposited!O34</f>
        <v>38.923287110498684</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38.822063085289514</v>
      </c>
      <c r="D40" s="418">
        <f>Dry_Matter_Content!O27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Amnt_Deposited!O35</f>
        <v>38.822063085289514</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38.703609616929427</v>
      </c>
      <c r="D41" s="418">
        <f>Dry_Matter_Content!O28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Amnt_Deposited!O36</f>
        <v>38.703609616929427</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38.568804164249258</v>
      </c>
      <c r="D42" s="418">
        <f>Dry_Matter_Content!O29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Amnt_Deposited!O37</f>
        <v>38.568804164249258</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38.418492178485245</v>
      </c>
      <c r="D43" s="418">
        <f>Dry_Matter_Content!O30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Amnt_Deposited!O38</f>
        <v>38.418492178485245</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38.253488129812801</v>
      </c>
      <c r="D44" s="418">
        <f>Dry_Matter_Content!O31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Amnt_Deposited!O39</f>
        <v>38.253488129812801</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38.074576503147583</v>
      </c>
      <c r="D45" s="418">
        <f>Dry_Matter_Content!O32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Amnt_Deposited!O40</f>
        <v>38.074576503147583</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37.882512764095388</v>
      </c>
      <c r="D46" s="418">
        <f>Dry_Matter_Content!O33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Amnt_Deposited!O41</f>
        <v>37.882512764095388</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37.678024295907619</v>
      </c>
      <c r="D47" s="418">
        <f>Dry_Matter_Content!O34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Amnt_Deposited!O42</f>
        <v>37.678024295907619</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37.4618113082755</v>
      </c>
      <c r="D48" s="418">
        <f>Dry_Matter_Content!O35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Amnt_Deposited!O43</f>
        <v>37.4618113082755</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37.236144000000003</v>
      </c>
      <c r="D49" s="418">
        <f>Dry_Matter_Content!O36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Amnt_Deposited!O44</f>
        <v>37.236144000000003</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0.8</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0.8</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0.8</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0.8</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0.8</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0.8</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0.8</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0.8</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0.8</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0.8</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0.8</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0.8</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0.8</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0.8</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0.8</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0.8</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0.8</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0.8</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0.8</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0.8</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0.8</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0.8</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0.8</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0.8</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0.8</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0.8</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0.8</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0.8</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0.8</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0.8</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0.8</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0.8</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0.8</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0.8</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0.8</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0.8</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0.8</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0.8</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0.8</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0.8</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0.8</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0.8</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0.8</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0.8</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0.8</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0.8</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0.8</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0.8</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0.8</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0.8</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0.8</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0.8</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0.8</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0.8</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0.8</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0.8</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0.8</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0.8</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0.8</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0.8</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0.8</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0.8</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0.8</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0.8</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0.8</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0.8</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0.8</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0.8</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0.8</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0.8</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0.8</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0.8</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0.8</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0.8</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0.8</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0.8</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0.8</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0.8</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0.8</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0.8</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0.8</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0.8</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0.8</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0.8</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0.8</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0.8</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0.8</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0.8</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0.8</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0.8</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0.8</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0.8</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0.8</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0.8</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0.8</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0.8</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0.8</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0.8</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0.8</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0.8</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0.8</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0.8</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0.8</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0.8</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0.8</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0.8</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0.8</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0.8</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0.8</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0.8</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0.8</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0.8</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0.8</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0.8</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0.8</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0.8</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0.8</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0.8</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0.8</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0.8</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0.8</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0.8</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0.8</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0.8</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0.8</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0.8</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0.8</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0.8</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0.8</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0.8</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0.8</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0.8</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0.8</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0.8</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0.8</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0.8</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0.8</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0.8</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0.8</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0.8</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0.8</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0.8</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0.8</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0.8</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0.8</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0.8</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0.8</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0.8</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0.8</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0.8</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0.8</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0.8</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0.8</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0.8</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0.8</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0.8</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0.8</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0.8</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0.8</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0.8</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0.8</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0.8</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opLeftCell="A7" zoomScale="85" zoomScaleNormal="85" zoomScalePageLayoutView="150" workbookViewId="0">
      <selection activeCell="R18" sqref="R18"/>
    </sheetView>
  </sheetViews>
  <sheetFormatPr defaultColWidth="11.42578125" defaultRowHeight="12.75"/>
  <cols>
    <col min="1" max="1" width="3.42578125" style="587" customWidth="1"/>
    <col min="2" max="2" width="15.28515625" style="587" customWidth="1"/>
    <col min="3" max="4" width="10.140625" style="587" bestFit="1" customWidth="1"/>
    <col min="5" max="5" width="9.42578125" style="587" customWidth="1"/>
    <col min="6" max="6" width="11.28515625" style="587" customWidth="1"/>
    <col min="7" max="7" width="9.42578125" style="587" customWidth="1"/>
    <col min="8" max="8" width="8.42578125" style="587" customWidth="1"/>
    <col min="9" max="10" width="10.85546875" style="587" customWidth="1"/>
    <col min="11" max="11" width="9.42578125" style="587" bestFit="1" customWidth="1"/>
    <col min="12" max="12" width="10.28515625" style="587" customWidth="1"/>
    <col min="13" max="13" width="10.140625" style="587" customWidth="1"/>
    <col min="14" max="14" width="8.42578125" style="587" customWidth="1"/>
    <col min="15" max="15" width="23.7109375" style="587" customWidth="1"/>
    <col min="16" max="16" width="9.28515625" style="587" customWidth="1"/>
    <col min="17" max="17" width="3.85546875" style="587" customWidth="1"/>
    <col min="18" max="19" width="13" style="587" customWidth="1"/>
    <col min="20" max="20" width="9.42578125" style="587" customWidth="1"/>
    <col min="21" max="16384" width="11.42578125" style="587"/>
  </cols>
  <sheetData>
    <row r="2" spans="2:20" ht="15.75">
      <c r="C2" s="707" t="s">
        <v>106</v>
      </c>
      <c r="Q2" s="793" t="s">
        <v>107</v>
      </c>
      <c r="R2" s="793"/>
      <c r="S2" s="793"/>
      <c r="T2" s="793"/>
    </row>
    <row r="4" spans="2:20">
      <c r="C4" s="587" t="s">
        <v>26</v>
      </c>
    </row>
    <row r="5" spans="2:20">
      <c r="C5" s="587" t="s">
        <v>281</v>
      </c>
    </row>
    <row r="6" spans="2:20">
      <c r="C6" s="587" t="s">
        <v>29</v>
      </c>
    </row>
    <row r="7" spans="2:20">
      <c r="C7" s="587" t="s">
        <v>109</v>
      </c>
    </row>
    <row r="8" spans="2:20" ht="13.5" thickBot="1"/>
    <row r="9" spans="2:20" ht="13.5" thickBot="1">
      <c r="C9" s="794" t="s">
        <v>95</v>
      </c>
      <c r="D9" s="795"/>
      <c r="E9" s="795"/>
      <c r="F9" s="795"/>
      <c r="G9" s="795"/>
      <c r="H9" s="796"/>
      <c r="I9" s="802" t="s">
        <v>308</v>
      </c>
      <c r="J9" s="803"/>
      <c r="K9" s="803"/>
      <c r="L9" s="803"/>
      <c r="M9" s="803"/>
      <c r="N9" s="804"/>
      <c r="R9" s="708" t="s">
        <v>95</v>
      </c>
      <c r="S9" s="706" t="s">
        <v>308</v>
      </c>
    </row>
    <row r="10" spans="2:20" s="716" customFormat="1" ht="38.25" customHeight="1">
      <c r="B10" s="709"/>
      <c r="C10" s="710" t="s">
        <v>341</v>
      </c>
      <c r="D10" s="711" t="s">
        <v>340</v>
      </c>
      <c r="E10" s="711" t="s">
        <v>338</v>
      </c>
      <c r="F10" s="711" t="s">
        <v>206</v>
      </c>
      <c r="G10" s="711" t="s">
        <v>339</v>
      </c>
      <c r="H10" s="712" t="s">
        <v>161</v>
      </c>
      <c r="I10" s="713" t="s">
        <v>104</v>
      </c>
      <c r="J10" s="714" t="s">
        <v>105</v>
      </c>
      <c r="K10" s="714" t="s">
        <v>0</v>
      </c>
      <c r="L10" s="714" t="s">
        <v>206</v>
      </c>
      <c r="M10" s="714" t="s">
        <v>103</v>
      </c>
      <c r="N10" s="715" t="s">
        <v>161</v>
      </c>
      <c r="O10" s="705" t="s">
        <v>28</v>
      </c>
      <c r="R10" s="797" t="s">
        <v>147</v>
      </c>
      <c r="S10" s="797" t="s">
        <v>315</v>
      </c>
    </row>
    <row r="11" spans="2:20" s="721" customFormat="1" ht="13.5" thickBot="1">
      <c r="B11" s="717"/>
      <c r="C11" s="717" t="s">
        <v>11</v>
      </c>
      <c r="D11" s="718" t="s">
        <v>11</v>
      </c>
      <c r="E11" s="718" t="s">
        <v>11</v>
      </c>
      <c r="F11" s="718" t="s">
        <v>11</v>
      </c>
      <c r="G11" s="718" t="s">
        <v>11</v>
      </c>
      <c r="H11" s="719"/>
      <c r="I11" s="717" t="s">
        <v>11</v>
      </c>
      <c r="J11" s="718" t="s">
        <v>11</v>
      </c>
      <c r="K11" s="718" t="s">
        <v>11</v>
      </c>
      <c r="L11" s="718" t="s">
        <v>11</v>
      </c>
      <c r="M11" s="718" t="s">
        <v>11</v>
      </c>
      <c r="N11" s="719"/>
      <c r="O11" s="720"/>
      <c r="R11" s="798"/>
      <c r="S11" s="798"/>
    </row>
    <row r="12" spans="2:20" s="721" customFormat="1" ht="13.5" thickBot="1">
      <c r="B12" s="722" t="s">
        <v>25</v>
      </c>
      <c r="C12" s="723">
        <v>0.4</v>
      </c>
      <c r="D12" s="724">
        <v>0.8</v>
      </c>
      <c r="E12" s="724">
        <v>1</v>
      </c>
      <c r="F12" s="724">
        <v>0.5</v>
      </c>
      <c r="G12" s="724">
        <v>0.6</v>
      </c>
      <c r="H12" s="725"/>
      <c r="I12" s="723">
        <v>0.4</v>
      </c>
      <c r="J12" s="724">
        <v>0.8</v>
      </c>
      <c r="K12" s="724">
        <v>1</v>
      </c>
      <c r="L12" s="724">
        <v>0.5</v>
      </c>
      <c r="M12" s="724">
        <v>0.6</v>
      </c>
      <c r="N12" s="725"/>
      <c r="O12" s="726"/>
      <c r="R12" s="798"/>
      <c r="S12" s="798"/>
    </row>
    <row r="13" spans="2:20" s="721" customFormat="1" ht="26.25" thickBot="1">
      <c r="B13" s="722" t="s">
        <v>159</v>
      </c>
      <c r="C13" s="727">
        <f>C12</f>
        <v>0.4</v>
      </c>
      <c r="D13" s="728">
        <f>D12</f>
        <v>0.8</v>
      </c>
      <c r="E13" s="728">
        <f>E12</f>
        <v>1</v>
      </c>
      <c r="F13" s="728">
        <f>F12</f>
        <v>0.5</v>
      </c>
      <c r="G13" s="728">
        <f>G12</f>
        <v>0.6</v>
      </c>
      <c r="H13" s="729"/>
      <c r="I13" s="727">
        <v>0.4</v>
      </c>
      <c r="J13" s="728">
        <v>0.8</v>
      </c>
      <c r="K13" s="728">
        <v>1</v>
      </c>
      <c r="L13" s="728">
        <v>0.5</v>
      </c>
      <c r="M13" s="728">
        <v>0.6</v>
      </c>
      <c r="N13" s="729"/>
      <c r="O13" s="730"/>
      <c r="R13" s="798"/>
      <c r="S13" s="798"/>
    </row>
    <row r="14" spans="2:20" s="721" customFormat="1" ht="13.5" thickBot="1">
      <c r="B14" s="731"/>
      <c r="C14" s="731"/>
      <c r="D14" s="732"/>
      <c r="E14" s="732"/>
      <c r="F14" s="732"/>
      <c r="G14" s="732"/>
      <c r="H14" s="733"/>
      <c r="I14" s="731"/>
      <c r="J14" s="732"/>
      <c r="K14" s="732"/>
      <c r="L14" s="732"/>
      <c r="M14" s="732"/>
      <c r="N14" s="733"/>
      <c r="O14" s="734"/>
      <c r="R14" s="798"/>
      <c r="S14" s="798"/>
    </row>
    <row r="15" spans="2:20" s="721" customFormat="1" ht="12.75" customHeight="1" thickBot="1">
      <c r="B15" s="735"/>
      <c r="C15" s="790" t="s">
        <v>158</v>
      </c>
      <c r="D15" s="791"/>
      <c r="E15" s="791"/>
      <c r="F15" s="791"/>
      <c r="G15" s="791"/>
      <c r="H15" s="792"/>
      <c r="I15" s="790" t="s">
        <v>158</v>
      </c>
      <c r="J15" s="791"/>
      <c r="K15" s="791"/>
      <c r="L15" s="791"/>
      <c r="M15" s="791"/>
      <c r="N15" s="792"/>
      <c r="O15" s="736"/>
      <c r="R15" s="798"/>
      <c r="S15" s="798"/>
    </row>
    <row r="16" spans="2:20" s="721" customFormat="1" ht="26.25" thickBot="1">
      <c r="B16" s="722" t="s">
        <v>160</v>
      </c>
      <c r="C16" s="737">
        <v>0</v>
      </c>
      <c r="D16" s="738">
        <v>1</v>
      </c>
      <c r="E16" s="738">
        <v>0</v>
      </c>
      <c r="F16" s="738">
        <v>0</v>
      </c>
      <c r="G16" s="738">
        <v>0</v>
      </c>
      <c r="H16" s="800" t="s">
        <v>36</v>
      </c>
      <c r="I16" s="739">
        <v>0.2</v>
      </c>
      <c r="J16" s="740">
        <v>0.3</v>
      </c>
      <c r="K16" s="740">
        <v>0.25</v>
      </c>
      <c r="L16" s="740">
        <v>0.05</v>
      </c>
      <c r="M16" s="740">
        <v>0.2</v>
      </c>
      <c r="N16" s="800" t="s">
        <v>36</v>
      </c>
      <c r="O16" s="741"/>
      <c r="R16" s="799"/>
      <c r="S16" s="799"/>
    </row>
    <row r="17" spans="2:19" s="721" customFormat="1" ht="13.5" thickBot="1">
      <c r="B17" s="742" t="s">
        <v>1</v>
      </c>
      <c r="C17" s="742" t="s">
        <v>24</v>
      </c>
      <c r="D17" s="743" t="s">
        <v>24</v>
      </c>
      <c r="E17" s="743" t="s">
        <v>24</v>
      </c>
      <c r="F17" s="743" t="s">
        <v>24</v>
      </c>
      <c r="G17" s="743" t="s">
        <v>24</v>
      </c>
      <c r="H17" s="801"/>
      <c r="I17" s="742" t="s">
        <v>24</v>
      </c>
      <c r="J17" s="743" t="s">
        <v>24</v>
      </c>
      <c r="K17" s="743" t="s">
        <v>24</v>
      </c>
      <c r="L17" s="743" t="s">
        <v>24</v>
      </c>
      <c r="M17" s="743" t="s">
        <v>24</v>
      </c>
      <c r="N17" s="801"/>
      <c r="O17" s="720"/>
      <c r="R17" s="722" t="s">
        <v>157</v>
      </c>
      <c r="S17" s="744" t="s">
        <v>157</v>
      </c>
    </row>
    <row r="18" spans="2:19">
      <c r="B18" s="745">
        <f>year</f>
        <v>2000</v>
      </c>
      <c r="C18" s="746">
        <f>C$16</f>
        <v>0</v>
      </c>
      <c r="D18" s="747">
        <f t="shared" ref="D18:G33" si="0">D$16</f>
        <v>1</v>
      </c>
      <c r="E18" s="747">
        <f t="shared" si="0"/>
        <v>0</v>
      </c>
      <c r="F18" s="747">
        <f t="shared" si="0"/>
        <v>0</v>
      </c>
      <c r="G18" s="747">
        <f t="shared" si="0"/>
        <v>0</v>
      </c>
      <c r="H18" s="748">
        <f>SUM(C18:G18)</f>
        <v>1</v>
      </c>
      <c r="I18" s="746">
        <f>I$16</f>
        <v>0.2</v>
      </c>
      <c r="J18" s="747">
        <f t="shared" ref="J18:M33" si="1">J$16</f>
        <v>0.3</v>
      </c>
      <c r="K18" s="747">
        <f t="shared" si="1"/>
        <v>0.25</v>
      </c>
      <c r="L18" s="747">
        <f t="shared" si="1"/>
        <v>0.05</v>
      </c>
      <c r="M18" s="747">
        <f t="shared" si="1"/>
        <v>0.2</v>
      </c>
      <c r="N18" s="748">
        <f>SUM(I18:M18)</f>
        <v>1</v>
      </c>
      <c r="O18" s="623"/>
      <c r="R18" s="749">
        <f>C18*C$13+D18*D$13+E18*E$13+F18*F$13+G18*G$13</f>
        <v>0.8</v>
      </c>
      <c r="S18" s="750">
        <f>I18*I$13+J18*J$13+K18*K$13+L18*L$13+M18*M$13</f>
        <v>0.71500000000000008</v>
      </c>
    </row>
    <row r="19" spans="2:19">
      <c r="B19" s="751">
        <f t="shared" ref="B19:B50" si="2">B18+1</f>
        <v>2001</v>
      </c>
      <c r="C19" s="752">
        <f t="shared" ref="C19:G50" si="3">C$16</f>
        <v>0</v>
      </c>
      <c r="D19" s="753">
        <f t="shared" si="0"/>
        <v>1</v>
      </c>
      <c r="E19" s="753">
        <f t="shared" si="0"/>
        <v>0</v>
      </c>
      <c r="F19" s="753">
        <f t="shared" si="0"/>
        <v>0</v>
      </c>
      <c r="G19" s="753">
        <f t="shared" si="0"/>
        <v>0</v>
      </c>
      <c r="H19" s="754">
        <f t="shared" ref="H19:H82" si="4">SUM(C19:G19)</f>
        <v>1</v>
      </c>
      <c r="I19" s="752">
        <f t="shared" ref="I19:M50" si="5">I$16</f>
        <v>0.2</v>
      </c>
      <c r="J19" s="753">
        <f t="shared" si="1"/>
        <v>0.3</v>
      </c>
      <c r="K19" s="753">
        <f t="shared" si="1"/>
        <v>0.25</v>
      </c>
      <c r="L19" s="753">
        <f t="shared" si="1"/>
        <v>0.05</v>
      </c>
      <c r="M19" s="753">
        <f t="shared" si="1"/>
        <v>0.2</v>
      </c>
      <c r="N19" s="754">
        <f t="shared" ref="N19:N82" si="6">SUM(I19:M19)</f>
        <v>1</v>
      </c>
      <c r="O19" s="755"/>
      <c r="R19" s="749">
        <f t="shared" ref="R19:R82" si="7">C19*C$13+D19*D$13+E19*E$13+F19*F$13+G19*G$13</f>
        <v>0.8</v>
      </c>
      <c r="S19" s="750">
        <f t="shared" ref="S19:S82" si="8">I19*I$13+J19*J$13+K19*K$13+L19*L$13+M19*M$13</f>
        <v>0.71500000000000008</v>
      </c>
    </row>
    <row r="20" spans="2:19">
      <c r="B20" s="751">
        <f t="shared" si="2"/>
        <v>2002</v>
      </c>
      <c r="C20" s="752">
        <f t="shared" si="3"/>
        <v>0</v>
      </c>
      <c r="D20" s="753">
        <f t="shared" si="0"/>
        <v>1</v>
      </c>
      <c r="E20" s="753">
        <f t="shared" si="0"/>
        <v>0</v>
      </c>
      <c r="F20" s="753">
        <f t="shared" si="0"/>
        <v>0</v>
      </c>
      <c r="G20" s="753">
        <f t="shared" si="0"/>
        <v>0</v>
      </c>
      <c r="H20" s="754">
        <f t="shared" si="4"/>
        <v>1</v>
      </c>
      <c r="I20" s="752">
        <f t="shared" si="5"/>
        <v>0.2</v>
      </c>
      <c r="J20" s="753">
        <f t="shared" si="1"/>
        <v>0.3</v>
      </c>
      <c r="K20" s="753">
        <f t="shared" si="1"/>
        <v>0.25</v>
      </c>
      <c r="L20" s="753">
        <f t="shared" si="1"/>
        <v>0.05</v>
      </c>
      <c r="M20" s="753">
        <f t="shared" si="1"/>
        <v>0.2</v>
      </c>
      <c r="N20" s="754">
        <f t="shared" si="6"/>
        <v>1</v>
      </c>
      <c r="O20" s="755"/>
      <c r="R20" s="749">
        <f t="shared" si="7"/>
        <v>0.8</v>
      </c>
      <c r="S20" s="750">
        <f t="shared" si="8"/>
        <v>0.71500000000000008</v>
      </c>
    </row>
    <row r="21" spans="2:19">
      <c r="B21" s="751">
        <f t="shared" si="2"/>
        <v>2003</v>
      </c>
      <c r="C21" s="752">
        <f t="shared" si="3"/>
        <v>0</v>
      </c>
      <c r="D21" s="753">
        <f t="shared" si="0"/>
        <v>1</v>
      </c>
      <c r="E21" s="753">
        <f t="shared" si="0"/>
        <v>0</v>
      </c>
      <c r="F21" s="753">
        <f t="shared" si="0"/>
        <v>0</v>
      </c>
      <c r="G21" s="753">
        <f t="shared" si="0"/>
        <v>0</v>
      </c>
      <c r="H21" s="754">
        <f t="shared" si="4"/>
        <v>1</v>
      </c>
      <c r="I21" s="752">
        <f t="shared" si="5"/>
        <v>0.2</v>
      </c>
      <c r="J21" s="753">
        <f t="shared" si="1"/>
        <v>0.3</v>
      </c>
      <c r="K21" s="753">
        <f t="shared" si="1"/>
        <v>0.25</v>
      </c>
      <c r="L21" s="753">
        <f t="shared" si="1"/>
        <v>0.05</v>
      </c>
      <c r="M21" s="753">
        <f t="shared" si="1"/>
        <v>0.2</v>
      </c>
      <c r="N21" s="754">
        <f t="shared" si="6"/>
        <v>1</v>
      </c>
      <c r="O21" s="755"/>
      <c r="R21" s="749">
        <f t="shared" si="7"/>
        <v>0.8</v>
      </c>
      <c r="S21" s="750">
        <f t="shared" si="8"/>
        <v>0.71500000000000008</v>
      </c>
    </row>
    <row r="22" spans="2:19">
      <c r="B22" s="751">
        <f t="shared" si="2"/>
        <v>2004</v>
      </c>
      <c r="C22" s="752">
        <f t="shared" si="3"/>
        <v>0</v>
      </c>
      <c r="D22" s="753">
        <f t="shared" si="0"/>
        <v>1</v>
      </c>
      <c r="E22" s="753">
        <f t="shared" si="0"/>
        <v>0</v>
      </c>
      <c r="F22" s="753">
        <f t="shared" si="0"/>
        <v>0</v>
      </c>
      <c r="G22" s="753">
        <f t="shared" si="0"/>
        <v>0</v>
      </c>
      <c r="H22" s="754">
        <f t="shared" si="4"/>
        <v>1</v>
      </c>
      <c r="I22" s="752">
        <f t="shared" si="5"/>
        <v>0.2</v>
      </c>
      <c r="J22" s="753">
        <f t="shared" si="1"/>
        <v>0.3</v>
      </c>
      <c r="K22" s="753">
        <f t="shared" si="1"/>
        <v>0.25</v>
      </c>
      <c r="L22" s="753">
        <f t="shared" si="1"/>
        <v>0.05</v>
      </c>
      <c r="M22" s="753">
        <f t="shared" si="1"/>
        <v>0.2</v>
      </c>
      <c r="N22" s="754">
        <f t="shared" si="6"/>
        <v>1</v>
      </c>
      <c r="O22" s="755"/>
      <c r="R22" s="749">
        <f t="shared" si="7"/>
        <v>0.8</v>
      </c>
      <c r="S22" s="750">
        <f t="shared" si="8"/>
        <v>0.71500000000000008</v>
      </c>
    </row>
    <row r="23" spans="2:19">
      <c r="B23" s="751">
        <f t="shared" si="2"/>
        <v>2005</v>
      </c>
      <c r="C23" s="752">
        <f t="shared" si="3"/>
        <v>0</v>
      </c>
      <c r="D23" s="753">
        <f t="shared" si="0"/>
        <v>1</v>
      </c>
      <c r="E23" s="753">
        <f t="shared" si="0"/>
        <v>0</v>
      </c>
      <c r="F23" s="753">
        <f t="shared" si="0"/>
        <v>0</v>
      </c>
      <c r="G23" s="753">
        <f t="shared" si="0"/>
        <v>0</v>
      </c>
      <c r="H23" s="754">
        <f t="shared" si="4"/>
        <v>1</v>
      </c>
      <c r="I23" s="752">
        <f t="shared" si="5"/>
        <v>0.2</v>
      </c>
      <c r="J23" s="753">
        <f t="shared" si="1"/>
        <v>0.3</v>
      </c>
      <c r="K23" s="753">
        <f t="shared" si="1"/>
        <v>0.25</v>
      </c>
      <c r="L23" s="753">
        <f t="shared" si="1"/>
        <v>0.05</v>
      </c>
      <c r="M23" s="753">
        <f t="shared" si="1"/>
        <v>0.2</v>
      </c>
      <c r="N23" s="754">
        <f t="shared" si="6"/>
        <v>1</v>
      </c>
      <c r="O23" s="755"/>
      <c r="R23" s="749">
        <f t="shared" si="7"/>
        <v>0.8</v>
      </c>
      <c r="S23" s="750">
        <f t="shared" si="8"/>
        <v>0.71500000000000008</v>
      </c>
    </row>
    <row r="24" spans="2:19">
      <c r="B24" s="751">
        <f t="shared" si="2"/>
        <v>2006</v>
      </c>
      <c r="C24" s="752">
        <f t="shared" si="3"/>
        <v>0</v>
      </c>
      <c r="D24" s="753">
        <f t="shared" si="0"/>
        <v>1</v>
      </c>
      <c r="E24" s="753">
        <f t="shared" si="0"/>
        <v>0</v>
      </c>
      <c r="F24" s="753">
        <f t="shared" si="0"/>
        <v>0</v>
      </c>
      <c r="G24" s="753">
        <f t="shared" si="0"/>
        <v>0</v>
      </c>
      <c r="H24" s="754">
        <f t="shared" si="4"/>
        <v>1</v>
      </c>
      <c r="I24" s="752">
        <f t="shared" si="5"/>
        <v>0.2</v>
      </c>
      <c r="J24" s="753">
        <f t="shared" si="1"/>
        <v>0.3</v>
      </c>
      <c r="K24" s="753">
        <f t="shared" si="1"/>
        <v>0.25</v>
      </c>
      <c r="L24" s="753">
        <f t="shared" si="1"/>
        <v>0.05</v>
      </c>
      <c r="M24" s="753">
        <f t="shared" si="1"/>
        <v>0.2</v>
      </c>
      <c r="N24" s="754">
        <f t="shared" si="6"/>
        <v>1</v>
      </c>
      <c r="O24" s="755"/>
      <c r="R24" s="749">
        <f t="shared" si="7"/>
        <v>0.8</v>
      </c>
      <c r="S24" s="750">
        <f t="shared" si="8"/>
        <v>0.71500000000000008</v>
      </c>
    </row>
    <row r="25" spans="2:19">
      <c r="B25" s="751">
        <f t="shared" si="2"/>
        <v>2007</v>
      </c>
      <c r="C25" s="752">
        <f t="shared" si="3"/>
        <v>0</v>
      </c>
      <c r="D25" s="753">
        <f t="shared" si="0"/>
        <v>1</v>
      </c>
      <c r="E25" s="753">
        <f t="shared" si="0"/>
        <v>0</v>
      </c>
      <c r="F25" s="753">
        <f t="shared" si="0"/>
        <v>0</v>
      </c>
      <c r="G25" s="753">
        <f t="shared" si="0"/>
        <v>0</v>
      </c>
      <c r="H25" s="754">
        <f t="shared" si="4"/>
        <v>1</v>
      </c>
      <c r="I25" s="752">
        <f t="shared" si="5"/>
        <v>0.2</v>
      </c>
      <c r="J25" s="753">
        <f t="shared" si="1"/>
        <v>0.3</v>
      </c>
      <c r="K25" s="753">
        <f t="shared" si="1"/>
        <v>0.25</v>
      </c>
      <c r="L25" s="753">
        <f t="shared" si="1"/>
        <v>0.05</v>
      </c>
      <c r="M25" s="753">
        <f t="shared" si="1"/>
        <v>0.2</v>
      </c>
      <c r="N25" s="754">
        <f t="shared" si="6"/>
        <v>1</v>
      </c>
      <c r="O25" s="755"/>
      <c r="R25" s="749">
        <f t="shared" si="7"/>
        <v>0.8</v>
      </c>
      <c r="S25" s="750">
        <f t="shared" si="8"/>
        <v>0.71500000000000008</v>
      </c>
    </row>
    <row r="26" spans="2:19">
      <c r="B26" s="751">
        <f t="shared" si="2"/>
        <v>2008</v>
      </c>
      <c r="C26" s="752">
        <f t="shared" si="3"/>
        <v>0</v>
      </c>
      <c r="D26" s="753">
        <f t="shared" si="0"/>
        <v>1</v>
      </c>
      <c r="E26" s="753">
        <f t="shared" si="0"/>
        <v>0</v>
      </c>
      <c r="F26" s="753">
        <f t="shared" si="0"/>
        <v>0</v>
      </c>
      <c r="G26" s="753">
        <f t="shared" si="0"/>
        <v>0</v>
      </c>
      <c r="H26" s="754">
        <f t="shared" si="4"/>
        <v>1</v>
      </c>
      <c r="I26" s="752">
        <f t="shared" si="5"/>
        <v>0.2</v>
      </c>
      <c r="J26" s="753">
        <f t="shared" si="1"/>
        <v>0.3</v>
      </c>
      <c r="K26" s="753">
        <f t="shared" si="1"/>
        <v>0.25</v>
      </c>
      <c r="L26" s="753">
        <f t="shared" si="1"/>
        <v>0.05</v>
      </c>
      <c r="M26" s="753">
        <f t="shared" si="1"/>
        <v>0.2</v>
      </c>
      <c r="N26" s="754">
        <f t="shared" si="6"/>
        <v>1</v>
      </c>
      <c r="O26" s="755"/>
      <c r="R26" s="749">
        <f t="shared" si="7"/>
        <v>0.8</v>
      </c>
      <c r="S26" s="750">
        <f t="shared" si="8"/>
        <v>0.71500000000000008</v>
      </c>
    </row>
    <row r="27" spans="2:19">
      <c r="B27" s="751">
        <f t="shared" si="2"/>
        <v>2009</v>
      </c>
      <c r="C27" s="752">
        <f t="shared" si="3"/>
        <v>0</v>
      </c>
      <c r="D27" s="753">
        <f t="shared" si="0"/>
        <v>1</v>
      </c>
      <c r="E27" s="753">
        <f t="shared" si="0"/>
        <v>0</v>
      </c>
      <c r="F27" s="753">
        <f t="shared" si="0"/>
        <v>0</v>
      </c>
      <c r="G27" s="753">
        <f t="shared" si="0"/>
        <v>0</v>
      </c>
      <c r="H27" s="754">
        <f t="shared" si="4"/>
        <v>1</v>
      </c>
      <c r="I27" s="752">
        <f t="shared" si="5"/>
        <v>0.2</v>
      </c>
      <c r="J27" s="753">
        <f t="shared" si="1"/>
        <v>0.3</v>
      </c>
      <c r="K27" s="753">
        <f t="shared" si="1"/>
        <v>0.25</v>
      </c>
      <c r="L27" s="753">
        <f t="shared" si="1"/>
        <v>0.05</v>
      </c>
      <c r="M27" s="753">
        <f t="shared" si="1"/>
        <v>0.2</v>
      </c>
      <c r="N27" s="754">
        <f t="shared" si="6"/>
        <v>1</v>
      </c>
      <c r="O27" s="755"/>
      <c r="R27" s="749">
        <f t="shared" si="7"/>
        <v>0.8</v>
      </c>
      <c r="S27" s="750">
        <f t="shared" si="8"/>
        <v>0.71500000000000008</v>
      </c>
    </row>
    <row r="28" spans="2:19">
      <c r="B28" s="751">
        <f t="shared" si="2"/>
        <v>2010</v>
      </c>
      <c r="C28" s="752">
        <f t="shared" si="3"/>
        <v>0</v>
      </c>
      <c r="D28" s="753">
        <f t="shared" si="0"/>
        <v>1</v>
      </c>
      <c r="E28" s="753">
        <f t="shared" si="0"/>
        <v>0</v>
      </c>
      <c r="F28" s="753">
        <f t="shared" si="0"/>
        <v>0</v>
      </c>
      <c r="G28" s="753">
        <f t="shared" si="0"/>
        <v>0</v>
      </c>
      <c r="H28" s="754">
        <f t="shared" si="4"/>
        <v>1</v>
      </c>
      <c r="I28" s="752">
        <f t="shared" si="5"/>
        <v>0.2</v>
      </c>
      <c r="J28" s="753">
        <f t="shared" si="1"/>
        <v>0.3</v>
      </c>
      <c r="K28" s="753">
        <f t="shared" si="1"/>
        <v>0.25</v>
      </c>
      <c r="L28" s="753">
        <f t="shared" si="1"/>
        <v>0.05</v>
      </c>
      <c r="M28" s="753">
        <f t="shared" si="1"/>
        <v>0.2</v>
      </c>
      <c r="N28" s="754">
        <f t="shared" si="6"/>
        <v>1</v>
      </c>
      <c r="O28" s="755"/>
      <c r="R28" s="749">
        <f t="shared" si="7"/>
        <v>0.8</v>
      </c>
      <c r="S28" s="750">
        <f t="shared" si="8"/>
        <v>0.71500000000000008</v>
      </c>
    </row>
    <row r="29" spans="2:19">
      <c r="B29" s="751">
        <f t="shared" si="2"/>
        <v>2011</v>
      </c>
      <c r="C29" s="752">
        <f t="shared" si="3"/>
        <v>0</v>
      </c>
      <c r="D29" s="753">
        <f t="shared" si="0"/>
        <v>1</v>
      </c>
      <c r="E29" s="753">
        <f t="shared" si="0"/>
        <v>0</v>
      </c>
      <c r="F29" s="753">
        <f t="shared" si="0"/>
        <v>0</v>
      </c>
      <c r="G29" s="753">
        <f t="shared" si="0"/>
        <v>0</v>
      </c>
      <c r="H29" s="754">
        <f t="shared" si="4"/>
        <v>1</v>
      </c>
      <c r="I29" s="752">
        <f t="shared" si="5"/>
        <v>0.2</v>
      </c>
      <c r="J29" s="753">
        <f t="shared" si="1"/>
        <v>0.3</v>
      </c>
      <c r="K29" s="753">
        <f t="shared" si="1"/>
        <v>0.25</v>
      </c>
      <c r="L29" s="753">
        <f t="shared" si="1"/>
        <v>0.05</v>
      </c>
      <c r="M29" s="753">
        <f t="shared" si="1"/>
        <v>0.2</v>
      </c>
      <c r="N29" s="754">
        <f t="shared" si="6"/>
        <v>1</v>
      </c>
      <c r="O29" s="755"/>
      <c r="R29" s="749">
        <f t="shared" si="7"/>
        <v>0.8</v>
      </c>
      <c r="S29" s="750">
        <f t="shared" si="8"/>
        <v>0.71500000000000008</v>
      </c>
    </row>
    <row r="30" spans="2:19">
      <c r="B30" s="751">
        <f t="shared" si="2"/>
        <v>2012</v>
      </c>
      <c r="C30" s="752">
        <f t="shared" si="3"/>
        <v>0</v>
      </c>
      <c r="D30" s="753">
        <f t="shared" si="0"/>
        <v>1</v>
      </c>
      <c r="E30" s="753">
        <f t="shared" si="0"/>
        <v>0</v>
      </c>
      <c r="F30" s="753">
        <f t="shared" si="0"/>
        <v>0</v>
      </c>
      <c r="G30" s="753">
        <f t="shared" si="0"/>
        <v>0</v>
      </c>
      <c r="H30" s="754">
        <f t="shared" si="4"/>
        <v>1</v>
      </c>
      <c r="I30" s="752">
        <f t="shared" si="5"/>
        <v>0.2</v>
      </c>
      <c r="J30" s="753">
        <f t="shared" si="1"/>
        <v>0.3</v>
      </c>
      <c r="K30" s="753">
        <f t="shared" si="1"/>
        <v>0.25</v>
      </c>
      <c r="L30" s="753">
        <f t="shared" si="1"/>
        <v>0.05</v>
      </c>
      <c r="M30" s="753">
        <f t="shared" si="1"/>
        <v>0.2</v>
      </c>
      <c r="N30" s="754">
        <f t="shared" si="6"/>
        <v>1</v>
      </c>
      <c r="O30" s="755"/>
      <c r="R30" s="749">
        <f t="shared" si="7"/>
        <v>0.8</v>
      </c>
      <c r="S30" s="750">
        <f t="shared" si="8"/>
        <v>0.71500000000000008</v>
      </c>
    </row>
    <row r="31" spans="2:19">
      <c r="B31" s="751">
        <f t="shared" si="2"/>
        <v>2013</v>
      </c>
      <c r="C31" s="752">
        <f t="shared" si="3"/>
        <v>0</v>
      </c>
      <c r="D31" s="753">
        <f t="shared" si="0"/>
        <v>1</v>
      </c>
      <c r="E31" s="753">
        <f t="shared" si="0"/>
        <v>0</v>
      </c>
      <c r="F31" s="753">
        <f t="shared" si="0"/>
        <v>0</v>
      </c>
      <c r="G31" s="753">
        <f t="shared" si="0"/>
        <v>0</v>
      </c>
      <c r="H31" s="754">
        <f t="shared" si="4"/>
        <v>1</v>
      </c>
      <c r="I31" s="752">
        <f t="shared" si="5"/>
        <v>0.2</v>
      </c>
      <c r="J31" s="753">
        <f t="shared" si="1"/>
        <v>0.3</v>
      </c>
      <c r="K31" s="753">
        <f t="shared" si="1"/>
        <v>0.25</v>
      </c>
      <c r="L31" s="753">
        <f t="shared" si="1"/>
        <v>0.05</v>
      </c>
      <c r="M31" s="753">
        <f t="shared" si="1"/>
        <v>0.2</v>
      </c>
      <c r="N31" s="754">
        <f t="shared" si="6"/>
        <v>1</v>
      </c>
      <c r="O31" s="755"/>
      <c r="R31" s="749">
        <f t="shared" si="7"/>
        <v>0.8</v>
      </c>
      <c r="S31" s="750">
        <f t="shared" si="8"/>
        <v>0.71500000000000008</v>
      </c>
    </row>
    <row r="32" spans="2:19">
      <c r="B32" s="751">
        <f t="shared" si="2"/>
        <v>2014</v>
      </c>
      <c r="C32" s="752">
        <f t="shared" si="3"/>
        <v>0</v>
      </c>
      <c r="D32" s="753">
        <f t="shared" si="0"/>
        <v>1</v>
      </c>
      <c r="E32" s="753">
        <f t="shared" si="0"/>
        <v>0</v>
      </c>
      <c r="F32" s="753">
        <f t="shared" si="0"/>
        <v>0</v>
      </c>
      <c r="G32" s="753">
        <f t="shared" si="0"/>
        <v>0</v>
      </c>
      <c r="H32" s="754">
        <f t="shared" si="4"/>
        <v>1</v>
      </c>
      <c r="I32" s="752">
        <f t="shared" si="5"/>
        <v>0.2</v>
      </c>
      <c r="J32" s="753">
        <f t="shared" si="1"/>
        <v>0.3</v>
      </c>
      <c r="K32" s="753">
        <f t="shared" si="1"/>
        <v>0.25</v>
      </c>
      <c r="L32" s="753">
        <f t="shared" si="1"/>
        <v>0.05</v>
      </c>
      <c r="M32" s="753">
        <f t="shared" si="1"/>
        <v>0.2</v>
      </c>
      <c r="N32" s="754">
        <f t="shared" si="6"/>
        <v>1</v>
      </c>
      <c r="O32" s="755"/>
      <c r="R32" s="749">
        <f t="shared" si="7"/>
        <v>0.8</v>
      </c>
      <c r="S32" s="750">
        <f t="shared" si="8"/>
        <v>0.71500000000000008</v>
      </c>
    </row>
    <row r="33" spans="2:19">
      <c r="B33" s="751">
        <f t="shared" si="2"/>
        <v>2015</v>
      </c>
      <c r="C33" s="752">
        <f t="shared" si="3"/>
        <v>0</v>
      </c>
      <c r="D33" s="753">
        <f t="shared" si="0"/>
        <v>1</v>
      </c>
      <c r="E33" s="753">
        <f t="shared" si="0"/>
        <v>0</v>
      </c>
      <c r="F33" s="753">
        <f t="shared" si="0"/>
        <v>0</v>
      </c>
      <c r="G33" s="753">
        <f t="shared" si="0"/>
        <v>0</v>
      </c>
      <c r="H33" s="754">
        <f t="shared" si="4"/>
        <v>1</v>
      </c>
      <c r="I33" s="752">
        <f t="shared" si="5"/>
        <v>0.2</v>
      </c>
      <c r="J33" s="753">
        <f t="shared" si="1"/>
        <v>0.3</v>
      </c>
      <c r="K33" s="753">
        <f t="shared" si="1"/>
        <v>0.25</v>
      </c>
      <c r="L33" s="753">
        <f t="shared" si="1"/>
        <v>0.05</v>
      </c>
      <c r="M33" s="753">
        <f t="shared" si="1"/>
        <v>0.2</v>
      </c>
      <c r="N33" s="754">
        <f t="shared" si="6"/>
        <v>1</v>
      </c>
      <c r="O33" s="755"/>
      <c r="R33" s="749">
        <f t="shared" si="7"/>
        <v>0.8</v>
      </c>
      <c r="S33" s="750">
        <f t="shared" si="8"/>
        <v>0.71500000000000008</v>
      </c>
    </row>
    <row r="34" spans="2:19">
      <c r="B34" s="751">
        <f t="shared" si="2"/>
        <v>2016</v>
      </c>
      <c r="C34" s="752">
        <f t="shared" si="3"/>
        <v>0</v>
      </c>
      <c r="D34" s="753">
        <f t="shared" si="3"/>
        <v>1</v>
      </c>
      <c r="E34" s="753">
        <f t="shared" si="3"/>
        <v>0</v>
      </c>
      <c r="F34" s="753">
        <f t="shared" si="3"/>
        <v>0</v>
      </c>
      <c r="G34" s="753">
        <f t="shared" si="3"/>
        <v>0</v>
      </c>
      <c r="H34" s="754">
        <f t="shared" si="4"/>
        <v>1</v>
      </c>
      <c r="I34" s="752">
        <f t="shared" si="5"/>
        <v>0.2</v>
      </c>
      <c r="J34" s="753">
        <f t="shared" si="5"/>
        <v>0.3</v>
      </c>
      <c r="K34" s="753">
        <f t="shared" si="5"/>
        <v>0.25</v>
      </c>
      <c r="L34" s="753">
        <f t="shared" si="5"/>
        <v>0.05</v>
      </c>
      <c r="M34" s="753">
        <f t="shared" si="5"/>
        <v>0.2</v>
      </c>
      <c r="N34" s="754">
        <f t="shared" si="6"/>
        <v>1</v>
      </c>
      <c r="O34" s="755"/>
      <c r="R34" s="749">
        <f t="shared" si="7"/>
        <v>0.8</v>
      </c>
      <c r="S34" s="750">
        <f t="shared" si="8"/>
        <v>0.71500000000000008</v>
      </c>
    </row>
    <row r="35" spans="2:19">
      <c r="B35" s="751">
        <f t="shared" si="2"/>
        <v>2017</v>
      </c>
      <c r="C35" s="752">
        <f t="shared" si="3"/>
        <v>0</v>
      </c>
      <c r="D35" s="753">
        <f t="shared" si="3"/>
        <v>1</v>
      </c>
      <c r="E35" s="753">
        <f t="shared" si="3"/>
        <v>0</v>
      </c>
      <c r="F35" s="753">
        <f t="shared" si="3"/>
        <v>0</v>
      </c>
      <c r="G35" s="753">
        <f t="shared" si="3"/>
        <v>0</v>
      </c>
      <c r="H35" s="754">
        <f t="shared" si="4"/>
        <v>1</v>
      </c>
      <c r="I35" s="752">
        <f t="shared" si="5"/>
        <v>0.2</v>
      </c>
      <c r="J35" s="753">
        <f t="shared" si="5"/>
        <v>0.3</v>
      </c>
      <c r="K35" s="753">
        <f t="shared" si="5"/>
        <v>0.25</v>
      </c>
      <c r="L35" s="753">
        <f t="shared" si="5"/>
        <v>0.05</v>
      </c>
      <c r="M35" s="753">
        <f t="shared" si="5"/>
        <v>0.2</v>
      </c>
      <c r="N35" s="754">
        <f t="shared" si="6"/>
        <v>1</v>
      </c>
      <c r="O35" s="755"/>
      <c r="R35" s="749">
        <f t="shared" si="7"/>
        <v>0.8</v>
      </c>
      <c r="S35" s="750">
        <f t="shared" si="8"/>
        <v>0.71500000000000008</v>
      </c>
    </row>
    <row r="36" spans="2:19">
      <c r="B36" s="751">
        <f t="shared" si="2"/>
        <v>2018</v>
      </c>
      <c r="C36" s="752">
        <f t="shared" si="3"/>
        <v>0</v>
      </c>
      <c r="D36" s="753">
        <f t="shared" si="3"/>
        <v>1</v>
      </c>
      <c r="E36" s="753">
        <f t="shared" si="3"/>
        <v>0</v>
      </c>
      <c r="F36" s="753">
        <f t="shared" si="3"/>
        <v>0</v>
      </c>
      <c r="G36" s="753">
        <f t="shared" si="3"/>
        <v>0</v>
      </c>
      <c r="H36" s="754">
        <f t="shared" si="4"/>
        <v>1</v>
      </c>
      <c r="I36" s="752">
        <f t="shared" si="5"/>
        <v>0.2</v>
      </c>
      <c r="J36" s="753">
        <f t="shared" si="5"/>
        <v>0.3</v>
      </c>
      <c r="K36" s="753">
        <f t="shared" si="5"/>
        <v>0.25</v>
      </c>
      <c r="L36" s="753">
        <f t="shared" si="5"/>
        <v>0.05</v>
      </c>
      <c r="M36" s="753">
        <f t="shared" si="5"/>
        <v>0.2</v>
      </c>
      <c r="N36" s="754">
        <f t="shared" si="6"/>
        <v>1</v>
      </c>
      <c r="O36" s="755"/>
      <c r="R36" s="749">
        <f t="shared" si="7"/>
        <v>0.8</v>
      </c>
      <c r="S36" s="750">
        <f t="shared" si="8"/>
        <v>0.71500000000000008</v>
      </c>
    </row>
    <row r="37" spans="2:19">
      <c r="B37" s="751">
        <f t="shared" si="2"/>
        <v>2019</v>
      </c>
      <c r="C37" s="752">
        <f t="shared" si="3"/>
        <v>0</v>
      </c>
      <c r="D37" s="753">
        <f t="shared" si="3"/>
        <v>1</v>
      </c>
      <c r="E37" s="753">
        <f t="shared" si="3"/>
        <v>0</v>
      </c>
      <c r="F37" s="753">
        <f t="shared" si="3"/>
        <v>0</v>
      </c>
      <c r="G37" s="753">
        <f t="shared" si="3"/>
        <v>0</v>
      </c>
      <c r="H37" s="754">
        <f t="shared" si="4"/>
        <v>1</v>
      </c>
      <c r="I37" s="752">
        <f t="shared" si="5"/>
        <v>0.2</v>
      </c>
      <c r="J37" s="753">
        <f t="shared" si="5"/>
        <v>0.3</v>
      </c>
      <c r="K37" s="753">
        <f t="shared" si="5"/>
        <v>0.25</v>
      </c>
      <c r="L37" s="753">
        <f t="shared" si="5"/>
        <v>0.05</v>
      </c>
      <c r="M37" s="753">
        <f t="shared" si="5"/>
        <v>0.2</v>
      </c>
      <c r="N37" s="754">
        <f t="shared" si="6"/>
        <v>1</v>
      </c>
      <c r="O37" s="755"/>
      <c r="R37" s="749">
        <f t="shared" si="7"/>
        <v>0.8</v>
      </c>
      <c r="S37" s="750">
        <f t="shared" si="8"/>
        <v>0.71500000000000008</v>
      </c>
    </row>
    <row r="38" spans="2:19">
      <c r="B38" s="751">
        <f t="shared" si="2"/>
        <v>2020</v>
      </c>
      <c r="C38" s="752">
        <f t="shared" si="3"/>
        <v>0</v>
      </c>
      <c r="D38" s="753">
        <f t="shared" si="3"/>
        <v>1</v>
      </c>
      <c r="E38" s="753">
        <f t="shared" si="3"/>
        <v>0</v>
      </c>
      <c r="F38" s="753">
        <f t="shared" si="3"/>
        <v>0</v>
      </c>
      <c r="G38" s="753">
        <f t="shared" si="3"/>
        <v>0</v>
      </c>
      <c r="H38" s="754">
        <f t="shared" si="4"/>
        <v>1</v>
      </c>
      <c r="I38" s="752">
        <f t="shared" si="5"/>
        <v>0.2</v>
      </c>
      <c r="J38" s="753">
        <f t="shared" si="5"/>
        <v>0.3</v>
      </c>
      <c r="K38" s="753">
        <f t="shared" si="5"/>
        <v>0.25</v>
      </c>
      <c r="L38" s="753">
        <f t="shared" si="5"/>
        <v>0.05</v>
      </c>
      <c r="M38" s="753">
        <f t="shared" si="5"/>
        <v>0.2</v>
      </c>
      <c r="N38" s="754">
        <f t="shared" si="6"/>
        <v>1</v>
      </c>
      <c r="O38" s="755"/>
      <c r="R38" s="749">
        <f t="shared" si="7"/>
        <v>0.8</v>
      </c>
      <c r="S38" s="750">
        <f t="shared" si="8"/>
        <v>0.71500000000000008</v>
      </c>
    </row>
    <row r="39" spans="2:19">
      <c r="B39" s="751">
        <f t="shared" si="2"/>
        <v>2021</v>
      </c>
      <c r="C39" s="752">
        <f t="shared" si="3"/>
        <v>0</v>
      </c>
      <c r="D39" s="753">
        <f t="shared" si="3"/>
        <v>1</v>
      </c>
      <c r="E39" s="753">
        <f t="shared" si="3"/>
        <v>0</v>
      </c>
      <c r="F39" s="753">
        <f t="shared" si="3"/>
        <v>0</v>
      </c>
      <c r="G39" s="753">
        <f t="shared" si="3"/>
        <v>0</v>
      </c>
      <c r="H39" s="754">
        <f t="shared" si="4"/>
        <v>1</v>
      </c>
      <c r="I39" s="752">
        <f t="shared" si="5"/>
        <v>0.2</v>
      </c>
      <c r="J39" s="753">
        <f t="shared" si="5"/>
        <v>0.3</v>
      </c>
      <c r="K39" s="753">
        <f t="shared" si="5"/>
        <v>0.25</v>
      </c>
      <c r="L39" s="753">
        <f t="shared" si="5"/>
        <v>0.05</v>
      </c>
      <c r="M39" s="753">
        <f t="shared" si="5"/>
        <v>0.2</v>
      </c>
      <c r="N39" s="754">
        <f t="shared" si="6"/>
        <v>1</v>
      </c>
      <c r="O39" s="755"/>
      <c r="R39" s="749">
        <f t="shared" si="7"/>
        <v>0.8</v>
      </c>
      <c r="S39" s="750">
        <f t="shared" si="8"/>
        <v>0.71500000000000008</v>
      </c>
    </row>
    <row r="40" spans="2:19">
      <c r="B40" s="751">
        <f t="shared" si="2"/>
        <v>2022</v>
      </c>
      <c r="C40" s="752">
        <f t="shared" si="3"/>
        <v>0</v>
      </c>
      <c r="D40" s="753">
        <f t="shared" si="3"/>
        <v>1</v>
      </c>
      <c r="E40" s="753">
        <f t="shared" si="3"/>
        <v>0</v>
      </c>
      <c r="F40" s="753">
        <f t="shared" si="3"/>
        <v>0</v>
      </c>
      <c r="G40" s="753">
        <f t="shared" si="3"/>
        <v>0</v>
      </c>
      <c r="H40" s="754">
        <f t="shared" si="4"/>
        <v>1</v>
      </c>
      <c r="I40" s="752">
        <f t="shared" si="5"/>
        <v>0.2</v>
      </c>
      <c r="J40" s="753">
        <f t="shared" si="5"/>
        <v>0.3</v>
      </c>
      <c r="K40" s="753">
        <f t="shared" si="5"/>
        <v>0.25</v>
      </c>
      <c r="L40" s="753">
        <f t="shared" si="5"/>
        <v>0.05</v>
      </c>
      <c r="M40" s="753">
        <f t="shared" si="5"/>
        <v>0.2</v>
      </c>
      <c r="N40" s="754">
        <f t="shared" si="6"/>
        <v>1</v>
      </c>
      <c r="O40" s="755"/>
      <c r="R40" s="749">
        <f t="shared" si="7"/>
        <v>0.8</v>
      </c>
      <c r="S40" s="750">
        <f t="shared" si="8"/>
        <v>0.71500000000000008</v>
      </c>
    </row>
    <row r="41" spans="2:19">
      <c r="B41" s="751">
        <f t="shared" si="2"/>
        <v>2023</v>
      </c>
      <c r="C41" s="752">
        <f t="shared" si="3"/>
        <v>0</v>
      </c>
      <c r="D41" s="753">
        <f t="shared" si="3"/>
        <v>1</v>
      </c>
      <c r="E41" s="753">
        <f t="shared" si="3"/>
        <v>0</v>
      </c>
      <c r="F41" s="753">
        <f t="shared" si="3"/>
        <v>0</v>
      </c>
      <c r="G41" s="753">
        <f t="shared" si="3"/>
        <v>0</v>
      </c>
      <c r="H41" s="754">
        <f t="shared" si="4"/>
        <v>1</v>
      </c>
      <c r="I41" s="752">
        <f t="shared" si="5"/>
        <v>0.2</v>
      </c>
      <c r="J41" s="753">
        <f t="shared" si="5"/>
        <v>0.3</v>
      </c>
      <c r="K41" s="753">
        <f t="shared" si="5"/>
        <v>0.25</v>
      </c>
      <c r="L41" s="753">
        <f t="shared" si="5"/>
        <v>0.05</v>
      </c>
      <c r="M41" s="753">
        <f t="shared" si="5"/>
        <v>0.2</v>
      </c>
      <c r="N41" s="754">
        <f t="shared" si="6"/>
        <v>1</v>
      </c>
      <c r="O41" s="755"/>
      <c r="R41" s="749">
        <f t="shared" si="7"/>
        <v>0.8</v>
      </c>
      <c r="S41" s="750">
        <f t="shared" si="8"/>
        <v>0.71500000000000008</v>
      </c>
    </row>
    <row r="42" spans="2:19">
      <c r="B42" s="751">
        <f t="shared" si="2"/>
        <v>2024</v>
      </c>
      <c r="C42" s="752">
        <f t="shared" si="3"/>
        <v>0</v>
      </c>
      <c r="D42" s="753">
        <f t="shared" si="3"/>
        <v>1</v>
      </c>
      <c r="E42" s="753">
        <f t="shared" si="3"/>
        <v>0</v>
      </c>
      <c r="F42" s="753">
        <f t="shared" si="3"/>
        <v>0</v>
      </c>
      <c r="G42" s="753">
        <f t="shared" si="3"/>
        <v>0</v>
      </c>
      <c r="H42" s="754">
        <f t="shared" si="4"/>
        <v>1</v>
      </c>
      <c r="I42" s="752">
        <f t="shared" si="5"/>
        <v>0.2</v>
      </c>
      <c r="J42" s="753">
        <f t="shared" si="5"/>
        <v>0.3</v>
      </c>
      <c r="K42" s="753">
        <f t="shared" si="5"/>
        <v>0.25</v>
      </c>
      <c r="L42" s="753">
        <f t="shared" si="5"/>
        <v>0.05</v>
      </c>
      <c r="M42" s="753">
        <f t="shared" si="5"/>
        <v>0.2</v>
      </c>
      <c r="N42" s="754">
        <f t="shared" si="6"/>
        <v>1</v>
      </c>
      <c r="O42" s="755"/>
      <c r="R42" s="749">
        <f t="shared" si="7"/>
        <v>0.8</v>
      </c>
      <c r="S42" s="750">
        <f t="shared" si="8"/>
        <v>0.71500000000000008</v>
      </c>
    </row>
    <row r="43" spans="2:19">
      <c r="B43" s="751">
        <f t="shared" si="2"/>
        <v>2025</v>
      </c>
      <c r="C43" s="752">
        <f t="shared" si="3"/>
        <v>0</v>
      </c>
      <c r="D43" s="753">
        <f t="shared" si="3"/>
        <v>1</v>
      </c>
      <c r="E43" s="753">
        <f t="shared" si="3"/>
        <v>0</v>
      </c>
      <c r="F43" s="753">
        <f t="shared" si="3"/>
        <v>0</v>
      </c>
      <c r="G43" s="753">
        <f t="shared" si="3"/>
        <v>0</v>
      </c>
      <c r="H43" s="754">
        <f t="shared" si="4"/>
        <v>1</v>
      </c>
      <c r="I43" s="752">
        <f t="shared" si="5"/>
        <v>0.2</v>
      </c>
      <c r="J43" s="753">
        <f t="shared" si="5"/>
        <v>0.3</v>
      </c>
      <c r="K43" s="753">
        <f t="shared" si="5"/>
        <v>0.25</v>
      </c>
      <c r="L43" s="753">
        <f t="shared" si="5"/>
        <v>0.05</v>
      </c>
      <c r="M43" s="753">
        <f t="shared" si="5"/>
        <v>0.2</v>
      </c>
      <c r="N43" s="754">
        <f t="shared" si="6"/>
        <v>1</v>
      </c>
      <c r="O43" s="755"/>
      <c r="R43" s="749">
        <f t="shared" si="7"/>
        <v>0.8</v>
      </c>
      <c r="S43" s="750">
        <f t="shared" si="8"/>
        <v>0.71500000000000008</v>
      </c>
    </row>
    <row r="44" spans="2:19">
      <c r="B44" s="751">
        <f t="shared" si="2"/>
        <v>2026</v>
      </c>
      <c r="C44" s="752">
        <f t="shared" si="3"/>
        <v>0</v>
      </c>
      <c r="D44" s="753">
        <f t="shared" si="3"/>
        <v>1</v>
      </c>
      <c r="E44" s="753">
        <f t="shared" si="3"/>
        <v>0</v>
      </c>
      <c r="F44" s="753">
        <f t="shared" si="3"/>
        <v>0</v>
      </c>
      <c r="G44" s="753">
        <f t="shared" si="3"/>
        <v>0</v>
      </c>
      <c r="H44" s="754">
        <f t="shared" si="4"/>
        <v>1</v>
      </c>
      <c r="I44" s="752">
        <f t="shared" si="5"/>
        <v>0.2</v>
      </c>
      <c r="J44" s="753">
        <f t="shared" si="5"/>
        <v>0.3</v>
      </c>
      <c r="K44" s="753">
        <f t="shared" si="5"/>
        <v>0.25</v>
      </c>
      <c r="L44" s="753">
        <f t="shared" si="5"/>
        <v>0.05</v>
      </c>
      <c r="M44" s="753">
        <f t="shared" si="5"/>
        <v>0.2</v>
      </c>
      <c r="N44" s="754">
        <f t="shared" si="6"/>
        <v>1</v>
      </c>
      <c r="O44" s="755"/>
      <c r="R44" s="749">
        <f t="shared" si="7"/>
        <v>0.8</v>
      </c>
      <c r="S44" s="750">
        <f t="shared" si="8"/>
        <v>0.71500000000000008</v>
      </c>
    </row>
    <row r="45" spans="2:19">
      <c r="B45" s="751">
        <f t="shared" si="2"/>
        <v>2027</v>
      </c>
      <c r="C45" s="752">
        <f t="shared" si="3"/>
        <v>0</v>
      </c>
      <c r="D45" s="753">
        <f t="shared" si="3"/>
        <v>1</v>
      </c>
      <c r="E45" s="753">
        <f t="shared" si="3"/>
        <v>0</v>
      </c>
      <c r="F45" s="753">
        <f t="shared" si="3"/>
        <v>0</v>
      </c>
      <c r="G45" s="753">
        <f t="shared" si="3"/>
        <v>0</v>
      </c>
      <c r="H45" s="754">
        <f t="shared" si="4"/>
        <v>1</v>
      </c>
      <c r="I45" s="752">
        <f t="shared" si="5"/>
        <v>0.2</v>
      </c>
      <c r="J45" s="753">
        <f t="shared" si="5"/>
        <v>0.3</v>
      </c>
      <c r="K45" s="753">
        <f t="shared" si="5"/>
        <v>0.25</v>
      </c>
      <c r="L45" s="753">
        <f t="shared" si="5"/>
        <v>0.05</v>
      </c>
      <c r="M45" s="753">
        <f t="shared" si="5"/>
        <v>0.2</v>
      </c>
      <c r="N45" s="754">
        <f t="shared" si="6"/>
        <v>1</v>
      </c>
      <c r="O45" s="755"/>
      <c r="R45" s="749">
        <f t="shared" si="7"/>
        <v>0.8</v>
      </c>
      <c r="S45" s="750">
        <f t="shared" si="8"/>
        <v>0.71500000000000008</v>
      </c>
    </row>
    <row r="46" spans="2:19">
      <c r="B46" s="751">
        <f t="shared" si="2"/>
        <v>2028</v>
      </c>
      <c r="C46" s="752">
        <f t="shared" si="3"/>
        <v>0</v>
      </c>
      <c r="D46" s="753">
        <f t="shared" si="3"/>
        <v>1</v>
      </c>
      <c r="E46" s="753">
        <f t="shared" si="3"/>
        <v>0</v>
      </c>
      <c r="F46" s="753">
        <f t="shared" si="3"/>
        <v>0</v>
      </c>
      <c r="G46" s="753">
        <f t="shared" si="3"/>
        <v>0</v>
      </c>
      <c r="H46" s="754">
        <f t="shared" si="4"/>
        <v>1</v>
      </c>
      <c r="I46" s="752">
        <f t="shared" si="5"/>
        <v>0.2</v>
      </c>
      <c r="J46" s="753">
        <f t="shared" si="5"/>
        <v>0.3</v>
      </c>
      <c r="K46" s="753">
        <f t="shared" si="5"/>
        <v>0.25</v>
      </c>
      <c r="L46" s="753">
        <f t="shared" si="5"/>
        <v>0.05</v>
      </c>
      <c r="M46" s="753">
        <f t="shared" si="5"/>
        <v>0.2</v>
      </c>
      <c r="N46" s="754">
        <f t="shared" si="6"/>
        <v>1</v>
      </c>
      <c r="O46" s="755"/>
      <c r="R46" s="749">
        <f t="shared" si="7"/>
        <v>0.8</v>
      </c>
      <c r="S46" s="750">
        <f t="shared" si="8"/>
        <v>0.71500000000000008</v>
      </c>
    </row>
    <row r="47" spans="2:19">
      <c r="B47" s="751">
        <f t="shared" si="2"/>
        <v>2029</v>
      </c>
      <c r="C47" s="752">
        <f t="shared" si="3"/>
        <v>0</v>
      </c>
      <c r="D47" s="753">
        <f t="shared" si="3"/>
        <v>1</v>
      </c>
      <c r="E47" s="753">
        <f t="shared" si="3"/>
        <v>0</v>
      </c>
      <c r="F47" s="753">
        <f t="shared" si="3"/>
        <v>0</v>
      </c>
      <c r="G47" s="753">
        <f t="shared" si="3"/>
        <v>0</v>
      </c>
      <c r="H47" s="754">
        <f t="shared" si="4"/>
        <v>1</v>
      </c>
      <c r="I47" s="752">
        <f t="shared" si="5"/>
        <v>0.2</v>
      </c>
      <c r="J47" s="753">
        <f t="shared" si="5"/>
        <v>0.3</v>
      </c>
      <c r="K47" s="753">
        <f t="shared" si="5"/>
        <v>0.25</v>
      </c>
      <c r="L47" s="753">
        <f t="shared" si="5"/>
        <v>0.05</v>
      </c>
      <c r="M47" s="753">
        <f t="shared" si="5"/>
        <v>0.2</v>
      </c>
      <c r="N47" s="754">
        <f t="shared" si="6"/>
        <v>1</v>
      </c>
      <c r="O47" s="755"/>
      <c r="R47" s="749">
        <f t="shared" si="7"/>
        <v>0.8</v>
      </c>
      <c r="S47" s="750">
        <f t="shared" si="8"/>
        <v>0.71500000000000008</v>
      </c>
    </row>
    <row r="48" spans="2:19">
      <c r="B48" s="751">
        <f t="shared" si="2"/>
        <v>2030</v>
      </c>
      <c r="C48" s="752">
        <f t="shared" si="3"/>
        <v>0</v>
      </c>
      <c r="D48" s="753">
        <f t="shared" si="3"/>
        <v>1</v>
      </c>
      <c r="E48" s="753">
        <f t="shared" si="3"/>
        <v>0</v>
      </c>
      <c r="F48" s="753">
        <f t="shared" si="3"/>
        <v>0</v>
      </c>
      <c r="G48" s="753">
        <f t="shared" si="3"/>
        <v>0</v>
      </c>
      <c r="H48" s="754">
        <f t="shared" si="4"/>
        <v>1</v>
      </c>
      <c r="I48" s="752">
        <f t="shared" si="5"/>
        <v>0.2</v>
      </c>
      <c r="J48" s="753">
        <f t="shared" si="5"/>
        <v>0.3</v>
      </c>
      <c r="K48" s="753">
        <f t="shared" si="5"/>
        <v>0.25</v>
      </c>
      <c r="L48" s="753">
        <f t="shared" si="5"/>
        <v>0.05</v>
      </c>
      <c r="M48" s="753">
        <f t="shared" si="5"/>
        <v>0.2</v>
      </c>
      <c r="N48" s="754">
        <f t="shared" si="6"/>
        <v>1</v>
      </c>
      <c r="O48" s="755"/>
      <c r="R48" s="749">
        <f t="shared" si="7"/>
        <v>0.8</v>
      </c>
      <c r="S48" s="750">
        <f t="shared" si="8"/>
        <v>0.71500000000000008</v>
      </c>
    </row>
    <row r="49" spans="2:19">
      <c r="B49" s="751">
        <f t="shared" si="2"/>
        <v>2031</v>
      </c>
      <c r="C49" s="752">
        <f t="shared" si="3"/>
        <v>0</v>
      </c>
      <c r="D49" s="753">
        <f t="shared" si="3"/>
        <v>1</v>
      </c>
      <c r="E49" s="753">
        <f t="shared" si="3"/>
        <v>0</v>
      </c>
      <c r="F49" s="753">
        <f t="shared" si="3"/>
        <v>0</v>
      </c>
      <c r="G49" s="753">
        <f t="shared" si="3"/>
        <v>0</v>
      </c>
      <c r="H49" s="754">
        <f t="shared" si="4"/>
        <v>1</v>
      </c>
      <c r="I49" s="752">
        <f t="shared" si="5"/>
        <v>0.2</v>
      </c>
      <c r="J49" s="753">
        <f t="shared" si="5"/>
        <v>0.3</v>
      </c>
      <c r="K49" s="753">
        <f t="shared" si="5"/>
        <v>0.25</v>
      </c>
      <c r="L49" s="753">
        <f t="shared" si="5"/>
        <v>0.05</v>
      </c>
      <c r="M49" s="753">
        <f t="shared" si="5"/>
        <v>0.2</v>
      </c>
      <c r="N49" s="754">
        <f t="shared" si="6"/>
        <v>1</v>
      </c>
      <c r="O49" s="755"/>
      <c r="R49" s="749">
        <f t="shared" si="7"/>
        <v>0.8</v>
      </c>
      <c r="S49" s="750">
        <f t="shared" si="8"/>
        <v>0.71500000000000008</v>
      </c>
    </row>
    <row r="50" spans="2:19">
      <c r="B50" s="751">
        <f t="shared" si="2"/>
        <v>2032</v>
      </c>
      <c r="C50" s="752">
        <f t="shared" si="3"/>
        <v>0</v>
      </c>
      <c r="D50" s="753">
        <f t="shared" si="3"/>
        <v>1</v>
      </c>
      <c r="E50" s="753">
        <f t="shared" si="3"/>
        <v>0</v>
      </c>
      <c r="F50" s="753">
        <f t="shared" si="3"/>
        <v>0</v>
      </c>
      <c r="G50" s="753">
        <f t="shared" si="3"/>
        <v>0</v>
      </c>
      <c r="H50" s="754">
        <f t="shared" si="4"/>
        <v>1</v>
      </c>
      <c r="I50" s="752">
        <f t="shared" si="5"/>
        <v>0.2</v>
      </c>
      <c r="J50" s="753">
        <f t="shared" si="5"/>
        <v>0.3</v>
      </c>
      <c r="K50" s="753">
        <f t="shared" si="5"/>
        <v>0.25</v>
      </c>
      <c r="L50" s="753">
        <f t="shared" si="5"/>
        <v>0.05</v>
      </c>
      <c r="M50" s="753">
        <f t="shared" si="5"/>
        <v>0.2</v>
      </c>
      <c r="N50" s="754">
        <f t="shared" si="6"/>
        <v>1</v>
      </c>
      <c r="O50" s="755"/>
      <c r="R50" s="749">
        <f t="shared" si="7"/>
        <v>0.8</v>
      </c>
      <c r="S50" s="750">
        <f t="shared" si="8"/>
        <v>0.71500000000000008</v>
      </c>
    </row>
    <row r="51" spans="2:19">
      <c r="B51" s="751">
        <f t="shared" ref="B51:B82" si="9">B50+1</f>
        <v>2033</v>
      </c>
      <c r="C51" s="752">
        <f t="shared" ref="C51:G98" si="10">C$16</f>
        <v>0</v>
      </c>
      <c r="D51" s="753">
        <f t="shared" si="10"/>
        <v>1</v>
      </c>
      <c r="E51" s="753">
        <f t="shared" si="10"/>
        <v>0</v>
      </c>
      <c r="F51" s="753">
        <f t="shared" si="10"/>
        <v>0</v>
      </c>
      <c r="G51" s="753">
        <f t="shared" si="10"/>
        <v>0</v>
      </c>
      <c r="H51" s="754">
        <f t="shared" si="4"/>
        <v>1</v>
      </c>
      <c r="I51" s="752">
        <f t="shared" ref="I51:M98" si="11">I$16</f>
        <v>0.2</v>
      </c>
      <c r="J51" s="753">
        <f t="shared" si="11"/>
        <v>0.3</v>
      </c>
      <c r="K51" s="753">
        <f t="shared" si="11"/>
        <v>0.25</v>
      </c>
      <c r="L51" s="753">
        <f t="shared" si="11"/>
        <v>0.05</v>
      </c>
      <c r="M51" s="753">
        <f t="shared" si="11"/>
        <v>0.2</v>
      </c>
      <c r="N51" s="754">
        <f t="shared" si="6"/>
        <v>1</v>
      </c>
      <c r="O51" s="755"/>
      <c r="R51" s="749">
        <f t="shared" si="7"/>
        <v>0.8</v>
      </c>
      <c r="S51" s="750">
        <f t="shared" si="8"/>
        <v>0.71500000000000008</v>
      </c>
    </row>
    <row r="52" spans="2:19">
      <c r="B52" s="751">
        <f t="shared" si="9"/>
        <v>2034</v>
      </c>
      <c r="C52" s="752">
        <f t="shared" si="10"/>
        <v>0</v>
      </c>
      <c r="D52" s="753">
        <f t="shared" si="10"/>
        <v>1</v>
      </c>
      <c r="E52" s="753">
        <f t="shared" si="10"/>
        <v>0</v>
      </c>
      <c r="F52" s="753">
        <f t="shared" si="10"/>
        <v>0</v>
      </c>
      <c r="G52" s="753">
        <f t="shared" si="10"/>
        <v>0</v>
      </c>
      <c r="H52" s="754">
        <f t="shared" si="4"/>
        <v>1</v>
      </c>
      <c r="I52" s="752">
        <f t="shared" si="11"/>
        <v>0.2</v>
      </c>
      <c r="J52" s="753">
        <f t="shared" si="11"/>
        <v>0.3</v>
      </c>
      <c r="K52" s="753">
        <f t="shared" si="11"/>
        <v>0.25</v>
      </c>
      <c r="L52" s="753">
        <f t="shared" si="11"/>
        <v>0.05</v>
      </c>
      <c r="M52" s="753">
        <f t="shared" si="11"/>
        <v>0.2</v>
      </c>
      <c r="N52" s="754">
        <f t="shared" si="6"/>
        <v>1</v>
      </c>
      <c r="O52" s="755"/>
      <c r="R52" s="749">
        <f t="shared" si="7"/>
        <v>0.8</v>
      </c>
      <c r="S52" s="750">
        <f t="shared" si="8"/>
        <v>0.71500000000000008</v>
      </c>
    </row>
    <row r="53" spans="2:19">
      <c r="B53" s="751">
        <f t="shared" si="9"/>
        <v>2035</v>
      </c>
      <c r="C53" s="752">
        <f t="shared" si="10"/>
        <v>0</v>
      </c>
      <c r="D53" s="753">
        <f t="shared" si="10"/>
        <v>1</v>
      </c>
      <c r="E53" s="753">
        <f t="shared" si="10"/>
        <v>0</v>
      </c>
      <c r="F53" s="753">
        <f t="shared" si="10"/>
        <v>0</v>
      </c>
      <c r="G53" s="753">
        <f t="shared" si="10"/>
        <v>0</v>
      </c>
      <c r="H53" s="754">
        <f t="shared" si="4"/>
        <v>1</v>
      </c>
      <c r="I53" s="752">
        <f t="shared" si="11"/>
        <v>0.2</v>
      </c>
      <c r="J53" s="753">
        <f t="shared" si="11"/>
        <v>0.3</v>
      </c>
      <c r="K53" s="753">
        <f t="shared" si="11"/>
        <v>0.25</v>
      </c>
      <c r="L53" s="753">
        <f t="shared" si="11"/>
        <v>0.05</v>
      </c>
      <c r="M53" s="753">
        <f t="shared" si="11"/>
        <v>0.2</v>
      </c>
      <c r="N53" s="754">
        <f t="shared" si="6"/>
        <v>1</v>
      </c>
      <c r="O53" s="755"/>
      <c r="R53" s="749">
        <f t="shared" si="7"/>
        <v>0.8</v>
      </c>
      <c r="S53" s="750">
        <f t="shared" si="8"/>
        <v>0.71500000000000008</v>
      </c>
    </row>
    <row r="54" spans="2:19">
      <c r="B54" s="751">
        <f t="shared" si="9"/>
        <v>2036</v>
      </c>
      <c r="C54" s="752">
        <f t="shared" si="10"/>
        <v>0</v>
      </c>
      <c r="D54" s="753">
        <f t="shared" si="10"/>
        <v>1</v>
      </c>
      <c r="E54" s="753">
        <f t="shared" si="10"/>
        <v>0</v>
      </c>
      <c r="F54" s="753">
        <f t="shared" si="10"/>
        <v>0</v>
      </c>
      <c r="G54" s="753">
        <f t="shared" si="10"/>
        <v>0</v>
      </c>
      <c r="H54" s="754">
        <f t="shared" si="4"/>
        <v>1</v>
      </c>
      <c r="I54" s="752">
        <f t="shared" si="11"/>
        <v>0.2</v>
      </c>
      <c r="J54" s="753">
        <f t="shared" si="11"/>
        <v>0.3</v>
      </c>
      <c r="K54" s="753">
        <f t="shared" si="11"/>
        <v>0.25</v>
      </c>
      <c r="L54" s="753">
        <f t="shared" si="11"/>
        <v>0.05</v>
      </c>
      <c r="M54" s="753">
        <f t="shared" si="11"/>
        <v>0.2</v>
      </c>
      <c r="N54" s="754">
        <f t="shared" si="6"/>
        <v>1</v>
      </c>
      <c r="O54" s="755"/>
      <c r="R54" s="749">
        <f t="shared" si="7"/>
        <v>0.8</v>
      </c>
      <c r="S54" s="750">
        <f t="shared" si="8"/>
        <v>0.71500000000000008</v>
      </c>
    </row>
    <row r="55" spans="2:19">
      <c r="B55" s="751">
        <f t="shared" si="9"/>
        <v>2037</v>
      </c>
      <c r="C55" s="752">
        <f t="shared" si="10"/>
        <v>0</v>
      </c>
      <c r="D55" s="753">
        <f t="shared" si="10"/>
        <v>1</v>
      </c>
      <c r="E55" s="753">
        <f t="shared" si="10"/>
        <v>0</v>
      </c>
      <c r="F55" s="753">
        <f t="shared" si="10"/>
        <v>0</v>
      </c>
      <c r="G55" s="753">
        <f t="shared" si="10"/>
        <v>0</v>
      </c>
      <c r="H55" s="754">
        <f t="shared" si="4"/>
        <v>1</v>
      </c>
      <c r="I55" s="752">
        <f t="shared" si="11"/>
        <v>0.2</v>
      </c>
      <c r="J55" s="753">
        <f t="shared" si="11"/>
        <v>0.3</v>
      </c>
      <c r="K55" s="753">
        <f t="shared" si="11"/>
        <v>0.25</v>
      </c>
      <c r="L55" s="753">
        <f t="shared" si="11"/>
        <v>0.05</v>
      </c>
      <c r="M55" s="753">
        <f t="shared" si="11"/>
        <v>0.2</v>
      </c>
      <c r="N55" s="754">
        <f t="shared" si="6"/>
        <v>1</v>
      </c>
      <c r="O55" s="755"/>
      <c r="R55" s="749">
        <f t="shared" si="7"/>
        <v>0.8</v>
      </c>
      <c r="S55" s="750">
        <f t="shared" si="8"/>
        <v>0.71500000000000008</v>
      </c>
    </row>
    <row r="56" spans="2:19">
      <c r="B56" s="751">
        <f t="shared" si="9"/>
        <v>2038</v>
      </c>
      <c r="C56" s="752">
        <f t="shared" si="10"/>
        <v>0</v>
      </c>
      <c r="D56" s="753">
        <f t="shared" si="10"/>
        <v>1</v>
      </c>
      <c r="E56" s="753">
        <f t="shared" si="10"/>
        <v>0</v>
      </c>
      <c r="F56" s="753">
        <f t="shared" si="10"/>
        <v>0</v>
      </c>
      <c r="G56" s="753">
        <f t="shared" si="10"/>
        <v>0</v>
      </c>
      <c r="H56" s="754">
        <f t="shared" si="4"/>
        <v>1</v>
      </c>
      <c r="I56" s="752">
        <f t="shared" si="11"/>
        <v>0.2</v>
      </c>
      <c r="J56" s="753">
        <f t="shared" si="11"/>
        <v>0.3</v>
      </c>
      <c r="K56" s="753">
        <f t="shared" si="11"/>
        <v>0.25</v>
      </c>
      <c r="L56" s="753">
        <f t="shared" si="11"/>
        <v>0.05</v>
      </c>
      <c r="M56" s="753">
        <f t="shared" si="11"/>
        <v>0.2</v>
      </c>
      <c r="N56" s="754">
        <f t="shared" si="6"/>
        <v>1</v>
      </c>
      <c r="O56" s="755"/>
      <c r="R56" s="749">
        <f t="shared" si="7"/>
        <v>0.8</v>
      </c>
      <c r="S56" s="750">
        <f t="shared" si="8"/>
        <v>0.71500000000000008</v>
      </c>
    </row>
    <row r="57" spans="2:19">
      <c r="B57" s="751">
        <f t="shared" si="9"/>
        <v>2039</v>
      </c>
      <c r="C57" s="752">
        <f t="shared" si="10"/>
        <v>0</v>
      </c>
      <c r="D57" s="753">
        <f t="shared" si="10"/>
        <v>1</v>
      </c>
      <c r="E57" s="753">
        <f t="shared" si="10"/>
        <v>0</v>
      </c>
      <c r="F57" s="753">
        <f t="shared" si="10"/>
        <v>0</v>
      </c>
      <c r="G57" s="753">
        <f t="shared" si="10"/>
        <v>0</v>
      </c>
      <c r="H57" s="754">
        <f t="shared" si="4"/>
        <v>1</v>
      </c>
      <c r="I57" s="752">
        <f t="shared" si="11"/>
        <v>0.2</v>
      </c>
      <c r="J57" s="753">
        <f t="shared" si="11"/>
        <v>0.3</v>
      </c>
      <c r="K57" s="753">
        <f t="shared" si="11"/>
        <v>0.25</v>
      </c>
      <c r="L57" s="753">
        <f t="shared" si="11"/>
        <v>0.05</v>
      </c>
      <c r="M57" s="753">
        <f t="shared" si="11"/>
        <v>0.2</v>
      </c>
      <c r="N57" s="754">
        <f t="shared" si="6"/>
        <v>1</v>
      </c>
      <c r="O57" s="755"/>
      <c r="R57" s="749">
        <f t="shared" si="7"/>
        <v>0.8</v>
      </c>
      <c r="S57" s="750">
        <f t="shared" si="8"/>
        <v>0.71500000000000008</v>
      </c>
    </row>
    <row r="58" spans="2:19">
      <c r="B58" s="751">
        <f t="shared" si="9"/>
        <v>2040</v>
      </c>
      <c r="C58" s="752">
        <f t="shared" si="10"/>
        <v>0</v>
      </c>
      <c r="D58" s="753">
        <f t="shared" si="10"/>
        <v>1</v>
      </c>
      <c r="E58" s="753">
        <f t="shared" si="10"/>
        <v>0</v>
      </c>
      <c r="F58" s="753">
        <f t="shared" si="10"/>
        <v>0</v>
      </c>
      <c r="G58" s="753">
        <f t="shared" si="10"/>
        <v>0</v>
      </c>
      <c r="H58" s="754">
        <f t="shared" si="4"/>
        <v>1</v>
      </c>
      <c r="I58" s="752">
        <f t="shared" si="11"/>
        <v>0.2</v>
      </c>
      <c r="J58" s="753">
        <f t="shared" si="11"/>
        <v>0.3</v>
      </c>
      <c r="K58" s="753">
        <f t="shared" si="11"/>
        <v>0.25</v>
      </c>
      <c r="L58" s="753">
        <f t="shared" si="11"/>
        <v>0.05</v>
      </c>
      <c r="M58" s="753">
        <f t="shared" si="11"/>
        <v>0.2</v>
      </c>
      <c r="N58" s="754">
        <f t="shared" si="6"/>
        <v>1</v>
      </c>
      <c r="O58" s="755"/>
      <c r="R58" s="749">
        <f t="shared" si="7"/>
        <v>0.8</v>
      </c>
      <c r="S58" s="750">
        <f t="shared" si="8"/>
        <v>0.71500000000000008</v>
      </c>
    </row>
    <row r="59" spans="2:19">
      <c r="B59" s="751">
        <f t="shared" si="9"/>
        <v>2041</v>
      </c>
      <c r="C59" s="752">
        <f t="shared" si="10"/>
        <v>0</v>
      </c>
      <c r="D59" s="753">
        <f t="shared" si="10"/>
        <v>1</v>
      </c>
      <c r="E59" s="753">
        <f t="shared" si="10"/>
        <v>0</v>
      </c>
      <c r="F59" s="753">
        <f t="shared" si="10"/>
        <v>0</v>
      </c>
      <c r="G59" s="753">
        <f t="shared" si="10"/>
        <v>0</v>
      </c>
      <c r="H59" s="754">
        <f t="shared" si="4"/>
        <v>1</v>
      </c>
      <c r="I59" s="752">
        <f t="shared" si="11"/>
        <v>0.2</v>
      </c>
      <c r="J59" s="753">
        <f t="shared" si="11"/>
        <v>0.3</v>
      </c>
      <c r="K59" s="753">
        <f t="shared" si="11"/>
        <v>0.25</v>
      </c>
      <c r="L59" s="753">
        <f t="shared" si="11"/>
        <v>0.05</v>
      </c>
      <c r="M59" s="753">
        <f t="shared" si="11"/>
        <v>0.2</v>
      </c>
      <c r="N59" s="754">
        <f t="shared" si="6"/>
        <v>1</v>
      </c>
      <c r="O59" s="755"/>
      <c r="R59" s="749">
        <f t="shared" si="7"/>
        <v>0.8</v>
      </c>
      <c r="S59" s="750">
        <f t="shared" si="8"/>
        <v>0.71500000000000008</v>
      </c>
    </row>
    <row r="60" spans="2:19">
      <c r="B60" s="751">
        <f t="shared" si="9"/>
        <v>2042</v>
      </c>
      <c r="C60" s="752">
        <f t="shared" si="10"/>
        <v>0</v>
      </c>
      <c r="D60" s="753">
        <f t="shared" si="10"/>
        <v>1</v>
      </c>
      <c r="E60" s="753">
        <f t="shared" si="10"/>
        <v>0</v>
      </c>
      <c r="F60" s="753">
        <f t="shared" si="10"/>
        <v>0</v>
      </c>
      <c r="G60" s="753">
        <f t="shared" si="10"/>
        <v>0</v>
      </c>
      <c r="H60" s="754">
        <f t="shared" si="4"/>
        <v>1</v>
      </c>
      <c r="I60" s="752">
        <f t="shared" si="11"/>
        <v>0.2</v>
      </c>
      <c r="J60" s="753">
        <f t="shared" si="11"/>
        <v>0.3</v>
      </c>
      <c r="K60" s="753">
        <f t="shared" si="11"/>
        <v>0.25</v>
      </c>
      <c r="L60" s="753">
        <f t="shared" si="11"/>
        <v>0.05</v>
      </c>
      <c r="M60" s="753">
        <f t="shared" si="11"/>
        <v>0.2</v>
      </c>
      <c r="N60" s="754">
        <f t="shared" si="6"/>
        <v>1</v>
      </c>
      <c r="O60" s="755"/>
      <c r="R60" s="749">
        <f t="shared" si="7"/>
        <v>0.8</v>
      </c>
      <c r="S60" s="750">
        <f t="shared" si="8"/>
        <v>0.71500000000000008</v>
      </c>
    </row>
    <row r="61" spans="2:19">
      <c r="B61" s="751">
        <f t="shared" si="9"/>
        <v>2043</v>
      </c>
      <c r="C61" s="752">
        <f t="shared" si="10"/>
        <v>0</v>
      </c>
      <c r="D61" s="753">
        <f t="shared" si="10"/>
        <v>1</v>
      </c>
      <c r="E61" s="753">
        <f t="shared" si="10"/>
        <v>0</v>
      </c>
      <c r="F61" s="753">
        <f t="shared" si="10"/>
        <v>0</v>
      </c>
      <c r="G61" s="753">
        <f t="shared" si="10"/>
        <v>0</v>
      </c>
      <c r="H61" s="754">
        <f t="shared" si="4"/>
        <v>1</v>
      </c>
      <c r="I61" s="752">
        <f t="shared" si="11"/>
        <v>0.2</v>
      </c>
      <c r="J61" s="753">
        <f t="shared" si="11"/>
        <v>0.3</v>
      </c>
      <c r="K61" s="753">
        <f t="shared" si="11"/>
        <v>0.25</v>
      </c>
      <c r="L61" s="753">
        <f t="shared" si="11"/>
        <v>0.05</v>
      </c>
      <c r="M61" s="753">
        <f t="shared" si="11"/>
        <v>0.2</v>
      </c>
      <c r="N61" s="754">
        <f t="shared" si="6"/>
        <v>1</v>
      </c>
      <c r="O61" s="755"/>
      <c r="R61" s="749">
        <f t="shared" si="7"/>
        <v>0.8</v>
      </c>
      <c r="S61" s="750">
        <f t="shared" si="8"/>
        <v>0.71500000000000008</v>
      </c>
    </row>
    <row r="62" spans="2:19">
      <c r="B62" s="751">
        <f t="shared" si="9"/>
        <v>2044</v>
      </c>
      <c r="C62" s="752">
        <f t="shared" si="10"/>
        <v>0</v>
      </c>
      <c r="D62" s="753">
        <f t="shared" si="10"/>
        <v>1</v>
      </c>
      <c r="E62" s="753">
        <f t="shared" si="10"/>
        <v>0</v>
      </c>
      <c r="F62" s="753">
        <f t="shared" si="10"/>
        <v>0</v>
      </c>
      <c r="G62" s="753">
        <f t="shared" si="10"/>
        <v>0</v>
      </c>
      <c r="H62" s="754">
        <f t="shared" si="4"/>
        <v>1</v>
      </c>
      <c r="I62" s="752">
        <f t="shared" si="11"/>
        <v>0.2</v>
      </c>
      <c r="J62" s="753">
        <f t="shared" si="11"/>
        <v>0.3</v>
      </c>
      <c r="K62" s="753">
        <f t="shared" si="11"/>
        <v>0.25</v>
      </c>
      <c r="L62" s="753">
        <f t="shared" si="11"/>
        <v>0.05</v>
      </c>
      <c r="M62" s="753">
        <f t="shared" si="11"/>
        <v>0.2</v>
      </c>
      <c r="N62" s="754">
        <f t="shared" si="6"/>
        <v>1</v>
      </c>
      <c r="O62" s="755"/>
      <c r="R62" s="749">
        <f t="shared" si="7"/>
        <v>0.8</v>
      </c>
      <c r="S62" s="750">
        <f t="shared" si="8"/>
        <v>0.71500000000000008</v>
      </c>
    </row>
    <row r="63" spans="2:19">
      <c r="B63" s="751">
        <f t="shared" si="9"/>
        <v>2045</v>
      </c>
      <c r="C63" s="752">
        <f t="shared" si="10"/>
        <v>0</v>
      </c>
      <c r="D63" s="753">
        <f t="shared" si="10"/>
        <v>1</v>
      </c>
      <c r="E63" s="753">
        <f t="shared" si="10"/>
        <v>0</v>
      </c>
      <c r="F63" s="753">
        <f t="shared" si="10"/>
        <v>0</v>
      </c>
      <c r="G63" s="753">
        <f t="shared" si="10"/>
        <v>0</v>
      </c>
      <c r="H63" s="754">
        <f t="shared" si="4"/>
        <v>1</v>
      </c>
      <c r="I63" s="752">
        <f t="shared" si="11"/>
        <v>0.2</v>
      </c>
      <c r="J63" s="753">
        <f t="shared" si="11"/>
        <v>0.3</v>
      </c>
      <c r="K63" s="753">
        <f t="shared" si="11"/>
        <v>0.25</v>
      </c>
      <c r="L63" s="753">
        <f t="shared" si="11"/>
        <v>0.05</v>
      </c>
      <c r="M63" s="753">
        <f t="shared" si="11"/>
        <v>0.2</v>
      </c>
      <c r="N63" s="754">
        <f t="shared" si="6"/>
        <v>1</v>
      </c>
      <c r="O63" s="755"/>
      <c r="R63" s="749">
        <f t="shared" si="7"/>
        <v>0.8</v>
      </c>
      <c r="S63" s="750">
        <f t="shared" si="8"/>
        <v>0.71500000000000008</v>
      </c>
    </row>
    <row r="64" spans="2:19">
      <c r="B64" s="751">
        <f t="shared" si="9"/>
        <v>2046</v>
      </c>
      <c r="C64" s="752">
        <f t="shared" si="10"/>
        <v>0</v>
      </c>
      <c r="D64" s="753">
        <f t="shared" si="10"/>
        <v>1</v>
      </c>
      <c r="E64" s="753">
        <f t="shared" si="10"/>
        <v>0</v>
      </c>
      <c r="F64" s="753">
        <f t="shared" si="10"/>
        <v>0</v>
      </c>
      <c r="G64" s="753">
        <f t="shared" si="10"/>
        <v>0</v>
      </c>
      <c r="H64" s="754">
        <f t="shared" si="4"/>
        <v>1</v>
      </c>
      <c r="I64" s="752">
        <f t="shared" si="11"/>
        <v>0.2</v>
      </c>
      <c r="J64" s="753">
        <f t="shared" si="11"/>
        <v>0.3</v>
      </c>
      <c r="K64" s="753">
        <f t="shared" si="11"/>
        <v>0.25</v>
      </c>
      <c r="L64" s="753">
        <f t="shared" si="11"/>
        <v>0.05</v>
      </c>
      <c r="M64" s="753">
        <f t="shared" si="11"/>
        <v>0.2</v>
      </c>
      <c r="N64" s="754">
        <f t="shared" si="6"/>
        <v>1</v>
      </c>
      <c r="O64" s="755"/>
      <c r="R64" s="749">
        <f t="shared" si="7"/>
        <v>0.8</v>
      </c>
      <c r="S64" s="750">
        <f t="shared" si="8"/>
        <v>0.71500000000000008</v>
      </c>
    </row>
    <row r="65" spans="2:19">
      <c r="B65" s="751">
        <f t="shared" si="9"/>
        <v>2047</v>
      </c>
      <c r="C65" s="752">
        <f t="shared" si="10"/>
        <v>0</v>
      </c>
      <c r="D65" s="753">
        <f t="shared" si="10"/>
        <v>1</v>
      </c>
      <c r="E65" s="753">
        <f t="shared" si="10"/>
        <v>0</v>
      </c>
      <c r="F65" s="753">
        <f t="shared" si="10"/>
        <v>0</v>
      </c>
      <c r="G65" s="753">
        <f t="shared" si="10"/>
        <v>0</v>
      </c>
      <c r="H65" s="754">
        <f t="shared" si="4"/>
        <v>1</v>
      </c>
      <c r="I65" s="752">
        <f t="shared" si="11"/>
        <v>0.2</v>
      </c>
      <c r="J65" s="753">
        <f t="shared" si="11"/>
        <v>0.3</v>
      </c>
      <c r="K65" s="753">
        <f t="shared" si="11"/>
        <v>0.25</v>
      </c>
      <c r="L65" s="753">
        <f t="shared" si="11"/>
        <v>0.05</v>
      </c>
      <c r="M65" s="753">
        <f t="shared" si="11"/>
        <v>0.2</v>
      </c>
      <c r="N65" s="754">
        <f t="shared" si="6"/>
        <v>1</v>
      </c>
      <c r="O65" s="755"/>
      <c r="R65" s="749">
        <f t="shared" si="7"/>
        <v>0.8</v>
      </c>
      <c r="S65" s="750">
        <f t="shared" si="8"/>
        <v>0.71500000000000008</v>
      </c>
    </row>
    <row r="66" spans="2:19">
      <c r="B66" s="751">
        <f t="shared" si="9"/>
        <v>2048</v>
      </c>
      <c r="C66" s="752">
        <f t="shared" si="10"/>
        <v>0</v>
      </c>
      <c r="D66" s="753">
        <f t="shared" si="10"/>
        <v>1</v>
      </c>
      <c r="E66" s="753">
        <f t="shared" si="10"/>
        <v>0</v>
      </c>
      <c r="F66" s="753">
        <f t="shared" si="10"/>
        <v>0</v>
      </c>
      <c r="G66" s="753">
        <f t="shared" si="10"/>
        <v>0</v>
      </c>
      <c r="H66" s="754">
        <f t="shared" si="4"/>
        <v>1</v>
      </c>
      <c r="I66" s="752">
        <f t="shared" si="11"/>
        <v>0.2</v>
      </c>
      <c r="J66" s="753">
        <f t="shared" si="11"/>
        <v>0.3</v>
      </c>
      <c r="K66" s="753">
        <f t="shared" si="11"/>
        <v>0.25</v>
      </c>
      <c r="L66" s="753">
        <f t="shared" si="11"/>
        <v>0.05</v>
      </c>
      <c r="M66" s="753">
        <f t="shared" si="11"/>
        <v>0.2</v>
      </c>
      <c r="N66" s="754">
        <f t="shared" si="6"/>
        <v>1</v>
      </c>
      <c r="O66" s="755"/>
      <c r="R66" s="749">
        <f t="shared" si="7"/>
        <v>0.8</v>
      </c>
      <c r="S66" s="750">
        <f t="shared" si="8"/>
        <v>0.71500000000000008</v>
      </c>
    </row>
    <row r="67" spans="2:19">
      <c r="B67" s="751">
        <f t="shared" si="9"/>
        <v>2049</v>
      </c>
      <c r="C67" s="752">
        <f t="shared" si="10"/>
        <v>0</v>
      </c>
      <c r="D67" s="753">
        <f t="shared" si="10"/>
        <v>1</v>
      </c>
      <c r="E67" s="753">
        <f t="shared" si="10"/>
        <v>0</v>
      </c>
      <c r="F67" s="753">
        <f t="shared" si="10"/>
        <v>0</v>
      </c>
      <c r="G67" s="753">
        <f t="shared" si="10"/>
        <v>0</v>
      </c>
      <c r="H67" s="754">
        <f t="shared" si="4"/>
        <v>1</v>
      </c>
      <c r="I67" s="752">
        <f t="shared" si="11"/>
        <v>0.2</v>
      </c>
      <c r="J67" s="753">
        <f t="shared" si="11"/>
        <v>0.3</v>
      </c>
      <c r="K67" s="753">
        <f t="shared" si="11"/>
        <v>0.25</v>
      </c>
      <c r="L67" s="753">
        <f t="shared" si="11"/>
        <v>0.05</v>
      </c>
      <c r="M67" s="753">
        <f t="shared" si="11"/>
        <v>0.2</v>
      </c>
      <c r="N67" s="754">
        <f t="shared" si="6"/>
        <v>1</v>
      </c>
      <c r="O67" s="755"/>
      <c r="R67" s="749">
        <f t="shared" si="7"/>
        <v>0.8</v>
      </c>
      <c r="S67" s="750">
        <f t="shared" si="8"/>
        <v>0.71500000000000008</v>
      </c>
    </row>
    <row r="68" spans="2:19">
      <c r="B68" s="751">
        <f t="shared" si="9"/>
        <v>2050</v>
      </c>
      <c r="C68" s="752">
        <f t="shared" si="10"/>
        <v>0</v>
      </c>
      <c r="D68" s="753">
        <f t="shared" si="10"/>
        <v>1</v>
      </c>
      <c r="E68" s="753">
        <f t="shared" si="10"/>
        <v>0</v>
      </c>
      <c r="F68" s="753">
        <f t="shared" si="10"/>
        <v>0</v>
      </c>
      <c r="G68" s="753">
        <f t="shared" si="10"/>
        <v>0</v>
      </c>
      <c r="H68" s="754">
        <f t="shared" si="4"/>
        <v>1</v>
      </c>
      <c r="I68" s="752">
        <f t="shared" si="11"/>
        <v>0.2</v>
      </c>
      <c r="J68" s="753">
        <f t="shared" si="11"/>
        <v>0.3</v>
      </c>
      <c r="K68" s="753">
        <f t="shared" si="11"/>
        <v>0.25</v>
      </c>
      <c r="L68" s="753">
        <f t="shared" si="11"/>
        <v>0.05</v>
      </c>
      <c r="M68" s="753">
        <f t="shared" si="11"/>
        <v>0.2</v>
      </c>
      <c r="N68" s="754">
        <f t="shared" si="6"/>
        <v>1</v>
      </c>
      <c r="O68" s="755"/>
      <c r="R68" s="749">
        <f t="shared" si="7"/>
        <v>0.8</v>
      </c>
      <c r="S68" s="750">
        <f t="shared" si="8"/>
        <v>0.71500000000000008</v>
      </c>
    </row>
    <row r="69" spans="2:19">
      <c r="B69" s="751">
        <f t="shared" si="9"/>
        <v>2051</v>
      </c>
      <c r="C69" s="752">
        <f t="shared" si="10"/>
        <v>0</v>
      </c>
      <c r="D69" s="753">
        <f t="shared" si="10"/>
        <v>1</v>
      </c>
      <c r="E69" s="753">
        <f t="shared" si="10"/>
        <v>0</v>
      </c>
      <c r="F69" s="753">
        <f t="shared" si="10"/>
        <v>0</v>
      </c>
      <c r="G69" s="753">
        <f t="shared" si="10"/>
        <v>0</v>
      </c>
      <c r="H69" s="754">
        <f t="shared" si="4"/>
        <v>1</v>
      </c>
      <c r="I69" s="752">
        <f t="shared" si="11"/>
        <v>0.2</v>
      </c>
      <c r="J69" s="753">
        <f t="shared" si="11"/>
        <v>0.3</v>
      </c>
      <c r="K69" s="753">
        <f t="shared" si="11"/>
        <v>0.25</v>
      </c>
      <c r="L69" s="753">
        <f t="shared" si="11"/>
        <v>0.05</v>
      </c>
      <c r="M69" s="753">
        <f t="shared" si="11"/>
        <v>0.2</v>
      </c>
      <c r="N69" s="754">
        <f t="shared" si="6"/>
        <v>1</v>
      </c>
      <c r="O69" s="755"/>
      <c r="R69" s="749">
        <f t="shared" si="7"/>
        <v>0.8</v>
      </c>
      <c r="S69" s="750">
        <f t="shared" si="8"/>
        <v>0.71500000000000008</v>
      </c>
    </row>
    <row r="70" spans="2:19">
      <c r="B70" s="751">
        <f t="shared" si="9"/>
        <v>2052</v>
      </c>
      <c r="C70" s="752">
        <f t="shared" si="10"/>
        <v>0</v>
      </c>
      <c r="D70" s="753">
        <f t="shared" si="10"/>
        <v>1</v>
      </c>
      <c r="E70" s="753">
        <f t="shared" si="10"/>
        <v>0</v>
      </c>
      <c r="F70" s="753">
        <f t="shared" si="10"/>
        <v>0</v>
      </c>
      <c r="G70" s="753">
        <f t="shared" si="10"/>
        <v>0</v>
      </c>
      <c r="H70" s="754">
        <f t="shared" si="4"/>
        <v>1</v>
      </c>
      <c r="I70" s="752">
        <f t="shared" si="11"/>
        <v>0.2</v>
      </c>
      <c r="J70" s="753">
        <f t="shared" si="11"/>
        <v>0.3</v>
      </c>
      <c r="K70" s="753">
        <f t="shared" si="11"/>
        <v>0.25</v>
      </c>
      <c r="L70" s="753">
        <f t="shared" si="11"/>
        <v>0.05</v>
      </c>
      <c r="M70" s="753">
        <f t="shared" si="11"/>
        <v>0.2</v>
      </c>
      <c r="N70" s="754">
        <f t="shared" si="6"/>
        <v>1</v>
      </c>
      <c r="O70" s="755"/>
      <c r="R70" s="749">
        <f t="shared" si="7"/>
        <v>0.8</v>
      </c>
      <c r="S70" s="750">
        <f t="shared" si="8"/>
        <v>0.71500000000000008</v>
      </c>
    </row>
    <row r="71" spans="2:19">
      <c r="B71" s="751">
        <f t="shared" si="9"/>
        <v>2053</v>
      </c>
      <c r="C71" s="752">
        <f t="shared" si="10"/>
        <v>0</v>
      </c>
      <c r="D71" s="753">
        <f t="shared" si="10"/>
        <v>1</v>
      </c>
      <c r="E71" s="753">
        <f t="shared" si="10"/>
        <v>0</v>
      </c>
      <c r="F71" s="753">
        <f t="shared" si="10"/>
        <v>0</v>
      </c>
      <c r="G71" s="753">
        <f t="shared" si="10"/>
        <v>0</v>
      </c>
      <c r="H71" s="754">
        <f t="shared" si="4"/>
        <v>1</v>
      </c>
      <c r="I71" s="752">
        <f t="shared" si="11"/>
        <v>0.2</v>
      </c>
      <c r="J71" s="753">
        <f t="shared" si="11"/>
        <v>0.3</v>
      </c>
      <c r="K71" s="753">
        <f t="shared" si="11"/>
        <v>0.25</v>
      </c>
      <c r="L71" s="753">
        <f t="shared" si="11"/>
        <v>0.05</v>
      </c>
      <c r="M71" s="753">
        <f t="shared" si="11"/>
        <v>0.2</v>
      </c>
      <c r="N71" s="754">
        <f t="shared" si="6"/>
        <v>1</v>
      </c>
      <c r="O71" s="755"/>
      <c r="R71" s="749">
        <f t="shared" si="7"/>
        <v>0.8</v>
      </c>
      <c r="S71" s="750">
        <f t="shared" si="8"/>
        <v>0.71500000000000008</v>
      </c>
    </row>
    <row r="72" spans="2:19">
      <c r="B72" s="751">
        <f t="shared" si="9"/>
        <v>2054</v>
      </c>
      <c r="C72" s="752">
        <f t="shared" si="10"/>
        <v>0</v>
      </c>
      <c r="D72" s="753">
        <f t="shared" si="10"/>
        <v>1</v>
      </c>
      <c r="E72" s="753">
        <f t="shared" si="10"/>
        <v>0</v>
      </c>
      <c r="F72" s="753">
        <f t="shared" si="10"/>
        <v>0</v>
      </c>
      <c r="G72" s="753">
        <f t="shared" si="10"/>
        <v>0</v>
      </c>
      <c r="H72" s="754">
        <f t="shared" si="4"/>
        <v>1</v>
      </c>
      <c r="I72" s="752">
        <f t="shared" si="11"/>
        <v>0.2</v>
      </c>
      <c r="J72" s="753">
        <f t="shared" si="11"/>
        <v>0.3</v>
      </c>
      <c r="K72" s="753">
        <f t="shared" si="11"/>
        <v>0.25</v>
      </c>
      <c r="L72" s="753">
        <f t="shared" si="11"/>
        <v>0.05</v>
      </c>
      <c r="M72" s="753">
        <f t="shared" si="11"/>
        <v>0.2</v>
      </c>
      <c r="N72" s="754">
        <f t="shared" si="6"/>
        <v>1</v>
      </c>
      <c r="O72" s="755"/>
      <c r="R72" s="749">
        <f t="shared" si="7"/>
        <v>0.8</v>
      </c>
      <c r="S72" s="750">
        <f t="shared" si="8"/>
        <v>0.71500000000000008</v>
      </c>
    </row>
    <row r="73" spans="2:19">
      <c r="B73" s="751">
        <f t="shared" si="9"/>
        <v>2055</v>
      </c>
      <c r="C73" s="752">
        <f t="shared" si="10"/>
        <v>0</v>
      </c>
      <c r="D73" s="753">
        <f t="shared" si="10"/>
        <v>1</v>
      </c>
      <c r="E73" s="753">
        <f t="shared" si="10"/>
        <v>0</v>
      </c>
      <c r="F73" s="753">
        <f t="shared" si="10"/>
        <v>0</v>
      </c>
      <c r="G73" s="753">
        <f t="shared" si="10"/>
        <v>0</v>
      </c>
      <c r="H73" s="754">
        <f t="shared" si="4"/>
        <v>1</v>
      </c>
      <c r="I73" s="752">
        <f t="shared" si="11"/>
        <v>0.2</v>
      </c>
      <c r="J73" s="753">
        <f t="shared" si="11"/>
        <v>0.3</v>
      </c>
      <c r="K73" s="753">
        <f t="shared" si="11"/>
        <v>0.25</v>
      </c>
      <c r="L73" s="753">
        <f t="shared" si="11"/>
        <v>0.05</v>
      </c>
      <c r="M73" s="753">
        <f t="shared" si="11"/>
        <v>0.2</v>
      </c>
      <c r="N73" s="754">
        <f t="shared" si="6"/>
        <v>1</v>
      </c>
      <c r="O73" s="755"/>
      <c r="R73" s="749">
        <f t="shared" si="7"/>
        <v>0.8</v>
      </c>
      <c r="S73" s="750">
        <f t="shared" si="8"/>
        <v>0.71500000000000008</v>
      </c>
    </row>
    <row r="74" spans="2:19">
      <c r="B74" s="751">
        <f t="shared" si="9"/>
        <v>2056</v>
      </c>
      <c r="C74" s="752">
        <f t="shared" si="10"/>
        <v>0</v>
      </c>
      <c r="D74" s="753">
        <f t="shared" si="10"/>
        <v>1</v>
      </c>
      <c r="E74" s="753">
        <f t="shared" si="10"/>
        <v>0</v>
      </c>
      <c r="F74" s="753">
        <f t="shared" si="10"/>
        <v>0</v>
      </c>
      <c r="G74" s="753">
        <f t="shared" si="10"/>
        <v>0</v>
      </c>
      <c r="H74" s="754">
        <f t="shared" si="4"/>
        <v>1</v>
      </c>
      <c r="I74" s="752">
        <f t="shared" si="11"/>
        <v>0.2</v>
      </c>
      <c r="J74" s="753">
        <f t="shared" si="11"/>
        <v>0.3</v>
      </c>
      <c r="K74" s="753">
        <f t="shared" si="11"/>
        <v>0.25</v>
      </c>
      <c r="L74" s="753">
        <f t="shared" si="11"/>
        <v>0.05</v>
      </c>
      <c r="M74" s="753">
        <f t="shared" si="11"/>
        <v>0.2</v>
      </c>
      <c r="N74" s="754">
        <f t="shared" si="6"/>
        <v>1</v>
      </c>
      <c r="O74" s="755"/>
      <c r="R74" s="749">
        <f t="shared" si="7"/>
        <v>0.8</v>
      </c>
      <c r="S74" s="750">
        <f t="shared" si="8"/>
        <v>0.71500000000000008</v>
      </c>
    </row>
    <row r="75" spans="2:19">
      <c r="B75" s="751">
        <f t="shared" si="9"/>
        <v>2057</v>
      </c>
      <c r="C75" s="752">
        <f t="shared" si="10"/>
        <v>0</v>
      </c>
      <c r="D75" s="753">
        <f t="shared" si="10"/>
        <v>1</v>
      </c>
      <c r="E75" s="753">
        <f t="shared" si="10"/>
        <v>0</v>
      </c>
      <c r="F75" s="753">
        <f t="shared" si="10"/>
        <v>0</v>
      </c>
      <c r="G75" s="753">
        <f t="shared" si="10"/>
        <v>0</v>
      </c>
      <c r="H75" s="754">
        <f t="shared" si="4"/>
        <v>1</v>
      </c>
      <c r="I75" s="752">
        <f t="shared" si="11"/>
        <v>0.2</v>
      </c>
      <c r="J75" s="753">
        <f t="shared" si="11"/>
        <v>0.3</v>
      </c>
      <c r="K75" s="753">
        <f t="shared" si="11"/>
        <v>0.25</v>
      </c>
      <c r="L75" s="753">
        <f t="shared" si="11"/>
        <v>0.05</v>
      </c>
      <c r="M75" s="753">
        <f t="shared" si="11"/>
        <v>0.2</v>
      </c>
      <c r="N75" s="754">
        <f t="shared" si="6"/>
        <v>1</v>
      </c>
      <c r="O75" s="755"/>
      <c r="R75" s="749">
        <f t="shared" si="7"/>
        <v>0.8</v>
      </c>
      <c r="S75" s="750">
        <f t="shared" si="8"/>
        <v>0.71500000000000008</v>
      </c>
    </row>
    <row r="76" spans="2:19">
      <c r="B76" s="751">
        <f t="shared" si="9"/>
        <v>2058</v>
      </c>
      <c r="C76" s="752">
        <f t="shared" si="10"/>
        <v>0</v>
      </c>
      <c r="D76" s="753">
        <f t="shared" si="10"/>
        <v>1</v>
      </c>
      <c r="E76" s="753">
        <f t="shared" si="10"/>
        <v>0</v>
      </c>
      <c r="F76" s="753">
        <f t="shared" si="10"/>
        <v>0</v>
      </c>
      <c r="G76" s="753">
        <f t="shared" si="10"/>
        <v>0</v>
      </c>
      <c r="H76" s="754">
        <f t="shared" si="4"/>
        <v>1</v>
      </c>
      <c r="I76" s="752">
        <f t="shared" si="11"/>
        <v>0.2</v>
      </c>
      <c r="J76" s="753">
        <f t="shared" si="11"/>
        <v>0.3</v>
      </c>
      <c r="K76" s="753">
        <f t="shared" si="11"/>
        <v>0.25</v>
      </c>
      <c r="L76" s="753">
        <f t="shared" si="11"/>
        <v>0.05</v>
      </c>
      <c r="M76" s="753">
        <f t="shared" si="11"/>
        <v>0.2</v>
      </c>
      <c r="N76" s="754">
        <f t="shared" si="6"/>
        <v>1</v>
      </c>
      <c r="O76" s="755"/>
      <c r="R76" s="749">
        <f t="shared" si="7"/>
        <v>0.8</v>
      </c>
      <c r="S76" s="750">
        <f t="shared" si="8"/>
        <v>0.71500000000000008</v>
      </c>
    </row>
    <row r="77" spans="2:19">
      <c r="B77" s="751">
        <f t="shared" si="9"/>
        <v>2059</v>
      </c>
      <c r="C77" s="752">
        <f t="shared" si="10"/>
        <v>0</v>
      </c>
      <c r="D77" s="753">
        <f t="shared" si="10"/>
        <v>1</v>
      </c>
      <c r="E77" s="753">
        <f t="shared" si="10"/>
        <v>0</v>
      </c>
      <c r="F77" s="753">
        <f t="shared" si="10"/>
        <v>0</v>
      </c>
      <c r="G77" s="753">
        <f t="shared" si="10"/>
        <v>0</v>
      </c>
      <c r="H77" s="754">
        <f t="shared" si="4"/>
        <v>1</v>
      </c>
      <c r="I77" s="752">
        <f t="shared" si="11"/>
        <v>0.2</v>
      </c>
      <c r="J77" s="753">
        <f t="shared" si="11"/>
        <v>0.3</v>
      </c>
      <c r="K77" s="753">
        <f t="shared" si="11"/>
        <v>0.25</v>
      </c>
      <c r="L77" s="753">
        <f t="shared" si="11"/>
        <v>0.05</v>
      </c>
      <c r="M77" s="753">
        <f t="shared" si="11"/>
        <v>0.2</v>
      </c>
      <c r="N77" s="754">
        <f t="shared" si="6"/>
        <v>1</v>
      </c>
      <c r="O77" s="755"/>
      <c r="R77" s="749">
        <f t="shared" si="7"/>
        <v>0.8</v>
      </c>
      <c r="S77" s="750">
        <f t="shared" si="8"/>
        <v>0.71500000000000008</v>
      </c>
    </row>
    <row r="78" spans="2:19">
      <c r="B78" s="751">
        <f t="shared" si="9"/>
        <v>2060</v>
      </c>
      <c r="C78" s="752">
        <f t="shared" si="10"/>
        <v>0</v>
      </c>
      <c r="D78" s="753">
        <f t="shared" si="10"/>
        <v>1</v>
      </c>
      <c r="E78" s="753">
        <f t="shared" si="10"/>
        <v>0</v>
      </c>
      <c r="F78" s="753">
        <f t="shared" si="10"/>
        <v>0</v>
      </c>
      <c r="G78" s="753">
        <f t="shared" si="10"/>
        <v>0</v>
      </c>
      <c r="H78" s="754">
        <f t="shared" si="4"/>
        <v>1</v>
      </c>
      <c r="I78" s="752">
        <f t="shared" si="11"/>
        <v>0.2</v>
      </c>
      <c r="J78" s="753">
        <f t="shared" si="11"/>
        <v>0.3</v>
      </c>
      <c r="K78" s="753">
        <f t="shared" si="11"/>
        <v>0.25</v>
      </c>
      <c r="L78" s="753">
        <f t="shared" si="11"/>
        <v>0.05</v>
      </c>
      <c r="M78" s="753">
        <f t="shared" si="11"/>
        <v>0.2</v>
      </c>
      <c r="N78" s="754">
        <f t="shared" si="6"/>
        <v>1</v>
      </c>
      <c r="O78" s="755"/>
      <c r="R78" s="749">
        <f t="shared" si="7"/>
        <v>0.8</v>
      </c>
      <c r="S78" s="750">
        <f t="shared" si="8"/>
        <v>0.71500000000000008</v>
      </c>
    </row>
    <row r="79" spans="2:19">
      <c r="B79" s="751">
        <f t="shared" si="9"/>
        <v>2061</v>
      </c>
      <c r="C79" s="752">
        <f t="shared" si="10"/>
        <v>0</v>
      </c>
      <c r="D79" s="753">
        <f t="shared" si="10"/>
        <v>1</v>
      </c>
      <c r="E79" s="753">
        <f t="shared" si="10"/>
        <v>0</v>
      </c>
      <c r="F79" s="753">
        <f t="shared" si="10"/>
        <v>0</v>
      </c>
      <c r="G79" s="753">
        <f t="shared" si="10"/>
        <v>0</v>
      </c>
      <c r="H79" s="754">
        <f t="shared" si="4"/>
        <v>1</v>
      </c>
      <c r="I79" s="752">
        <f t="shared" si="11"/>
        <v>0.2</v>
      </c>
      <c r="J79" s="753">
        <f t="shared" si="11"/>
        <v>0.3</v>
      </c>
      <c r="K79" s="753">
        <f t="shared" si="11"/>
        <v>0.25</v>
      </c>
      <c r="L79" s="753">
        <f t="shared" si="11"/>
        <v>0.05</v>
      </c>
      <c r="M79" s="753">
        <f t="shared" si="11"/>
        <v>0.2</v>
      </c>
      <c r="N79" s="754">
        <f t="shared" si="6"/>
        <v>1</v>
      </c>
      <c r="O79" s="755"/>
      <c r="R79" s="749">
        <f t="shared" si="7"/>
        <v>0.8</v>
      </c>
      <c r="S79" s="750">
        <f t="shared" si="8"/>
        <v>0.71500000000000008</v>
      </c>
    </row>
    <row r="80" spans="2:19">
      <c r="B80" s="751">
        <f t="shared" si="9"/>
        <v>2062</v>
      </c>
      <c r="C80" s="752">
        <f t="shared" si="10"/>
        <v>0</v>
      </c>
      <c r="D80" s="753">
        <f t="shared" si="10"/>
        <v>1</v>
      </c>
      <c r="E80" s="753">
        <f t="shared" si="10"/>
        <v>0</v>
      </c>
      <c r="F80" s="753">
        <f t="shared" si="10"/>
        <v>0</v>
      </c>
      <c r="G80" s="753">
        <f t="shared" si="10"/>
        <v>0</v>
      </c>
      <c r="H80" s="754">
        <f t="shared" si="4"/>
        <v>1</v>
      </c>
      <c r="I80" s="752">
        <f t="shared" si="11"/>
        <v>0.2</v>
      </c>
      <c r="J80" s="753">
        <f t="shared" si="11"/>
        <v>0.3</v>
      </c>
      <c r="K80" s="753">
        <f t="shared" si="11"/>
        <v>0.25</v>
      </c>
      <c r="L80" s="753">
        <f t="shared" si="11"/>
        <v>0.05</v>
      </c>
      <c r="M80" s="753">
        <f t="shared" si="11"/>
        <v>0.2</v>
      </c>
      <c r="N80" s="754">
        <f t="shared" si="6"/>
        <v>1</v>
      </c>
      <c r="O80" s="755"/>
      <c r="R80" s="749">
        <f t="shared" si="7"/>
        <v>0.8</v>
      </c>
      <c r="S80" s="750">
        <f t="shared" si="8"/>
        <v>0.71500000000000008</v>
      </c>
    </row>
    <row r="81" spans="2:19">
      <c r="B81" s="751">
        <f t="shared" si="9"/>
        <v>2063</v>
      </c>
      <c r="C81" s="752">
        <f t="shared" si="10"/>
        <v>0</v>
      </c>
      <c r="D81" s="753">
        <f t="shared" si="10"/>
        <v>1</v>
      </c>
      <c r="E81" s="753">
        <f t="shared" si="10"/>
        <v>0</v>
      </c>
      <c r="F81" s="753">
        <f t="shared" si="10"/>
        <v>0</v>
      </c>
      <c r="G81" s="753">
        <f t="shared" si="10"/>
        <v>0</v>
      </c>
      <c r="H81" s="754">
        <f t="shared" si="4"/>
        <v>1</v>
      </c>
      <c r="I81" s="752">
        <f t="shared" si="11"/>
        <v>0.2</v>
      </c>
      <c r="J81" s="753">
        <f t="shared" si="11"/>
        <v>0.3</v>
      </c>
      <c r="K81" s="753">
        <f t="shared" si="11"/>
        <v>0.25</v>
      </c>
      <c r="L81" s="753">
        <f t="shared" si="11"/>
        <v>0.05</v>
      </c>
      <c r="M81" s="753">
        <f t="shared" si="11"/>
        <v>0.2</v>
      </c>
      <c r="N81" s="754">
        <f t="shared" si="6"/>
        <v>1</v>
      </c>
      <c r="O81" s="755"/>
      <c r="R81" s="749">
        <f t="shared" si="7"/>
        <v>0.8</v>
      </c>
      <c r="S81" s="750">
        <f t="shared" si="8"/>
        <v>0.71500000000000008</v>
      </c>
    </row>
    <row r="82" spans="2:19">
      <c r="B82" s="751">
        <f t="shared" si="9"/>
        <v>2064</v>
      </c>
      <c r="C82" s="752">
        <f t="shared" si="10"/>
        <v>0</v>
      </c>
      <c r="D82" s="753">
        <f t="shared" si="10"/>
        <v>1</v>
      </c>
      <c r="E82" s="753">
        <f t="shared" si="10"/>
        <v>0</v>
      </c>
      <c r="F82" s="753">
        <f t="shared" si="10"/>
        <v>0</v>
      </c>
      <c r="G82" s="753">
        <f t="shared" si="10"/>
        <v>0</v>
      </c>
      <c r="H82" s="754">
        <f t="shared" si="4"/>
        <v>1</v>
      </c>
      <c r="I82" s="752">
        <f t="shared" si="11"/>
        <v>0.2</v>
      </c>
      <c r="J82" s="753">
        <f t="shared" si="11"/>
        <v>0.3</v>
      </c>
      <c r="K82" s="753">
        <f t="shared" si="11"/>
        <v>0.25</v>
      </c>
      <c r="L82" s="753">
        <f t="shared" si="11"/>
        <v>0.05</v>
      </c>
      <c r="M82" s="753">
        <f t="shared" si="11"/>
        <v>0.2</v>
      </c>
      <c r="N82" s="754">
        <f t="shared" si="6"/>
        <v>1</v>
      </c>
      <c r="O82" s="755"/>
      <c r="R82" s="749">
        <f t="shared" si="7"/>
        <v>0.8</v>
      </c>
      <c r="S82" s="750">
        <f t="shared" si="8"/>
        <v>0.71500000000000008</v>
      </c>
    </row>
    <row r="83" spans="2:19">
      <c r="B83" s="751">
        <f t="shared" ref="B83:B98" si="12">B82+1</f>
        <v>2065</v>
      </c>
      <c r="C83" s="752">
        <f t="shared" si="10"/>
        <v>0</v>
      </c>
      <c r="D83" s="753">
        <f t="shared" si="10"/>
        <v>1</v>
      </c>
      <c r="E83" s="753">
        <f t="shared" si="10"/>
        <v>0</v>
      </c>
      <c r="F83" s="753">
        <f t="shared" si="10"/>
        <v>0</v>
      </c>
      <c r="G83" s="753">
        <f t="shared" si="10"/>
        <v>0</v>
      </c>
      <c r="H83" s="754">
        <f t="shared" ref="H83:H98" si="13">SUM(C83:G83)</f>
        <v>1</v>
      </c>
      <c r="I83" s="752">
        <f t="shared" si="11"/>
        <v>0.2</v>
      </c>
      <c r="J83" s="753">
        <f t="shared" si="11"/>
        <v>0.3</v>
      </c>
      <c r="K83" s="753">
        <f t="shared" si="11"/>
        <v>0.25</v>
      </c>
      <c r="L83" s="753">
        <f t="shared" si="11"/>
        <v>0.05</v>
      </c>
      <c r="M83" s="753">
        <f t="shared" si="11"/>
        <v>0.2</v>
      </c>
      <c r="N83" s="754">
        <f t="shared" ref="N83:N98" si="14">SUM(I83:M83)</f>
        <v>1</v>
      </c>
      <c r="O83" s="755"/>
      <c r="R83" s="749">
        <f t="shared" ref="R83:R98" si="15">C83*C$13+D83*D$13+E83*E$13+F83*F$13+G83*G$13</f>
        <v>0.8</v>
      </c>
      <c r="S83" s="750">
        <f t="shared" ref="S83:S98" si="16">I83*I$13+J83*J$13+K83*K$13+L83*L$13+M83*M$13</f>
        <v>0.71500000000000008</v>
      </c>
    </row>
    <row r="84" spans="2:19">
      <c r="B84" s="751">
        <f t="shared" si="12"/>
        <v>2066</v>
      </c>
      <c r="C84" s="752">
        <f t="shared" si="10"/>
        <v>0</v>
      </c>
      <c r="D84" s="753">
        <f t="shared" si="10"/>
        <v>1</v>
      </c>
      <c r="E84" s="753">
        <f t="shared" si="10"/>
        <v>0</v>
      </c>
      <c r="F84" s="753">
        <f t="shared" si="10"/>
        <v>0</v>
      </c>
      <c r="G84" s="753">
        <f t="shared" si="10"/>
        <v>0</v>
      </c>
      <c r="H84" s="754">
        <f t="shared" si="13"/>
        <v>1</v>
      </c>
      <c r="I84" s="752">
        <f t="shared" si="11"/>
        <v>0.2</v>
      </c>
      <c r="J84" s="753">
        <f t="shared" si="11"/>
        <v>0.3</v>
      </c>
      <c r="K84" s="753">
        <f t="shared" si="11"/>
        <v>0.25</v>
      </c>
      <c r="L84" s="753">
        <f t="shared" si="11"/>
        <v>0.05</v>
      </c>
      <c r="M84" s="753">
        <f t="shared" si="11"/>
        <v>0.2</v>
      </c>
      <c r="N84" s="754">
        <f t="shared" si="14"/>
        <v>1</v>
      </c>
      <c r="O84" s="755"/>
      <c r="R84" s="749">
        <f t="shared" si="15"/>
        <v>0.8</v>
      </c>
      <c r="S84" s="750">
        <f t="shared" si="16"/>
        <v>0.71500000000000008</v>
      </c>
    </row>
    <row r="85" spans="2:19">
      <c r="B85" s="751">
        <f t="shared" si="12"/>
        <v>2067</v>
      </c>
      <c r="C85" s="752">
        <f t="shared" si="10"/>
        <v>0</v>
      </c>
      <c r="D85" s="753">
        <f t="shared" si="10"/>
        <v>1</v>
      </c>
      <c r="E85" s="753">
        <f t="shared" si="10"/>
        <v>0</v>
      </c>
      <c r="F85" s="753">
        <f t="shared" si="10"/>
        <v>0</v>
      </c>
      <c r="G85" s="753">
        <f t="shared" si="10"/>
        <v>0</v>
      </c>
      <c r="H85" s="754">
        <f t="shared" si="13"/>
        <v>1</v>
      </c>
      <c r="I85" s="752">
        <f t="shared" si="11"/>
        <v>0.2</v>
      </c>
      <c r="J85" s="753">
        <f t="shared" si="11"/>
        <v>0.3</v>
      </c>
      <c r="K85" s="753">
        <f t="shared" si="11"/>
        <v>0.25</v>
      </c>
      <c r="L85" s="753">
        <f t="shared" si="11"/>
        <v>0.05</v>
      </c>
      <c r="M85" s="753">
        <f t="shared" si="11"/>
        <v>0.2</v>
      </c>
      <c r="N85" s="754">
        <f t="shared" si="14"/>
        <v>1</v>
      </c>
      <c r="O85" s="755"/>
      <c r="R85" s="749">
        <f t="shared" si="15"/>
        <v>0.8</v>
      </c>
      <c r="S85" s="750">
        <f t="shared" si="16"/>
        <v>0.71500000000000008</v>
      </c>
    </row>
    <row r="86" spans="2:19">
      <c r="B86" s="751">
        <f t="shared" si="12"/>
        <v>2068</v>
      </c>
      <c r="C86" s="752">
        <f t="shared" si="10"/>
        <v>0</v>
      </c>
      <c r="D86" s="753">
        <f t="shared" si="10"/>
        <v>1</v>
      </c>
      <c r="E86" s="753">
        <f t="shared" si="10"/>
        <v>0</v>
      </c>
      <c r="F86" s="753">
        <f t="shared" si="10"/>
        <v>0</v>
      </c>
      <c r="G86" s="753">
        <f t="shared" si="10"/>
        <v>0</v>
      </c>
      <c r="H86" s="754">
        <f t="shared" si="13"/>
        <v>1</v>
      </c>
      <c r="I86" s="752">
        <f t="shared" si="11"/>
        <v>0.2</v>
      </c>
      <c r="J86" s="753">
        <f t="shared" si="11"/>
        <v>0.3</v>
      </c>
      <c r="K86" s="753">
        <f t="shared" si="11"/>
        <v>0.25</v>
      </c>
      <c r="L86" s="753">
        <f t="shared" si="11"/>
        <v>0.05</v>
      </c>
      <c r="M86" s="753">
        <f t="shared" si="11"/>
        <v>0.2</v>
      </c>
      <c r="N86" s="754">
        <f t="shared" si="14"/>
        <v>1</v>
      </c>
      <c r="O86" s="755"/>
      <c r="R86" s="749">
        <f t="shared" si="15"/>
        <v>0.8</v>
      </c>
      <c r="S86" s="750">
        <f t="shared" si="16"/>
        <v>0.71500000000000008</v>
      </c>
    </row>
    <row r="87" spans="2:19">
      <c r="B87" s="751">
        <f t="shared" si="12"/>
        <v>2069</v>
      </c>
      <c r="C87" s="752">
        <f t="shared" si="10"/>
        <v>0</v>
      </c>
      <c r="D87" s="753">
        <f t="shared" si="10"/>
        <v>1</v>
      </c>
      <c r="E87" s="753">
        <f t="shared" si="10"/>
        <v>0</v>
      </c>
      <c r="F87" s="753">
        <f t="shared" si="10"/>
        <v>0</v>
      </c>
      <c r="G87" s="753">
        <f t="shared" si="10"/>
        <v>0</v>
      </c>
      <c r="H87" s="754">
        <f t="shared" si="13"/>
        <v>1</v>
      </c>
      <c r="I87" s="752">
        <f t="shared" si="11"/>
        <v>0.2</v>
      </c>
      <c r="J87" s="753">
        <f t="shared" si="11"/>
        <v>0.3</v>
      </c>
      <c r="K87" s="753">
        <f t="shared" si="11"/>
        <v>0.25</v>
      </c>
      <c r="L87" s="753">
        <f t="shared" si="11"/>
        <v>0.05</v>
      </c>
      <c r="M87" s="753">
        <f t="shared" si="11"/>
        <v>0.2</v>
      </c>
      <c r="N87" s="754">
        <f t="shared" si="14"/>
        <v>1</v>
      </c>
      <c r="O87" s="755"/>
      <c r="R87" s="749">
        <f t="shared" si="15"/>
        <v>0.8</v>
      </c>
      <c r="S87" s="750">
        <f t="shared" si="16"/>
        <v>0.71500000000000008</v>
      </c>
    </row>
    <row r="88" spans="2:19">
      <c r="B88" s="751">
        <f t="shared" si="12"/>
        <v>2070</v>
      </c>
      <c r="C88" s="752">
        <f t="shared" si="10"/>
        <v>0</v>
      </c>
      <c r="D88" s="753">
        <f t="shared" si="10"/>
        <v>1</v>
      </c>
      <c r="E88" s="753">
        <f t="shared" si="10"/>
        <v>0</v>
      </c>
      <c r="F88" s="753">
        <f t="shared" si="10"/>
        <v>0</v>
      </c>
      <c r="G88" s="753">
        <f t="shared" si="10"/>
        <v>0</v>
      </c>
      <c r="H88" s="754">
        <f t="shared" si="13"/>
        <v>1</v>
      </c>
      <c r="I88" s="752">
        <f t="shared" si="11"/>
        <v>0.2</v>
      </c>
      <c r="J88" s="753">
        <f t="shared" si="11"/>
        <v>0.3</v>
      </c>
      <c r="K88" s="753">
        <f t="shared" si="11"/>
        <v>0.25</v>
      </c>
      <c r="L88" s="753">
        <f t="shared" si="11"/>
        <v>0.05</v>
      </c>
      <c r="M88" s="753">
        <f t="shared" si="11"/>
        <v>0.2</v>
      </c>
      <c r="N88" s="754">
        <f t="shared" si="14"/>
        <v>1</v>
      </c>
      <c r="O88" s="755"/>
      <c r="R88" s="749">
        <f t="shared" si="15"/>
        <v>0.8</v>
      </c>
      <c r="S88" s="750">
        <f t="shared" si="16"/>
        <v>0.71500000000000008</v>
      </c>
    </row>
    <row r="89" spans="2:19">
      <c r="B89" s="751">
        <f t="shared" si="12"/>
        <v>2071</v>
      </c>
      <c r="C89" s="752">
        <f t="shared" si="10"/>
        <v>0</v>
      </c>
      <c r="D89" s="753">
        <f t="shared" si="10"/>
        <v>1</v>
      </c>
      <c r="E89" s="753">
        <f t="shared" si="10"/>
        <v>0</v>
      </c>
      <c r="F89" s="753">
        <f t="shared" si="10"/>
        <v>0</v>
      </c>
      <c r="G89" s="753">
        <f t="shared" si="10"/>
        <v>0</v>
      </c>
      <c r="H89" s="754">
        <f t="shared" si="13"/>
        <v>1</v>
      </c>
      <c r="I89" s="752">
        <f t="shared" si="11"/>
        <v>0.2</v>
      </c>
      <c r="J89" s="753">
        <f t="shared" si="11"/>
        <v>0.3</v>
      </c>
      <c r="K89" s="753">
        <f t="shared" si="11"/>
        <v>0.25</v>
      </c>
      <c r="L89" s="753">
        <f t="shared" si="11"/>
        <v>0.05</v>
      </c>
      <c r="M89" s="753">
        <f t="shared" si="11"/>
        <v>0.2</v>
      </c>
      <c r="N89" s="754">
        <f t="shared" si="14"/>
        <v>1</v>
      </c>
      <c r="O89" s="755"/>
      <c r="R89" s="749">
        <f t="shared" si="15"/>
        <v>0.8</v>
      </c>
      <c r="S89" s="750">
        <f t="shared" si="16"/>
        <v>0.71500000000000008</v>
      </c>
    </row>
    <row r="90" spans="2:19">
      <c r="B90" s="751">
        <f t="shared" si="12"/>
        <v>2072</v>
      </c>
      <c r="C90" s="752">
        <f t="shared" si="10"/>
        <v>0</v>
      </c>
      <c r="D90" s="753">
        <f t="shared" si="10"/>
        <v>1</v>
      </c>
      <c r="E90" s="753">
        <f t="shared" si="10"/>
        <v>0</v>
      </c>
      <c r="F90" s="753">
        <f t="shared" si="10"/>
        <v>0</v>
      </c>
      <c r="G90" s="753">
        <f t="shared" si="10"/>
        <v>0</v>
      </c>
      <c r="H90" s="754">
        <f t="shared" si="13"/>
        <v>1</v>
      </c>
      <c r="I90" s="752">
        <f t="shared" si="11"/>
        <v>0.2</v>
      </c>
      <c r="J90" s="753">
        <f t="shared" si="11"/>
        <v>0.3</v>
      </c>
      <c r="K90" s="753">
        <f t="shared" si="11"/>
        <v>0.25</v>
      </c>
      <c r="L90" s="753">
        <f t="shared" si="11"/>
        <v>0.05</v>
      </c>
      <c r="M90" s="753">
        <f t="shared" si="11"/>
        <v>0.2</v>
      </c>
      <c r="N90" s="754">
        <f t="shared" si="14"/>
        <v>1</v>
      </c>
      <c r="O90" s="755"/>
      <c r="R90" s="749">
        <f t="shared" si="15"/>
        <v>0.8</v>
      </c>
      <c r="S90" s="750">
        <f t="shared" si="16"/>
        <v>0.71500000000000008</v>
      </c>
    </row>
    <row r="91" spans="2:19">
      <c r="B91" s="751">
        <f t="shared" si="12"/>
        <v>2073</v>
      </c>
      <c r="C91" s="752">
        <f t="shared" si="10"/>
        <v>0</v>
      </c>
      <c r="D91" s="753">
        <f t="shared" si="10"/>
        <v>1</v>
      </c>
      <c r="E91" s="753">
        <f t="shared" si="10"/>
        <v>0</v>
      </c>
      <c r="F91" s="753">
        <f t="shared" si="10"/>
        <v>0</v>
      </c>
      <c r="G91" s="753">
        <f t="shared" si="10"/>
        <v>0</v>
      </c>
      <c r="H91" s="754">
        <f t="shared" si="13"/>
        <v>1</v>
      </c>
      <c r="I91" s="752">
        <f t="shared" si="11"/>
        <v>0.2</v>
      </c>
      <c r="J91" s="753">
        <f t="shared" si="11"/>
        <v>0.3</v>
      </c>
      <c r="K91" s="753">
        <f t="shared" si="11"/>
        <v>0.25</v>
      </c>
      <c r="L91" s="753">
        <f t="shared" si="11"/>
        <v>0.05</v>
      </c>
      <c r="M91" s="753">
        <f t="shared" si="11"/>
        <v>0.2</v>
      </c>
      <c r="N91" s="754">
        <f t="shared" si="14"/>
        <v>1</v>
      </c>
      <c r="O91" s="755"/>
      <c r="R91" s="749">
        <f t="shared" si="15"/>
        <v>0.8</v>
      </c>
      <c r="S91" s="750">
        <f t="shared" si="16"/>
        <v>0.71500000000000008</v>
      </c>
    </row>
    <row r="92" spans="2:19">
      <c r="B92" s="751">
        <f t="shared" si="12"/>
        <v>2074</v>
      </c>
      <c r="C92" s="752">
        <f t="shared" si="10"/>
        <v>0</v>
      </c>
      <c r="D92" s="753">
        <f t="shared" si="10"/>
        <v>1</v>
      </c>
      <c r="E92" s="753">
        <f t="shared" si="10"/>
        <v>0</v>
      </c>
      <c r="F92" s="753">
        <f t="shared" si="10"/>
        <v>0</v>
      </c>
      <c r="G92" s="753">
        <f t="shared" si="10"/>
        <v>0</v>
      </c>
      <c r="H92" s="754">
        <f t="shared" si="13"/>
        <v>1</v>
      </c>
      <c r="I92" s="752">
        <f t="shared" si="11"/>
        <v>0.2</v>
      </c>
      <c r="J92" s="753">
        <f t="shared" si="11"/>
        <v>0.3</v>
      </c>
      <c r="K92" s="753">
        <f t="shared" si="11"/>
        <v>0.25</v>
      </c>
      <c r="L92" s="753">
        <f t="shared" si="11"/>
        <v>0.05</v>
      </c>
      <c r="M92" s="753">
        <f t="shared" si="11"/>
        <v>0.2</v>
      </c>
      <c r="N92" s="754">
        <f t="shared" si="14"/>
        <v>1</v>
      </c>
      <c r="O92" s="755"/>
      <c r="R92" s="749">
        <f t="shared" si="15"/>
        <v>0.8</v>
      </c>
      <c r="S92" s="750">
        <f t="shared" si="16"/>
        <v>0.71500000000000008</v>
      </c>
    </row>
    <row r="93" spans="2:19">
      <c r="B93" s="751">
        <f t="shared" si="12"/>
        <v>2075</v>
      </c>
      <c r="C93" s="752">
        <f t="shared" si="10"/>
        <v>0</v>
      </c>
      <c r="D93" s="753">
        <f t="shared" si="10"/>
        <v>1</v>
      </c>
      <c r="E93" s="753">
        <f t="shared" si="10"/>
        <v>0</v>
      </c>
      <c r="F93" s="753">
        <f t="shared" si="10"/>
        <v>0</v>
      </c>
      <c r="G93" s="753">
        <f t="shared" si="10"/>
        <v>0</v>
      </c>
      <c r="H93" s="754">
        <f t="shared" si="13"/>
        <v>1</v>
      </c>
      <c r="I93" s="752">
        <f t="shared" si="11"/>
        <v>0.2</v>
      </c>
      <c r="J93" s="753">
        <f t="shared" si="11"/>
        <v>0.3</v>
      </c>
      <c r="K93" s="753">
        <f t="shared" si="11"/>
        <v>0.25</v>
      </c>
      <c r="L93" s="753">
        <f t="shared" si="11"/>
        <v>0.05</v>
      </c>
      <c r="M93" s="753">
        <f t="shared" si="11"/>
        <v>0.2</v>
      </c>
      <c r="N93" s="754">
        <f t="shared" si="14"/>
        <v>1</v>
      </c>
      <c r="O93" s="755"/>
      <c r="R93" s="749">
        <f t="shared" si="15"/>
        <v>0.8</v>
      </c>
      <c r="S93" s="750">
        <f t="shared" si="16"/>
        <v>0.71500000000000008</v>
      </c>
    </row>
    <row r="94" spans="2:19">
      <c r="B94" s="751">
        <f t="shared" si="12"/>
        <v>2076</v>
      </c>
      <c r="C94" s="752">
        <f t="shared" si="10"/>
        <v>0</v>
      </c>
      <c r="D94" s="753">
        <f t="shared" si="10"/>
        <v>1</v>
      </c>
      <c r="E94" s="753">
        <f t="shared" si="10"/>
        <v>0</v>
      </c>
      <c r="F94" s="753">
        <f t="shared" si="10"/>
        <v>0</v>
      </c>
      <c r="G94" s="753">
        <f t="shared" si="10"/>
        <v>0</v>
      </c>
      <c r="H94" s="754">
        <f t="shared" si="13"/>
        <v>1</v>
      </c>
      <c r="I94" s="752">
        <f t="shared" si="11"/>
        <v>0.2</v>
      </c>
      <c r="J94" s="753">
        <f t="shared" si="11"/>
        <v>0.3</v>
      </c>
      <c r="K94" s="753">
        <f t="shared" si="11"/>
        <v>0.25</v>
      </c>
      <c r="L94" s="753">
        <f t="shared" si="11"/>
        <v>0.05</v>
      </c>
      <c r="M94" s="753">
        <f t="shared" si="11"/>
        <v>0.2</v>
      </c>
      <c r="N94" s="754">
        <f t="shared" si="14"/>
        <v>1</v>
      </c>
      <c r="O94" s="755"/>
      <c r="R94" s="749">
        <f t="shared" si="15"/>
        <v>0.8</v>
      </c>
      <c r="S94" s="750">
        <f t="shared" si="16"/>
        <v>0.71500000000000008</v>
      </c>
    </row>
    <row r="95" spans="2:19">
      <c r="B95" s="751">
        <f t="shared" si="12"/>
        <v>2077</v>
      </c>
      <c r="C95" s="752">
        <f t="shared" si="10"/>
        <v>0</v>
      </c>
      <c r="D95" s="753">
        <f t="shared" si="10"/>
        <v>1</v>
      </c>
      <c r="E95" s="753">
        <f t="shared" si="10"/>
        <v>0</v>
      </c>
      <c r="F95" s="753">
        <f t="shared" si="10"/>
        <v>0</v>
      </c>
      <c r="G95" s="753">
        <f t="shared" si="10"/>
        <v>0</v>
      </c>
      <c r="H95" s="754">
        <f t="shared" si="13"/>
        <v>1</v>
      </c>
      <c r="I95" s="752">
        <f t="shared" si="11"/>
        <v>0.2</v>
      </c>
      <c r="J95" s="753">
        <f t="shared" si="11"/>
        <v>0.3</v>
      </c>
      <c r="K95" s="753">
        <f t="shared" si="11"/>
        <v>0.25</v>
      </c>
      <c r="L95" s="753">
        <f t="shared" si="11"/>
        <v>0.05</v>
      </c>
      <c r="M95" s="753">
        <f t="shared" si="11"/>
        <v>0.2</v>
      </c>
      <c r="N95" s="754">
        <f t="shared" si="14"/>
        <v>1</v>
      </c>
      <c r="O95" s="755"/>
      <c r="R95" s="749">
        <f t="shared" si="15"/>
        <v>0.8</v>
      </c>
      <c r="S95" s="750">
        <f t="shared" si="16"/>
        <v>0.71500000000000008</v>
      </c>
    </row>
    <row r="96" spans="2:19">
      <c r="B96" s="751">
        <f t="shared" si="12"/>
        <v>2078</v>
      </c>
      <c r="C96" s="752">
        <f t="shared" si="10"/>
        <v>0</v>
      </c>
      <c r="D96" s="753">
        <f t="shared" si="10"/>
        <v>1</v>
      </c>
      <c r="E96" s="753">
        <f t="shared" si="10"/>
        <v>0</v>
      </c>
      <c r="F96" s="753">
        <f t="shared" si="10"/>
        <v>0</v>
      </c>
      <c r="G96" s="753">
        <f t="shared" si="10"/>
        <v>0</v>
      </c>
      <c r="H96" s="754">
        <f t="shared" si="13"/>
        <v>1</v>
      </c>
      <c r="I96" s="752">
        <f t="shared" si="11"/>
        <v>0.2</v>
      </c>
      <c r="J96" s="753">
        <f t="shared" si="11"/>
        <v>0.3</v>
      </c>
      <c r="K96" s="753">
        <f t="shared" si="11"/>
        <v>0.25</v>
      </c>
      <c r="L96" s="753">
        <f t="shared" si="11"/>
        <v>0.05</v>
      </c>
      <c r="M96" s="753">
        <f t="shared" si="11"/>
        <v>0.2</v>
      </c>
      <c r="N96" s="754">
        <f t="shared" si="14"/>
        <v>1</v>
      </c>
      <c r="O96" s="755"/>
      <c r="R96" s="749">
        <f t="shared" si="15"/>
        <v>0.8</v>
      </c>
      <c r="S96" s="750">
        <f t="shared" si="16"/>
        <v>0.71500000000000008</v>
      </c>
    </row>
    <row r="97" spans="2:19">
      <c r="B97" s="751">
        <f t="shared" si="12"/>
        <v>2079</v>
      </c>
      <c r="C97" s="752">
        <f t="shared" si="10"/>
        <v>0</v>
      </c>
      <c r="D97" s="753">
        <f t="shared" si="10"/>
        <v>1</v>
      </c>
      <c r="E97" s="753">
        <f t="shared" si="10"/>
        <v>0</v>
      </c>
      <c r="F97" s="753">
        <f t="shared" si="10"/>
        <v>0</v>
      </c>
      <c r="G97" s="753">
        <f t="shared" si="10"/>
        <v>0</v>
      </c>
      <c r="H97" s="754">
        <f t="shared" si="13"/>
        <v>1</v>
      </c>
      <c r="I97" s="752">
        <f t="shared" si="11"/>
        <v>0.2</v>
      </c>
      <c r="J97" s="753">
        <f t="shared" si="11"/>
        <v>0.3</v>
      </c>
      <c r="K97" s="753">
        <f t="shared" si="11"/>
        <v>0.25</v>
      </c>
      <c r="L97" s="753">
        <f t="shared" si="11"/>
        <v>0.05</v>
      </c>
      <c r="M97" s="753">
        <f t="shared" si="11"/>
        <v>0.2</v>
      </c>
      <c r="N97" s="754">
        <f t="shared" si="14"/>
        <v>1</v>
      </c>
      <c r="O97" s="755"/>
      <c r="R97" s="749">
        <f t="shared" si="15"/>
        <v>0.8</v>
      </c>
      <c r="S97" s="750">
        <f t="shared" si="16"/>
        <v>0.71500000000000008</v>
      </c>
    </row>
    <row r="98" spans="2:19" ht="13.5" thickBot="1">
      <c r="B98" s="756">
        <f t="shared" si="12"/>
        <v>2080</v>
      </c>
      <c r="C98" s="757">
        <f t="shared" si="10"/>
        <v>0</v>
      </c>
      <c r="D98" s="758">
        <f t="shared" si="10"/>
        <v>1</v>
      </c>
      <c r="E98" s="758">
        <f t="shared" si="10"/>
        <v>0</v>
      </c>
      <c r="F98" s="758">
        <f t="shared" si="10"/>
        <v>0</v>
      </c>
      <c r="G98" s="758">
        <f t="shared" si="10"/>
        <v>0</v>
      </c>
      <c r="H98" s="759">
        <f t="shared" si="13"/>
        <v>1</v>
      </c>
      <c r="I98" s="757">
        <f t="shared" si="11"/>
        <v>0.2</v>
      </c>
      <c r="J98" s="758">
        <f t="shared" si="11"/>
        <v>0.3</v>
      </c>
      <c r="K98" s="758">
        <f t="shared" si="11"/>
        <v>0.25</v>
      </c>
      <c r="L98" s="758">
        <f t="shared" si="11"/>
        <v>0.05</v>
      </c>
      <c r="M98" s="758">
        <f t="shared" si="11"/>
        <v>0.2</v>
      </c>
      <c r="N98" s="759">
        <f t="shared" si="14"/>
        <v>1</v>
      </c>
      <c r="O98" s="633"/>
      <c r="R98" s="760">
        <f t="shared" si="15"/>
        <v>0.8</v>
      </c>
      <c r="S98" s="760">
        <f t="shared" si="16"/>
        <v>0.71500000000000008</v>
      </c>
    </row>
    <row r="99" spans="2:19">
      <c r="H99" s="761"/>
    </row>
    <row r="100" spans="2:19">
      <c r="H100" s="76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40" activePane="bottomRight" state="frozen"/>
      <selection activeCell="E19" sqref="E19"/>
      <selection pane="topRight" activeCell="E19" sqref="E19"/>
      <selection pane="bottomLeft" activeCell="E19" sqref="E19"/>
      <selection pane="bottomRight" activeCell="D9" sqref="D9"/>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ht="15.75">
      <c r="C2" s="588" t="s">
        <v>34</v>
      </c>
      <c r="S2" s="588" t="s">
        <v>300</v>
      </c>
      <c r="AC2" s="587" t="s">
        <v>6</v>
      </c>
      <c r="AD2" s="704">
        <v>0.435</v>
      </c>
    </row>
    <row r="3" spans="2:30">
      <c r="B3" s="589"/>
      <c r="C3" s="589"/>
      <c r="S3" s="589"/>
      <c r="AC3" s="587" t="s">
        <v>256</v>
      </c>
      <c r="AD3" s="704">
        <v>0.129</v>
      </c>
    </row>
    <row r="4" spans="2:30">
      <c r="B4" s="589"/>
      <c r="C4" s="589" t="s">
        <v>38</v>
      </c>
      <c r="S4" s="589" t="s">
        <v>301</v>
      </c>
      <c r="AC4" s="587" t="s">
        <v>2</v>
      </c>
      <c r="AD4" s="704">
        <v>9.9000000000000005E-2</v>
      </c>
    </row>
    <row r="5" spans="2:30">
      <c r="B5" s="589"/>
      <c r="C5" s="589"/>
      <c r="S5" s="589" t="s">
        <v>38</v>
      </c>
      <c r="AC5" s="587" t="s">
        <v>16</v>
      </c>
      <c r="AD5" s="704">
        <v>2.7E-2</v>
      </c>
    </row>
    <row r="6" spans="2:30">
      <c r="B6" s="589"/>
      <c r="S6" s="589"/>
      <c r="AC6" s="587" t="s">
        <v>331</v>
      </c>
      <c r="AD6" s="704">
        <v>8.9999999999999993E-3</v>
      </c>
    </row>
    <row r="7" spans="2:30" ht="13.5" thickBot="1">
      <c r="B7" s="589"/>
      <c r="C7" s="590"/>
      <c r="S7" s="589"/>
      <c r="AC7" s="587" t="s">
        <v>332</v>
      </c>
      <c r="AD7" s="704">
        <v>7.1999999999999995E-2</v>
      </c>
    </row>
    <row r="8" spans="2:30" ht="13.5" thickBot="1">
      <c r="B8" s="589"/>
      <c r="D8" s="591">
        <v>6.2100000000000002E-2</v>
      </c>
      <c r="E8" s="592">
        <f>AD2</f>
        <v>0.435</v>
      </c>
      <c r="F8" s="593">
        <f>AD3</f>
        <v>0.129</v>
      </c>
      <c r="G8" s="594">
        <v>0</v>
      </c>
      <c r="H8" s="593">
        <v>0</v>
      </c>
      <c r="I8" s="593">
        <f>AD4</f>
        <v>9.9000000000000005E-2</v>
      </c>
      <c r="J8" s="593">
        <f>AD5</f>
        <v>2.7E-2</v>
      </c>
      <c r="K8" s="593">
        <f>AD6</f>
        <v>8.9999999999999993E-3</v>
      </c>
      <c r="L8" s="593">
        <f>AD7</f>
        <v>7.1999999999999995E-2</v>
      </c>
      <c r="M8" s="593">
        <f>AD8</f>
        <v>3.3000000000000002E-2</v>
      </c>
      <c r="N8" s="593">
        <f>AD9</f>
        <v>0.04</v>
      </c>
      <c r="O8" s="593">
        <f>AD10</f>
        <v>0.156</v>
      </c>
      <c r="P8" s="595">
        <f>SUM(E8:O8)</f>
        <v>1</v>
      </c>
      <c r="S8" s="589"/>
      <c r="T8" s="589"/>
      <c r="AC8" s="587" t="s">
        <v>231</v>
      </c>
      <c r="AD8" s="704">
        <v>3.3000000000000002E-2</v>
      </c>
    </row>
    <row r="9" spans="2:30" ht="13.5" thickBot="1">
      <c r="B9" s="596"/>
      <c r="C9" s="597"/>
      <c r="D9" s="598"/>
      <c r="E9" s="805" t="s">
        <v>41</v>
      </c>
      <c r="F9" s="806"/>
      <c r="G9" s="806"/>
      <c r="H9" s="806"/>
      <c r="I9" s="806"/>
      <c r="J9" s="806"/>
      <c r="K9" s="806"/>
      <c r="L9" s="806"/>
      <c r="M9" s="806"/>
      <c r="N9" s="806"/>
      <c r="O9" s="806"/>
      <c r="P9" s="599"/>
      <c r="AC9" s="587" t="s">
        <v>232</v>
      </c>
      <c r="AD9" s="704">
        <v>0.04</v>
      </c>
    </row>
    <row r="10" spans="2:30" ht="21.75" customHeight="1" thickBot="1">
      <c r="B10" s="807" t="s">
        <v>1</v>
      </c>
      <c r="C10" s="807" t="s">
        <v>33</v>
      </c>
      <c r="D10" s="807" t="s">
        <v>40</v>
      </c>
      <c r="E10" s="807" t="s">
        <v>228</v>
      </c>
      <c r="F10" s="807" t="s">
        <v>271</v>
      </c>
      <c r="G10" s="797" t="s">
        <v>267</v>
      </c>
      <c r="H10" s="807" t="s">
        <v>270</v>
      </c>
      <c r="I10" s="797" t="s">
        <v>2</v>
      </c>
      <c r="J10" s="807" t="s">
        <v>16</v>
      </c>
      <c r="K10" s="797" t="s">
        <v>229</v>
      </c>
      <c r="L10" s="794" t="s">
        <v>273</v>
      </c>
      <c r="M10" s="795"/>
      <c r="N10" s="795"/>
      <c r="O10" s="796"/>
      <c r="P10" s="807" t="s">
        <v>27</v>
      </c>
      <c r="AC10" s="587" t="s">
        <v>233</v>
      </c>
      <c r="AD10" s="704">
        <v>0.156</v>
      </c>
    </row>
    <row r="11" spans="2:30" s="601" customFormat="1" ht="42" customHeight="1" thickBot="1">
      <c r="B11" s="808"/>
      <c r="C11" s="808"/>
      <c r="D11" s="808"/>
      <c r="E11" s="808"/>
      <c r="F11" s="808"/>
      <c r="G11" s="799"/>
      <c r="H11" s="808"/>
      <c r="I11" s="799"/>
      <c r="J11" s="808"/>
      <c r="K11" s="799"/>
      <c r="L11" s="600" t="s">
        <v>230</v>
      </c>
      <c r="M11" s="600" t="s">
        <v>231</v>
      </c>
      <c r="N11" s="600" t="s">
        <v>232</v>
      </c>
      <c r="O11" s="600" t="s">
        <v>233</v>
      </c>
      <c r="P11" s="808"/>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BaU'!C30</f>
        <v>25.078813451999999</v>
      </c>
      <c r="D13" s="614">
        <v>1</v>
      </c>
      <c r="E13" s="615">
        <f t="shared" ref="E13:O28" si="0">E$8</f>
        <v>0.435</v>
      </c>
      <c r="F13" s="615">
        <f t="shared" si="0"/>
        <v>0.129</v>
      </c>
      <c r="G13" s="615">
        <f t="shared" si="0"/>
        <v>0</v>
      </c>
      <c r="H13" s="615">
        <f t="shared" si="0"/>
        <v>0</v>
      </c>
      <c r="I13" s="615">
        <f t="shared" si="0"/>
        <v>9.9000000000000005E-2</v>
      </c>
      <c r="J13" s="615">
        <f t="shared" si="0"/>
        <v>2.7E-2</v>
      </c>
      <c r="K13" s="615">
        <f t="shared" si="0"/>
        <v>8.9999999999999993E-3</v>
      </c>
      <c r="L13" s="615">
        <f t="shared" si="0"/>
        <v>7.1999999999999995E-2</v>
      </c>
      <c r="M13" s="615">
        <f t="shared" si="0"/>
        <v>3.3000000000000002E-2</v>
      </c>
      <c r="N13" s="615">
        <f t="shared" si="0"/>
        <v>0.04</v>
      </c>
      <c r="O13" s="615">
        <f t="shared" si="0"/>
        <v>0.156</v>
      </c>
      <c r="P13" s="616">
        <f t="shared" ref="P13:P44" si="1">SUM(E13:O13)</f>
        <v>1</v>
      </c>
      <c r="S13" s="612">
        <f>year</f>
        <v>2000</v>
      </c>
      <c r="T13" s="617">
        <v>0</v>
      </c>
      <c r="U13" s="617">
        <v>5</v>
      </c>
      <c r="V13" s="618">
        <f>T13*U13</f>
        <v>0</v>
      </c>
      <c r="W13" s="619">
        <v>1</v>
      </c>
      <c r="X13" s="620">
        <f t="shared" ref="X13:X44" si="2">V13*W13</f>
        <v>0</v>
      </c>
    </row>
    <row r="14" spans="2:30">
      <c r="B14" s="621">
        <f t="shared" ref="B14:B45" si="3">B13+1</f>
        <v>2001</v>
      </c>
      <c r="C14" s="613">
        <f>'[2]Fraksi pengelolaan sampah BaU'!C31</f>
        <v>25.400101979999999</v>
      </c>
      <c r="D14" s="614">
        <v>1</v>
      </c>
      <c r="E14" s="615">
        <f t="shared" si="0"/>
        <v>0.435</v>
      </c>
      <c r="F14" s="615">
        <f t="shared" si="0"/>
        <v>0.129</v>
      </c>
      <c r="G14" s="615">
        <f t="shared" si="0"/>
        <v>0</v>
      </c>
      <c r="H14" s="615">
        <f t="shared" si="0"/>
        <v>0</v>
      </c>
      <c r="I14" s="615">
        <f t="shared" si="0"/>
        <v>9.9000000000000005E-2</v>
      </c>
      <c r="J14" s="615">
        <f t="shared" si="0"/>
        <v>2.7E-2</v>
      </c>
      <c r="K14" s="615">
        <f t="shared" si="0"/>
        <v>8.9999999999999993E-3</v>
      </c>
      <c r="L14" s="615">
        <f t="shared" si="0"/>
        <v>7.1999999999999995E-2</v>
      </c>
      <c r="M14" s="615">
        <f t="shared" si="0"/>
        <v>3.3000000000000002E-2</v>
      </c>
      <c r="N14" s="615">
        <f t="shared" si="0"/>
        <v>0.04</v>
      </c>
      <c r="O14" s="615">
        <f t="shared" si="0"/>
        <v>0.156</v>
      </c>
      <c r="P14" s="622">
        <f t="shared" si="1"/>
        <v>1</v>
      </c>
      <c r="S14" s="621">
        <f t="shared" ref="S14:S77" si="4">S13+1</f>
        <v>2001</v>
      </c>
      <c r="T14" s="623">
        <v>0</v>
      </c>
      <c r="U14" s="623">
        <v>5</v>
      </c>
      <c r="V14" s="624">
        <f>T14*U14</f>
        <v>0</v>
      </c>
      <c r="W14" s="625">
        <v>1</v>
      </c>
      <c r="X14" s="626">
        <f t="shared" si="2"/>
        <v>0</v>
      </c>
    </row>
    <row r="15" spans="2:30">
      <c r="B15" s="621">
        <f t="shared" si="3"/>
        <v>2002</v>
      </c>
      <c r="C15" s="613">
        <f>'[2]Fraksi pengelolaan sampah BaU'!C32</f>
        <v>25.972466520000001</v>
      </c>
      <c r="D15" s="614">
        <v>1</v>
      </c>
      <c r="E15" s="615">
        <f t="shared" si="0"/>
        <v>0.435</v>
      </c>
      <c r="F15" s="615">
        <f t="shared" si="0"/>
        <v>0.129</v>
      </c>
      <c r="G15" s="615">
        <f t="shared" si="0"/>
        <v>0</v>
      </c>
      <c r="H15" s="615">
        <f t="shared" si="0"/>
        <v>0</v>
      </c>
      <c r="I15" s="615">
        <f t="shared" si="0"/>
        <v>9.9000000000000005E-2</v>
      </c>
      <c r="J15" s="615">
        <f t="shared" si="0"/>
        <v>2.7E-2</v>
      </c>
      <c r="K15" s="615">
        <f t="shared" si="0"/>
        <v>8.9999999999999993E-3</v>
      </c>
      <c r="L15" s="615">
        <f t="shared" si="0"/>
        <v>7.1999999999999995E-2</v>
      </c>
      <c r="M15" s="615">
        <f t="shared" si="0"/>
        <v>3.3000000000000002E-2</v>
      </c>
      <c r="N15" s="615">
        <f t="shared" si="0"/>
        <v>0.04</v>
      </c>
      <c r="O15" s="615">
        <f t="shared" si="0"/>
        <v>0.156</v>
      </c>
      <c r="P15" s="622">
        <f t="shared" si="1"/>
        <v>1</v>
      </c>
      <c r="S15" s="621">
        <f t="shared" si="4"/>
        <v>2002</v>
      </c>
      <c r="T15" s="623">
        <v>0</v>
      </c>
      <c r="U15" s="623">
        <v>5</v>
      </c>
      <c r="V15" s="624">
        <f t="shared" ref="V15:V78" si="5">T15*U15</f>
        <v>0</v>
      </c>
      <c r="W15" s="625">
        <v>1</v>
      </c>
      <c r="X15" s="626">
        <f t="shared" si="2"/>
        <v>0</v>
      </c>
    </row>
    <row r="16" spans="2:30">
      <c r="B16" s="621">
        <f t="shared" si="3"/>
        <v>2003</v>
      </c>
      <c r="C16" s="613">
        <f>'[2]Fraksi pengelolaan sampah BaU'!C33</f>
        <v>26.434118436000002</v>
      </c>
      <c r="D16" s="614">
        <v>1</v>
      </c>
      <c r="E16" s="615">
        <f t="shared" si="0"/>
        <v>0.435</v>
      </c>
      <c r="F16" s="615">
        <f t="shared" si="0"/>
        <v>0.129</v>
      </c>
      <c r="G16" s="615">
        <f t="shared" si="0"/>
        <v>0</v>
      </c>
      <c r="H16" s="615">
        <f t="shared" si="0"/>
        <v>0</v>
      </c>
      <c r="I16" s="615">
        <f t="shared" si="0"/>
        <v>9.9000000000000005E-2</v>
      </c>
      <c r="J16" s="615">
        <f t="shared" si="0"/>
        <v>2.7E-2</v>
      </c>
      <c r="K16" s="615">
        <f t="shared" si="0"/>
        <v>8.9999999999999993E-3</v>
      </c>
      <c r="L16" s="615">
        <f t="shared" si="0"/>
        <v>7.1999999999999995E-2</v>
      </c>
      <c r="M16" s="615">
        <f t="shared" si="0"/>
        <v>3.3000000000000002E-2</v>
      </c>
      <c r="N16" s="615">
        <f t="shared" si="0"/>
        <v>0.04</v>
      </c>
      <c r="O16" s="615">
        <f t="shared" si="0"/>
        <v>0.156</v>
      </c>
      <c r="P16" s="622">
        <f t="shared" si="1"/>
        <v>1</v>
      </c>
      <c r="S16" s="621">
        <f t="shared" si="4"/>
        <v>2003</v>
      </c>
      <c r="T16" s="623">
        <v>0</v>
      </c>
      <c r="U16" s="623">
        <v>5</v>
      </c>
      <c r="V16" s="624">
        <f t="shared" si="5"/>
        <v>0</v>
      </c>
      <c r="W16" s="625">
        <v>1</v>
      </c>
      <c r="X16" s="626">
        <f t="shared" si="2"/>
        <v>0</v>
      </c>
    </row>
    <row r="17" spans="2:24">
      <c r="B17" s="621">
        <f t="shared" si="3"/>
        <v>2004</v>
      </c>
      <c r="C17" s="613">
        <f>'[2]Fraksi pengelolaan sampah BaU'!C34</f>
        <v>26.575529771999999</v>
      </c>
      <c r="D17" s="614">
        <v>1</v>
      </c>
      <c r="E17" s="615">
        <f t="shared" si="0"/>
        <v>0.435</v>
      </c>
      <c r="F17" s="615">
        <f t="shared" si="0"/>
        <v>0.129</v>
      </c>
      <c r="G17" s="615">
        <f t="shared" si="0"/>
        <v>0</v>
      </c>
      <c r="H17" s="615">
        <f t="shared" si="0"/>
        <v>0</v>
      </c>
      <c r="I17" s="615">
        <f t="shared" si="0"/>
        <v>9.9000000000000005E-2</v>
      </c>
      <c r="J17" s="615">
        <f t="shared" si="0"/>
        <v>2.7E-2</v>
      </c>
      <c r="K17" s="615">
        <f t="shared" si="0"/>
        <v>8.9999999999999993E-3</v>
      </c>
      <c r="L17" s="615">
        <f t="shared" si="0"/>
        <v>7.1999999999999995E-2</v>
      </c>
      <c r="M17" s="615">
        <f t="shared" si="0"/>
        <v>3.3000000000000002E-2</v>
      </c>
      <c r="N17" s="615">
        <f t="shared" si="0"/>
        <v>0.04</v>
      </c>
      <c r="O17" s="615">
        <f t="shared" si="0"/>
        <v>0.156</v>
      </c>
      <c r="P17" s="622">
        <f t="shared" si="1"/>
        <v>1</v>
      </c>
      <c r="S17" s="621">
        <f t="shared" si="4"/>
        <v>2004</v>
      </c>
      <c r="T17" s="623">
        <v>0</v>
      </c>
      <c r="U17" s="623">
        <v>5</v>
      </c>
      <c r="V17" s="624">
        <f t="shared" si="5"/>
        <v>0</v>
      </c>
      <c r="W17" s="625">
        <v>1</v>
      </c>
      <c r="X17" s="626">
        <f t="shared" si="2"/>
        <v>0</v>
      </c>
    </row>
    <row r="18" spans="2:24">
      <c r="B18" s="621">
        <f t="shared" si="3"/>
        <v>2005</v>
      </c>
      <c r="C18" s="613">
        <f>'[2]Fraksi pengelolaan sampah BaU'!C35</f>
        <v>29.43685932</v>
      </c>
      <c r="D18" s="614">
        <v>1</v>
      </c>
      <c r="E18" s="615">
        <f t="shared" si="0"/>
        <v>0.435</v>
      </c>
      <c r="F18" s="615">
        <f t="shared" si="0"/>
        <v>0.129</v>
      </c>
      <c r="G18" s="615">
        <f t="shared" si="0"/>
        <v>0</v>
      </c>
      <c r="H18" s="615">
        <f t="shared" si="0"/>
        <v>0</v>
      </c>
      <c r="I18" s="615">
        <f t="shared" si="0"/>
        <v>9.9000000000000005E-2</v>
      </c>
      <c r="J18" s="615">
        <f t="shared" si="0"/>
        <v>2.7E-2</v>
      </c>
      <c r="K18" s="615">
        <f t="shared" si="0"/>
        <v>8.9999999999999993E-3</v>
      </c>
      <c r="L18" s="615">
        <f t="shared" si="0"/>
        <v>7.1999999999999995E-2</v>
      </c>
      <c r="M18" s="615">
        <f t="shared" si="0"/>
        <v>3.3000000000000002E-2</v>
      </c>
      <c r="N18" s="615">
        <f t="shared" si="0"/>
        <v>0.04</v>
      </c>
      <c r="O18" s="615">
        <f t="shared" si="0"/>
        <v>0.156</v>
      </c>
      <c r="P18" s="622">
        <f t="shared" si="1"/>
        <v>1</v>
      </c>
      <c r="S18" s="621">
        <f t="shared" si="4"/>
        <v>2005</v>
      </c>
      <c r="T18" s="623">
        <v>0</v>
      </c>
      <c r="U18" s="623">
        <v>5</v>
      </c>
      <c r="V18" s="624">
        <f t="shared" si="5"/>
        <v>0</v>
      </c>
      <c r="W18" s="625">
        <v>1</v>
      </c>
      <c r="X18" s="626">
        <f t="shared" si="2"/>
        <v>0</v>
      </c>
    </row>
    <row r="19" spans="2:24">
      <c r="B19" s="621">
        <f t="shared" si="3"/>
        <v>2006</v>
      </c>
      <c r="C19" s="613">
        <f>'[2]Fraksi pengelolaan sampah BaU'!C36</f>
        <v>30.042388332000002</v>
      </c>
      <c r="D19" s="614">
        <v>1</v>
      </c>
      <c r="E19" s="615">
        <f t="shared" si="0"/>
        <v>0.435</v>
      </c>
      <c r="F19" s="615">
        <f t="shared" si="0"/>
        <v>0.129</v>
      </c>
      <c r="G19" s="615">
        <f t="shared" si="0"/>
        <v>0</v>
      </c>
      <c r="H19" s="615">
        <f t="shared" si="0"/>
        <v>0</v>
      </c>
      <c r="I19" s="615">
        <f t="shared" si="0"/>
        <v>9.9000000000000005E-2</v>
      </c>
      <c r="J19" s="615">
        <f t="shared" si="0"/>
        <v>2.7E-2</v>
      </c>
      <c r="K19" s="615">
        <f t="shared" si="0"/>
        <v>8.9999999999999993E-3</v>
      </c>
      <c r="L19" s="615">
        <f t="shared" si="0"/>
        <v>7.1999999999999995E-2</v>
      </c>
      <c r="M19" s="615">
        <f t="shared" si="0"/>
        <v>3.3000000000000002E-2</v>
      </c>
      <c r="N19" s="615">
        <f t="shared" si="0"/>
        <v>0.04</v>
      </c>
      <c r="O19" s="615">
        <f t="shared" si="0"/>
        <v>0.156</v>
      </c>
      <c r="P19" s="622">
        <f t="shared" si="1"/>
        <v>1</v>
      </c>
      <c r="S19" s="621">
        <f t="shared" si="4"/>
        <v>2006</v>
      </c>
      <c r="T19" s="623">
        <v>0</v>
      </c>
      <c r="U19" s="623">
        <v>5</v>
      </c>
      <c r="V19" s="624">
        <f t="shared" si="5"/>
        <v>0</v>
      </c>
      <c r="W19" s="625">
        <v>1</v>
      </c>
      <c r="X19" s="626">
        <f t="shared" si="2"/>
        <v>0</v>
      </c>
    </row>
    <row r="20" spans="2:24">
      <c r="B20" s="621">
        <f t="shared" si="3"/>
        <v>2007</v>
      </c>
      <c r="C20" s="613">
        <f>'[2]Fraksi pengelolaan sampah BaU'!C37</f>
        <v>30.647424192000003</v>
      </c>
      <c r="D20" s="614">
        <v>1</v>
      </c>
      <c r="E20" s="615">
        <f t="shared" si="0"/>
        <v>0.435</v>
      </c>
      <c r="F20" s="615">
        <f t="shared" si="0"/>
        <v>0.129</v>
      </c>
      <c r="G20" s="615">
        <f t="shared" si="0"/>
        <v>0</v>
      </c>
      <c r="H20" s="615">
        <f t="shared" si="0"/>
        <v>0</v>
      </c>
      <c r="I20" s="615">
        <f t="shared" si="0"/>
        <v>9.9000000000000005E-2</v>
      </c>
      <c r="J20" s="615">
        <f t="shared" si="0"/>
        <v>2.7E-2</v>
      </c>
      <c r="K20" s="615">
        <f t="shared" si="0"/>
        <v>8.9999999999999993E-3</v>
      </c>
      <c r="L20" s="615">
        <f t="shared" si="0"/>
        <v>7.1999999999999995E-2</v>
      </c>
      <c r="M20" s="615">
        <f t="shared" si="0"/>
        <v>3.3000000000000002E-2</v>
      </c>
      <c r="N20" s="615">
        <f t="shared" si="0"/>
        <v>0.04</v>
      </c>
      <c r="O20" s="615">
        <f t="shared" si="0"/>
        <v>0.156</v>
      </c>
      <c r="P20" s="622">
        <f t="shared" si="1"/>
        <v>1</v>
      </c>
      <c r="S20" s="621">
        <f t="shared" si="4"/>
        <v>2007</v>
      </c>
      <c r="T20" s="623">
        <v>0</v>
      </c>
      <c r="U20" s="623">
        <v>5</v>
      </c>
      <c r="V20" s="624">
        <f t="shared" si="5"/>
        <v>0</v>
      </c>
      <c r="W20" s="625">
        <v>1</v>
      </c>
      <c r="X20" s="626">
        <f t="shared" si="2"/>
        <v>0</v>
      </c>
    </row>
    <row r="21" spans="2:24">
      <c r="B21" s="621">
        <f t="shared" si="3"/>
        <v>2008</v>
      </c>
      <c r="C21" s="613">
        <f>'[2]Fraksi pengelolaan sampah BaU'!C38</f>
        <v>31.24826826</v>
      </c>
      <c r="D21" s="614">
        <v>1</v>
      </c>
      <c r="E21" s="615">
        <f t="shared" si="0"/>
        <v>0.435</v>
      </c>
      <c r="F21" s="615">
        <f t="shared" si="0"/>
        <v>0.129</v>
      </c>
      <c r="G21" s="615">
        <f t="shared" si="0"/>
        <v>0</v>
      </c>
      <c r="H21" s="615">
        <f t="shared" si="0"/>
        <v>0</v>
      </c>
      <c r="I21" s="615">
        <f t="shared" si="0"/>
        <v>9.9000000000000005E-2</v>
      </c>
      <c r="J21" s="615">
        <f t="shared" si="0"/>
        <v>2.7E-2</v>
      </c>
      <c r="K21" s="615">
        <f t="shared" si="0"/>
        <v>8.9999999999999993E-3</v>
      </c>
      <c r="L21" s="615">
        <f t="shared" si="0"/>
        <v>7.1999999999999995E-2</v>
      </c>
      <c r="M21" s="615">
        <f t="shared" si="0"/>
        <v>3.3000000000000002E-2</v>
      </c>
      <c r="N21" s="615">
        <f t="shared" si="0"/>
        <v>0.04</v>
      </c>
      <c r="O21" s="615">
        <f t="shared" si="0"/>
        <v>0.156</v>
      </c>
      <c r="P21" s="622">
        <f t="shared" si="1"/>
        <v>1</v>
      </c>
      <c r="S21" s="621">
        <f t="shared" si="4"/>
        <v>2008</v>
      </c>
      <c r="T21" s="623">
        <v>0</v>
      </c>
      <c r="U21" s="623">
        <v>5</v>
      </c>
      <c r="V21" s="624">
        <f t="shared" si="5"/>
        <v>0</v>
      </c>
      <c r="W21" s="625">
        <v>1</v>
      </c>
      <c r="X21" s="626">
        <f t="shared" si="2"/>
        <v>0</v>
      </c>
    </row>
    <row r="22" spans="2:24">
      <c r="B22" s="621">
        <f t="shared" si="3"/>
        <v>2009</v>
      </c>
      <c r="C22" s="613">
        <f>'[2]Fraksi pengelolaan sampah BaU'!C39</f>
        <v>31.840482168000001</v>
      </c>
      <c r="D22" s="614">
        <v>1</v>
      </c>
      <c r="E22" s="615">
        <f t="shared" si="0"/>
        <v>0.435</v>
      </c>
      <c r="F22" s="615">
        <f t="shared" si="0"/>
        <v>0.129</v>
      </c>
      <c r="G22" s="615">
        <f t="shared" si="0"/>
        <v>0</v>
      </c>
      <c r="H22" s="615">
        <f t="shared" si="0"/>
        <v>0</v>
      </c>
      <c r="I22" s="615">
        <f t="shared" si="0"/>
        <v>9.9000000000000005E-2</v>
      </c>
      <c r="J22" s="615">
        <f t="shared" si="0"/>
        <v>2.7E-2</v>
      </c>
      <c r="K22" s="615">
        <f t="shared" si="0"/>
        <v>8.9999999999999993E-3</v>
      </c>
      <c r="L22" s="615">
        <f t="shared" si="0"/>
        <v>7.1999999999999995E-2</v>
      </c>
      <c r="M22" s="615">
        <f t="shared" si="0"/>
        <v>3.3000000000000002E-2</v>
      </c>
      <c r="N22" s="615">
        <f t="shared" si="0"/>
        <v>0.04</v>
      </c>
      <c r="O22" s="615">
        <f t="shared" si="0"/>
        <v>0.156</v>
      </c>
      <c r="P22" s="622">
        <f t="shared" si="1"/>
        <v>1</v>
      </c>
      <c r="S22" s="621">
        <f t="shared" si="4"/>
        <v>2009</v>
      </c>
      <c r="T22" s="623">
        <v>0</v>
      </c>
      <c r="U22" s="623">
        <v>5</v>
      </c>
      <c r="V22" s="624">
        <f t="shared" si="5"/>
        <v>0</v>
      </c>
      <c r="W22" s="625">
        <v>1</v>
      </c>
      <c r="X22" s="626">
        <f t="shared" si="2"/>
        <v>0</v>
      </c>
    </row>
    <row r="23" spans="2:24">
      <c r="B23" s="621">
        <f t="shared" si="3"/>
        <v>2010</v>
      </c>
      <c r="C23" s="613">
        <f>'[2]Fraksi pengelolaan sampah BaU'!C40</f>
        <v>34.371399876000005</v>
      </c>
      <c r="D23" s="614">
        <v>1</v>
      </c>
      <c r="E23" s="615">
        <f t="shared" ref="E23:O38" si="6">E$8</f>
        <v>0.435</v>
      </c>
      <c r="F23" s="615">
        <f t="shared" si="6"/>
        <v>0.129</v>
      </c>
      <c r="G23" s="615">
        <f t="shared" si="0"/>
        <v>0</v>
      </c>
      <c r="H23" s="615">
        <f t="shared" si="6"/>
        <v>0</v>
      </c>
      <c r="I23" s="615">
        <f t="shared" si="0"/>
        <v>9.9000000000000005E-2</v>
      </c>
      <c r="J23" s="615">
        <f t="shared" si="6"/>
        <v>2.7E-2</v>
      </c>
      <c r="K23" s="615">
        <f t="shared" si="6"/>
        <v>8.9999999999999993E-3</v>
      </c>
      <c r="L23" s="615">
        <f t="shared" si="6"/>
        <v>7.1999999999999995E-2</v>
      </c>
      <c r="M23" s="615">
        <f t="shared" si="6"/>
        <v>3.3000000000000002E-2</v>
      </c>
      <c r="N23" s="615">
        <f t="shared" si="6"/>
        <v>0.04</v>
      </c>
      <c r="O23" s="615">
        <f t="shared" si="6"/>
        <v>0.156</v>
      </c>
      <c r="P23" s="622">
        <f t="shared" si="1"/>
        <v>1</v>
      </c>
      <c r="S23" s="621">
        <f t="shared" si="4"/>
        <v>2010</v>
      </c>
      <c r="T23" s="623">
        <v>0</v>
      </c>
      <c r="U23" s="623">
        <v>5</v>
      </c>
      <c r="V23" s="624">
        <f t="shared" si="5"/>
        <v>0</v>
      </c>
      <c r="W23" s="625">
        <v>1</v>
      </c>
      <c r="X23" s="626">
        <f t="shared" si="2"/>
        <v>0</v>
      </c>
    </row>
    <row r="24" spans="2:24">
      <c r="B24" s="621">
        <f t="shared" si="3"/>
        <v>2011</v>
      </c>
      <c r="C24" s="613">
        <f>'[3]Fraksi pengelolaan sampah BaU'!C29</f>
        <v>35.271710495999997</v>
      </c>
      <c r="D24" s="614">
        <v>1</v>
      </c>
      <c r="E24" s="615">
        <f t="shared" si="6"/>
        <v>0.435</v>
      </c>
      <c r="F24" s="615">
        <f t="shared" si="6"/>
        <v>0.129</v>
      </c>
      <c r="G24" s="615">
        <f t="shared" si="0"/>
        <v>0</v>
      </c>
      <c r="H24" s="615">
        <f t="shared" si="6"/>
        <v>0</v>
      </c>
      <c r="I24" s="615">
        <f t="shared" si="0"/>
        <v>9.9000000000000005E-2</v>
      </c>
      <c r="J24" s="615">
        <f t="shared" si="6"/>
        <v>2.7E-2</v>
      </c>
      <c r="K24" s="615">
        <f t="shared" si="6"/>
        <v>8.9999999999999993E-3</v>
      </c>
      <c r="L24" s="615">
        <f t="shared" si="6"/>
        <v>7.1999999999999995E-2</v>
      </c>
      <c r="M24" s="615">
        <f t="shared" si="6"/>
        <v>3.3000000000000002E-2</v>
      </c>
      <c r="N24" s="615">
        <f t="shared" si="6"/>
        <v>0.04</v>
      </c>
      <c r="O24" s="615">
        <f t="shared" si="6"/>
        <v>0.156</v>
      </c>
      <c r="P24" s="622">
        <f t="shared" si="1"/>
        <v>1</v>
      </c>
      <c r="S24" s="621">
        <f t="shared" si="4"/>
        <v>2011</v>
      </c>
      <c r="T24" s="623">
        <v>0</v>
      </c>
      <c r="U24" s="623">
        <v>5</v>
      </c>
      <c r="V24" s="624">
        <f t="shared" si="5"/>
        <v>0</v>
      </c>
      <c r="W24" s="625">
        <v>1</v>
      </c>
      <c r="X24" s="626">
        <f t="shared" si="2"/>
        <v>0</v>
      </c>
    </row>
    <row r="25" spans="2:24">
      <c r="B25" s="621">
        <f t="shared" si="3"/>
        <v>2012</v>
      </c>
      <c r="C25" s="613">
        <f>'[3]Fraksi pengelolaan sampah BaU'!C30</f>
        <v>35.955219167999999</v>
      </c>
      <c r="D25" s="614">
        <v>1</v>
      </c>
      <c r="E25" s="615">
        <f t="shared" si="6"/>
        <v>0.435</v>
      </c>
      <c r="F25" s="615">
        <f t="shared" si="6"/>
        <v>0.129</v>
      </c>
      <c r="G25" s="615">
        <f t="shared" si="0"/>
        <v>0</v>
      </c>
      <c r="H25" s="615">
        <f t="shared" si="6"/>
        <v>0</v>
      </c>
      <c r="I25" s="615">
        <f t="shared" si="0"/>
        <v>9.9000000000000005E-2</v>
      </c>
      <c r="J25" s="615">
        <f t="shared" si="6"/>
        <v>2.7E-2</v>
      </c>
      <c r="K25" s="615">
        <f t="shared" si="6"/>
        <v>8.9999999999999993E-3</v>
      </c>
      <c r="L25" s="615">
        <f t="shared" si="6"/>
        <v>7.1999999999999995E-2</v>
      </c>
      <c r="M25" s="615">
        <f t="shared" si="6"/>
        <v>3.3000000000000002E-2</v>
      </c>
      <c r="N25" s="615">
        <f t="shared" si="6"/>
        <v>0.04</v>
      </c>
      <c r="O25" s="615">
        <f t="shared" si="6"/>
        <v>0.156</v>
      </c>
      <c r="P25" s="622">
        <f t="shared" si="1"/>
        <v>1</v>
      </c>
      <c r="S25" s="621">
        <f t="shared" si="4"/>
        <v>2012</v>
      </c>
      <c r="T25" s="623">
        <v>0</v>
      </c>
      <c r="U25" s="623">
        <v>5</v>
      </c>
      <c r="V25" s="624">
        <f t="shared" si="5"/>
        <v>0</v>
      </c>
      <c r="W25" s="625">
        <v>1</v>
      </c>
      <c r="X25" s="626">
        <f t="shared" si="2"/>
        <v>0</v>
      </c>
    </row>
    <row r="26" spans="2:24">
      <c r="B26" s="621">
        <f t="shared" si="3"/>
        <v>2013</v>
      </c>
      <c r="C26" s="613">
        <f>'[3]Fraksi pengelolaan sampah BaU'!C31</f>
        <v>36.636385367999999</v>
      </c>
      <c r="D26" s="614">
        <v>1</v>
      </c>
      <c r="E26" s="615">
        <f t="shared" si="6"/>
        <v>0.435</v>
      </c>
      <c r="F26" s="615">
        <f t="shared" si="6"/>
        <v>0.129</v>
      </c>
      <c r="G26" s="615">
        <f t="shared" si="0"/>
        <v>0</v>
      </c>
      <c r="H26" s="615">
        <f t="shared" si="6"/>
        <v>0</v>
      </c>
      <c r="I26" s="615">
        <f t="shared" si="0"/>
        <v>9.9000000000000005E-2</v>
      </c>
      <c r="J26" s="615">
        <f t="shared" si="6"/>
        <v>2.7E-2</v>
      </c>
      <c r="K26" s="615">
        <f t="shared" si="6"/>
        <v>8.9999999999999993E-3</v>
      </c>
      <c r="L26" s="615">
        <f t="shared" si="6"/>
        <v>7.1999999999999995E-2</v>
      </c>
      <c r="M26" s="615">
        <f t="shared" si="6"/>
        <v>3.3000000000000002E-2</v>
      </c>
      <c r="N26" s="615">
        <f t="shared" si="6"/>
        <v>0.04</v>
      </c>
      <c r="O26" s="615">
        <f t="shared" si="6"/>
        <v>0.156</v>
      </c>
      <c r="P26" s="622">
        <f t="shared" si="1"/>
        <v>1</v>
      </c>
      <c r="S26" s="621">
        <f t="shared" si="4"/>
        <v>2013</v>
      </c>
      <c r="T26" s="623">
        <v>0</v>
      </c>
      <c r="U26" s="623">
        <v>5</v>
      </c>
      <c r="V26" s="624">
        <f t="shared" si="5"/>
        <v>0</v>
      </c>
      <c r="W26" s="625">
        <v>1</v>
      </c>
      <c r="X26" s="626">
        <f t="shared" si="2"/>
        <v>0</v>
      </c>
    </row>
    <row r="27" spans="2:24">
      <c r="B27" s="621">
        <f t="shared" si="3"/>
        <v>2014</v>
      </c>
      <c r="C27" s="613">
        <f>'[3]Fraksi pengelolaan sampah BaU'!C32</f>
        <v>37.300537823999996</v>
      </c>
      <c r="D27" s="614">
        <v>1</v>
      </c>
      <c r="E27" s="615">
        <f t="shared" si="6"/>
        <v>0.435</v>
      </c>
      <c r="F27" s="615">
        <f t="shared" si="6"/>
        <v>0.129</v>
      </c>
      <c r="G27" s="615">
        <f t="shared" si="0"/>
        <v>0</v>
      </c>
      <c r="H27" s="615">
        <f t="shared" si="6"/>
        <v>0</v>
      </c>
      <c r="I27" s="615">
        <f t="shared" si="0"/>
        <v>9.9000000000000005E-2</v>
      </c>
      <c r="J27" s="615">
        <f t="shared" si="6"/>
        <v>2.7E-2</v>
      </c>
      <c r="K27" s="615">
        <f t="shared" si="6"/>
        <v>8.9999999999999993E-3</v>
      </c>
      <c r="L27" s="615">
        <f t="shared" si="6"/>
        <v>7.1999999999999995E-2</v>
      </c>
      <c r="M27" s="615">
        <f t="shared" si="6"/>
        <v>3.3000000000000002E-2</v>
      </c>
      <c r="N27" s="615">
        <f t="shared" si="6"/>
        <v>0.04</v>
      </c>
      <c r="O27" s="615">
        <f t="shared" si="6"/>
        <v>0.156</v>
      </c>
      <c r="P27" s="622">
        <f t="shared" si="1"/>
        <v>1</v>
      </c>
      <c r="S27" s="621">
        <f t="shared" si="4"/>
        <v>2014</v>
      </c>
      <c r="T27" s="623">
        <v>0</v>
      </c>
      <c r="U27" s="623">
        <v>5</v>
      </c>
      <c r="V27" s="624">
        <f t="shared" si="5"/>
        <v>0</v>
      </c>
      <c r="W27" s="625">
        <v>1</v>
      </c>
      <c r="X27" s="626">
        <f t="shared" si="2"/>
        <v>0</v>
      </c>
    </row>
    <row r="28" spans="2:24">
      <c r="B28" s="621">
        <f t="shared" si="3"/>
        <v>2015</v>
      </c>
      <c r="C28" s="613">
        <f>'[3]Fraksi pengelolaan sampah BaU'!C33</f>
        <v>37.946443656</v>
      </c>
      <c r="D28" s="614">
        <v>1</v>
      </c>
      <c r="E28" s="615">
        <f t="shared" si="6"/>
        <v>0.435</v>
      </c>
      <c r="F28" s="615">
        <f t="shared" si="6"/>
        <v>0.129</v>
      </c>
      <c r="G28" s="615">
        <f t="shared" si="0"/>
        <v>0</v>
      </c>
      <c r="H28" s="615">
        <f t="shared" si="6"/>
        <v>0</v>
      </c>
      <c r="I28" s="615">
        <f t="shared" si="0"/>
        <v>9.9000000000000005E-2</v>
      </c>
      <c r="J28" s="615">
        <f t="shared" si="6"/>
        <v>2.7E-2</v>
      </c>
      <c r="K28" s="615">
        <f t="shared" si="6"/>
        <v>8.9999999999999993E-3</v>
      </c>
      <c r="L28" s="615">
        <f t="shared" si="6"/>
        <v>7.1999999999999995E-2</v>
      </c>
      <c r="M28" s="615">
        <f t="shared" si="6"/>
        <v>3.3000000000000002E-2</v>
      </c>
      <c r="N28" s="615">
        <f t="shared" si="6"/>
        <v>0.04</v>
      </c>
      <c r="O28" s="615">
        <f t="shared" si="6"/>
        <v>0.156</v>
      </c>
      <c r="P28" s="622">
        <f t="shared" si="1"/>
        <v>1</v>
      </c>
      <c r="S28" s="621">
        <f t="shared" si="4"/>
        <v>2015</v>
      </c>
      <c r="T28" s="623">
        <v>0</v>
      </c>
      <c r="U28" s="623">
        <v>5</v>
      </c>
      <c r="V28" s="624">
        <f t="shared" si="5"/>
        <v>0</v>
      </c>
      <c r="W28" s="625">
        <v>1</v>
      </c>
      <c r="X28" s="626">
        <f t="shared" si="2"/>
        <v>0</v>
      </c>
    </row>
    <row r="29" spans="2:24">
      <c r="B29" s="621">
        <f t="shared" si="3"/>
        <v>2016</v>
      </c>
      <c r="C29" s="613">
        <f>'[3]Fraksi pengelolaan sampah BaU'!C34</f>
        <v>38.587171391999995</v>
      </c>
      <c r="D29" s="614">
        <v>1</v>
      </c>
      <c r="E29" s="615">
        <f t="shared" si="6"/>
        <v>0.435</v>
      </c>
      <c r="F29" s="615">
        <f t="shared" si="6"/>
        <v>0.129</v>
      </c>
      <c r="G29" s="615">
        <f t="shared" si="6"/>
        <v>0</v>
      </c>
      <c r="H29" s="615">
        <f t="shared" si="6"/>
        <v>0</v>
      </c>
      <c r="I29" s="615">
        <f t="shared" si="6"/>
        <v>9.9000000000000005E-2</v>
      </c>
      <c r="J29" s="615">
        <f t="shared" si="6"/>
        <v>2.7E-2</v>
      </c>
      <c r="K29" s="615">
        <f t="shared" si="6"/>
        <v>8.9999999999999993E-3</v>
      </c>
      <c r="L29" s="615">
        <f t="shared" si="6"/>
        <v>7.1999999999999995E-2</v>
      </c>
      <c r="M29" s="615">
        <f t="shared" si="6"/>
        <v>3.3000000000000002E-2</v>
      </c>
      <c r="N29" s="615">
        <f t="shared" si="6"/>
        <v>0.04</v>
      </c>
      <c r="O29" s="615">
        <f t="shared" si="6"/>
        <v>0.156</v>
      </c>
      <c r="P29" s="622">
        <f t="shared" si="1"/>
        <v>1</v>
      </c>
      <c r="S29" s="621">
        <f t="shared" si="4"/>
        <v>2016</v>
      </c>
      <c r="T29" s="623">
        <v>0</v>
      </c>
      <c r="U29" s="623">
        <v>5</v>
      </c>
      <c r="V29" s="624">
        <f t="shared" si="5"/>
        <v>0</v>
      </c>
      <c r="W29" s="625">
        <v>1</v>
      </c>
      <c r="X29" s="626">
        <f t="shared" si="2"/>
        <v>0</v>
      </c>
    </row>
    <row r="30" spans="2:24">
      <c r="B30" s="621">
        <f t="shared" si="3"/>
        <v>2017</v>
      </c>
      <c r="C30" s="613">
        <f>'[3]Fraksi pengelolaan sampah BaU'!C35</f>
        <v>39.114305374399201</v>
      </c>
      <c r="D30" s="614">
        <v>1</v>
      </c>
      <c r="E30" s="615">
        <f t="shared" si="6"/>
        <v>0.435</v>
      </c>
      <c r="F30" s="615">
        <f t="shared" si="6"/>
        <v>0.129</v>
      </c>
      <c r="G30" s="615">
        <f t="shared" si="6"/>
        <v>0</v>
      </c>
      <c r="H30" s="615">
        <f t="shared" si="6"/>
        <v>0</v>
      </c>
      <c r="I30" s="615">
        <f t="shared" si="6"/>
        <v>9.9000000000000005E-2</v>
      </c>
      <c r="J30" s="615">
        <f t="shared" si="6"/>
        <v>2.7E-2</v>
      </c>
      <c r="K30" s="615">
        <f t="shared" si="6"/>
        <v>8.9999999999999993E-3</v>
      </c>
      <c r="L30" s="615">
        <f t="shared" si="6"/>
        <v>7.1999999999999995E-2</v>
      </c>
      <c r="M30" s="615">
        <f t="shared" si="6"/>
        <v>3.3000000000000002E-2</v>
      </c>
      <c r="N30" s="615">
        <f t="shared" si="6"/>
        <v>0.04</v>
      </c>
      <c r="O30" s="615">
        <f t="shared" si="6"/>
        <v>0.156</v>
      </c>
      <c r="P30" s="622">
        <f t="shared" si="1"/>
        <v>1</v>
      </c>
      <c r="S30" s="621">
        <f t="shared" si="4"/>
        <v>2017</v>
      </c>
      <c r="T30" s="623">
        <v>0</v>
      </c>
      <c r="U30" s="623">
        <v>5</v>
      </c>
      <c r="V30" s="624">
        <f t="shared" si="5"/>
        <v>0</v>
      </c>
      <c r="W30" s="625">
        <v>1</v>
      </c>
      <c r="X30" s="626">
        <f t="shared" si="2"/>
        <v>0</v>
      </c>
    </row>
    <row r="31" spans="2:24">
      <c r="B31" s="621">
        <f t="shared" si="3"/>
        <v>2018</v>
      </c>
      <c r="C31" s="613">
        <f>'[3]Fraksi pengelolaan sampah BaU'!C36</f>
        <v>39.07037057655841</v>
      </c>
      <c r="D31" s="614">
        <v>1</v>
      </c>
      <c r="E31" s="615">
        <f t="shared" si="6"/>
        <v>0.435</v>
      </c>
      <c r="F31" s="615">
        <f t="shared" si="6"/>
        <v>0.129</v>
      </c>
      <c r="G31" s="615">
        <f t="shared" si="6"/>
        <v>0</v>
      </c>
      <c r="H31" s="615">
        <f t="shared" si="6"/>
        <v>0</v>
      </c>
      <c r="I31" s="615">
        <f t="shared" si="6"/>
        <v>9.9000000000000005E-2</v>
      </c>
      <c r="J31" s="615">
        <f t="shared" si="6"/>
        <v>2.7E-2</v>
      </c>
      <c r="K31" s="615">
        <f t="shared" si="6"/>
        <v>8.9999999999999993E-3</v>
      </c>
      <c r="L31" s="615">
        <f t="shared" si="6"/>
        <v>7.1999999999999995E-2</v>
      </c>
      <c r="M31" s="615">
        <f t="shared" si="6"/>
        <v>3.3000000000000002E-2</v>
      </c>
      <c r="N31" s="615">
        <f t="shared" si="6"/>
        <v>0.04</v>
      </c>
      <c r="O31" s="615">
        <f t="shared" si="6"/>
        <v>0.156</v>
      </c>
      <c r="P31" s="622">
        <f t="shared" si="1"/>
        <v>1</v>
      </c>
      <c r="S31" s="621">
        <f t="shared" si="4"/>
        <v>2018</v>
      </c>
      <c r="T31" s="623">
        <v>0</v>
      </c>
      <c r="U31" s="623">
        <v>5</v>
      </c>
      <c r="V31" s="624">
        <f t="shared" si="5"/>
        <v>0</v>
      </c>
      <c r="W31" s="625">
        <v>1</v>
      </c>
      <c r="X31" s="626">
        <f t="shared" si="2"/>
        <v>0</v>
      </c>
    </row>
    <row r="32" spans="2:24">
      <c r="B32" s="621">
        <f t="shared" si="3"/>
        <v>2019</v>
      </c>
      <c r="C32" s="613">
        <f>'[3]Fraksi pengelolaan sampah BaU'!C37</f>
        <v>39.006371167958562</v>
      </c>
      <c r="D32" s="614">
        <v>1</v>
      </c>
      <c r="E32" s="615">
        <f t="shared" si="6"/>
        <v>0.435</v>
      </c>
      <c r="F32" s="615">
        <f t="shared" si="6"/>
        <v>0.129</v>
      </c>
      <c r="G32" s="615">
        <f t="shared" si="6"/>
        <v>0</v>
      </c>
      <c r="H32" s="615">
        <f t="shared" si="6"/>
        <v>0</v>
      </c>
      <c r="I32" s="615">
        <f t="shared" si="6"/>
        <v>9.9000000000000005E-2</v>
      </c>
      <c r="J32" s="615">
        <f t="shared" si="6"/>
        <v>2.7E-2</v>
      </c>
      <c r="K32" s="615">
        <f t="shared" si="6"/>
        <v>8.9999999999999993E-3</v>
      </c>
      <c r="L32" s="615">
        <f t="shared" si="6"/>
        <v>7.1999999999999995E-2</v>
      </c>
      <c r="M32" s="615">
        <f t="shared" si="6"/>
        <v>3.3000000000000002E-2</v>
      </c>
      <c r="N32" s="615">
        <f t="shared" si="6"/>
        <v>0.04</v>
      </c>
      <c r="O32" s="615">
        <f t="shared" si="6"/>
        <v>0.156</v>
      </c>
      <c r="P32" s="622">
        <f t="shared" si="1"/>
        <v>1</v>
      </c>
      <c r="S32" s="621">
        <f t="shared" si="4"/>
        <v>2019</v>
      </c>
      <c r="T32" s="623">
        <v>0</v>
      </c>
      <c r="U32" s="623">
        <v>5</v>
      </c>
      <c r="V32" s="624">
        <f t="shared" si="5"/>
        <v>0</v>
      </c>
      <c r="W32" s="625">
        <v>1</v>
      </c>
      <c r="X32" s="626">
        <f t="shared" si="2"/>
        <v>0</v>
      </c>
    </row>
    <row r="33" spans="2:24">
      <c r="B33" s="621">
        <f t="shared" si="3"/>
        <v>2020</v>
      </c>
      <c r="C33" s="613">
        <f>'[3]Fraksi pengelolaan sampah BaU'!C38</f>
        <v>38.923287110498684</v>
      </c>
      <c r="D33" s="614">
        <v>1</v>
      </c>
      <c r="E33" s="615">
        <f t="shared" ref="E33:O48" si="7">E$8</f>
        <v>0.435</v>
      </c>
      <c r="F33" s="615">
        <f t="shared" si="7"/>
        <v>0.129</v>
      </c>
      <c r="G33" s="615">
        <f t="shared" si="6"/>
        <v>0</v>
      </c>
      <c r="H33" s="615">
        <f t="shared" si="7"/>
        <v>0</v>
      </c>
      <c r="I33" s="615">
        <f t="shared" si="6"/>
        <v>9.9000000000000005E-2</v>
      </c>
      <c r="J33" s="615">
        <f t="shared" si="7"/>
        <v>2.7E-2</v>
      </c>
      <c r="K33" s="615">
        <f t="shared" si="7"/>
        <v>8.9999999999999993E-3</v>
      </c>
      <c r="L33" s="615">
        <f t="shared" si="7"/>
        <v>7.1999999999999995E-2</v>
      </c>
      <c r="M33" s="615">
        <f t="shared" si="7"/>
        <v>3.3000000000000002E-2</v>
      </c>
      <c r="N33" s="615">
        <f t="shared" si="7"/>
        <v>0.04</v>
      </c>
      <c r="O33" s="615">
        <f t="shared" si="7"/>
        <v>0.156</v>
      </c>
      <c r="P33" s="622">
        <f t="shared" si="1"/>
        <v>1</v>
      </c>
      <c r="S33" s="621">
        <f t="shared" si="4"/>
        <v>2020</v>
      </c>
      <c r="T33" s="623">
        <v>0</v>
      </c>
      <c r="U33" s="623">
        <v>5</v>
      </c>
      <c r="V33" s="624">
        <f t="shared" si="5"/>
        <v>0</v>
      </c>
      <c r="W33" s="625">
        <v>1</v>
      </c>
      <c r="X33" s="626">
        <f t="shared" si="2"/>
        <v>0</v>
      </c>
    </row>
    <row r="34" spans="2:24">
      <c r="B34" s="621">
        <f t="shared" si="3"/>
        <v>2021</v>
      </c>
      <c r="C34" s="613">
        <f>'[3]Fraksi pengelolaan sampah BaU'!C39</f>
        <v>38.822063085289514</v>
      </c>
      <c r="D34" s="614">
        <v>1</v>
      </c>
      <c r="E34" s="615">
        <f t="shared" si="7"/>
        <v>0.435</v>
      </c>
      <c r="F34" s="615">
        <f t="shared" si="7"/>
        <v>0.129</v>
      </c>
      <c r="G34" s="615">
        <f t="shared" si="6"/>
        <v>0</v>
      </c>
      <c r="H34" s="615">
        <f t="shared" si="7"/>
        <v>0</v>
      </c>
      <c r="I34" s="615">
        <f t="shared" si="6"/>
        <v>9.9000000000000005E-2</v>
      </c>
      <c r="J34" s="615">
        <f t="shared" si="7"/>
        <v>2.7E-2</v>
      </c>
      <c r="K34" s="615">
        <f t="shared" si="7"/>
        <v>8.9999999999999993E-3</v>
      </c>
      <c r="L34" s="615">
        <f t="shared" si="7"/>
        <v>7.1999999999999995E-2</v>
      </c>
      <c r="M34" s="615">
        <f t="shared" si="7"/>
        <v>3.3000000000000002E-2</v>
      </c>
      <c r="N34" s="615">
        <f t="shared" si="7"/>
        <v>0.04</v>
      </c>
      <c r="O34" s="615">
        <f t="shared" si="7"/>
        <v>0.156</v>
      </c>
      <c r="P34" s="622">
        <f t="shared" si="1"/>
        <v>1</v>
      </c>
      <c r="S34" s="621">
        <f t="shared" si="4"/>
        <v>2021</v>
      </c>
      <c r="T34" s="623">
        <v>0</v>
      </c>
      <c r="U34" s="623">
        <v>5</v>
      </c>
      <c r="V34" s="624">
        <f t="shared" si="5"/>
        <v>0</v>
      </c>
      <c r="W34" s="625">
        <v>1</v>
      </c>
      <c r="X34" s="626">
        <f t="shared" si="2"/>
        <v>0</v>
      </c>
    </row>
    <row r="35" spans="2:24">
      <c r="B35" s="621">
        <f t="shared" si="3"/>
        <v>2022</v>
      </c>
      <c r="C35" s="613">
        <f>'[3]Fraksi pengelolaan sampah BaU'!C40</f>
        <v>38.703609616929427</v>
      </c>
      <c r="D35" s="614">
        <v>1</v>
      </c>
      <c r="E35" s="615">
        <f t="shared" si="7"/>
        <v>0.435</v>
      </c>
      <c r="F35" s="615">
        <f t="shared" si="7"/>
        <v>0.129</v>
      </c>
      <c r="G35" s="615">
        <f t="shared" si="6"/>
        <v>0</v>
      </c>
      <c r="H35" s="615">
        <f t="shared" si="7"/>
        <v>0</v>
      </c>
      <c r="I35" s="615">
        <f t="shared" si="6"/>
        <v>9.9000000000000005E-2</v>
      </c>
      <c r="J35" s="615">
        <f t="shared" si="7"/>
        <v>2.7E-2</v>
      </c>
      <c r="K35" s="615">
        <f t="shared" si="7"/>
        <v>8.9999999999999993E-3</v>
      </c>
      <c r="L35" s="615">
        <f t="shared" si="7"/>
        <v>7.1999999999999995E-2</v>
      </c>
      <c r="M35" s="615">
        <f t="shared" si="7"/>
        <v>3.3000000000000002E-2</v>
      </c>
      <c r="N35" s="615">
        <f t="shared" si="7"/>
        <v>0.04</v>
      </c>
      <c r="O35" s="615">
        <f t="shared" si="7"/>
        <v>0.156</v>
      </c>
      <c r="P35" s="622">
        <f t="shared" si="1"/>
        <v>1</v>
      </c>
      <c r="S35" s="621">
        <f t="shared" si="4"/>
        <v>2022</v>
      </c>
      <c r="T35" s="623">
        <v>0</v>
      </c>
      <c r="U35" s="623">
        <v>5</v>
      </c>
      <c r="V35" s="624">
        <f t="shared" si="5"/>
        <v>0</v>
      </c>
      <c r="W35" s="625">
        <v>1</v>
      </c>
      <c r="X35" s="626">
        <f t="shared" si="2"/>
        <v>0</v>
      </c>
    </row>
    <row r="36" spans="2:24">
      <c r="B36" s="621">
        <f t="shared" si="3"/>
        <v>2023</v>
      </c>
      <c r="C36" s="613">
        <f>'[3]Fraksi pengelolaan sampah BaU'!C41</f>
        <v>38.568804164249258</v>
      </c>
      <c r="D36" s="614">
        <v>1</v>
      </c>
      <c r="E36" s="615">
        <f t="shared" si="7"/>
        <v>0.435</v>
      </c>
      <c r="F36" s="615">
        <f t="shared" si="7"/>
        <v>0.129</v>
      </c>
      <c r="G36" s="615">
        <f t="shared" si="6"/>
        <v>0</v>
      </c>
      <c r="H36" s="615">
        <f t="shared" si="7"/>
        <v>0</v>
      </c>
      <c r="I36" s="615">
        <f t="shared" si="6"/>
        <v>9.9000000000000005E-2</v>
      </c>
      <c r="J36" s="615">
        <f t="shared" si="7"/>
        <v>2.7E-2</v>
      </c>
      <c r="K36" s="615">
        <f t="shared" si="7"/>
        <v>8.9999999999999993E-3</v>
      </c>
      <c r="L36" s="615">
        <f t="shared" si="7"/>
        <v>7.1999999999999995E-2</v>
      </c>
      <c r="M36" s="615">
        <f t="shared" si="7"/>
        <v>3.3000000000000002E-2</v>
      </c>
      <c r="N36" s="615">
        <f t="shared" si="7"/>
        <v>0.04</v>
      </c>
      <c r="O36" s="615">
        <f t="shared" si="7"/>
        <v>0.156</v>
      </c>
      <c r="P36" s="622">
        <f t="shared" si="1"/>
        <v>1</v>
      </c>
      <c r="S36" s="621">
        <f t="shared" si="4"/>
        <v>2023</v>
      </c>
      <c r="T36" s="623">
        <v>0</v>
      </c>
      <c r="U36" s="623">
        <v>5</v>
      </c>
      <c r="V36" s="624">
        <f t="shared" si="5"/>
        <v>0</v>
      </c>
      <c r="W36" s="625">
        <v>1</v>
      </c>
      <c r="X36" s="626">
        <f t="shared" si="2"/>
        <v>0</v>
      </c>
    </row>
    <row r="37" spans="2:24">
      <c r="B37" s="621">
        <f t="shared" si="3"/>
        <v>2024</v>
      </c>
      <c r="C37" s="613">
        <f>'[3]Fraksi pengelolaan sampah BaU'!C42</f>
        <v>38.418492178485245</v>
      </c>
      <c r="D37" s="614">
        <v>1</v>
      </c>
      <c r="E37" s="615">
        <f t="shared" si="7"/>
        <v>0.435</v>
      </c>
      <c r="F37" s="615">
        <f t="shared" si="7"/>
        <v>0.129</v>
      </c>
      <c r="G37" s="615">
        <f t="shared" si="6"/>
        <v>0</v>
      </c>
      <c r="H37" s="615">
        <f t="shared" si="7"/>
        <v>0</v>
      </c>
      <c r="I37" s="615">
        <f t="shared" si="6"/>
        <v>9.9000000000000005E-2</v>
      </c>
      <c r="J37" s="615">
        <f t="shared" si="7"/>
        <v>2.7E-2</v>
      </c>
      <c r="K37" s="615">
        <f t="shared" si="7"/>
        <v>8.9999999999999993E-3</v>
      </c>
      <c r="L37" s="615">
        <f t="shared" si="7"/>
        <v>7.1999999999999995E-2</v>
      </c>
      <c r="M37" s="615">
        <f t="shared" si="7"/>
        <v>3.3000000000000002E-2</v>
      </c>
      <c r="N37" s="615">
        <f t="shared" si="7"/>
        <v>0.04</v>
      </c>
      <c r="O37" s="615">
        <f t="shared" si="7"/>
        <v>0.156</v>
      </c>
      <c r="P37" s="622">
        <f t="shared" si="1"/>
        <v>1</v>
      </c>
      <c r="S37" s="621">
        <f t="shared" si="4"/>
        <v>2024</v>
      </c>
      <c r="T37" s="623">
        <v>0</v>
      </c>
      <c r="U37" s="623">
        <v>5</v>
      </c>
      <c r="V37" s="624">
        <f t="shared" si="5"/>
        <v>0</v>
      </c>
      <c r="W37" s="625">
        <v>1</v>
      </c>
      <c r="X37" s="626">
        <f t="shared" si="2"/>
        <v>0</v>
      </c>
    </row>
    <row r="38" spans="2:24">
      <c r="B38" s="621">
        <f t="shared" si="3"/>
        <v>2025</v>
      </c>
      <c r="C38" s="613">
        <f>'[3]Fraksi pengelolaan sampah BaU'!C43</f>
        <v>38.253488129812801</v>
      </c>
      <c r="D38" s="614">
        <v>1</v>
      </c>
      <c r="E38" s="615">
        <f t="shared" si="7"/>
        <v>0.435</v>
      </c>
      <c r="F38" s="615">
        <f t="shared" si="7"/>
        <v>0.129</v>
      </c>
      <c r="G38" s="615">
        <f t="shared" si="6"/>
        <v>0</v>
      </c>
      <c r="H38" s="615">
        <f t="shared" si="7"/>
        <v>0</v>
      </c>
      <c r="I38" s="615">
        <f t="shared" si="6"/>
        <v>9.9000000000000005E-2</v>
      </c>
      <c r="J38" s="615">
        <f t="shared" si="7"/>
        <v>2.7E-2</v>
      </c>
      <c r="K38" s="615">
        <f t="shared" si="7"/>
        <v>8.9999999999999993E-3</v>
      </c>
      <c r="L38" s="615">
        <f t="shared" si="7"/>
        <v>7.1999999999999995E-2</v>
      </c>
      <c r="M38" s="615">
        <f t="shared" si="7"/>
        <v>3.3000000000000002E-2</v>
      </c>
      <c r="N38" s="615">
        <f t="shared" si="7"/>
        <v>0.04</v>
      </c>
      <c r="O38" s="615">
        <f t="shared" si="7"/>
        <v>0.156</v>
      </c>
      <c r="P38" s="622">
        <f t="shared" si="1"/>
        <v>1</v>
      </c>
      <c r="S38" s="621">
        <f t="shared" si="4"/>
        <v>2025</v>
      </c>
      <c r="T38" s="623">
        <v>0</v>
      </c>
      <c r="U38" s="623">
        <v>5</v>
      </c>
      <c r="V38" s="624">
        <f t="shared" si="5"/>
        <v>0</v>
      </c>
      <c r="W38" s="625">
        <v>1</v>
      </c>
      <c r="X38" s="626">
        <f t="shared" si="2"/>
        <v>0</v>
      </c>
    </row>
    <row r="39" spans="2:24">
      <c r="B39" s="621">
        <f t="shared" si="3"/>
        <v>2026</v>
      </c>
      <c r="C39" s="613">
        <f>'[3]Fraksi pengelolaan sampah BaU'!C44</f>
        <v>38.074576503147583</v>
      </c>
      <c r="D39" s="614">
        <v>1</v>
      </c>
      <c r="E39" s="615">
        <f t="shared" si="7"/>
        <v>0.435</v>
      </c>
      <c r="F39" s="615">
        <f t="shared" si="7"/>
        <v>0.129</v>
      </c>
      <c r="G39" s="615">
        <f t="shared" si="7"/>
        <v>0</v>
      </c>
      <c r="H39" s="615">
        <f t="shared" si="7"/>
        <v>0</v>
      </c>
      <c r="I39" s="615">
        <f t="shared" si="7"/>
        <v>9.9000000000000005E-2</v>
      </c>
      <c r="J39" s="615">
        <f t="shared" si="7"/>
        <v>2.7E-2</v>
      </c>
      <c r="K39" s="615">
        <f t="shared" si="7"/>
        <v>8.9999999999999993E-3</v>
      </c>
      <c r="L39" s="615">
        <f t="shared" si="7"/>
        <v>7.1999999999999995E-2</v>
      </c>
      <c r="M39" s="615">
        <f t="shared" si="7"/>
        <v>3.3000000000000002E-2</v>
      </c>
      <c r="N39" s="615">
        <f t="shared" si="7"/>
        <v>0.04</v>
      </c>
      <c r="O39" s="615">
        <f t="shared" si="7"/>
        <v>0.156</v>
      </c>
      <c r="P39" s="622">
        <f t="shared" si="1"/>
        <v>1</v>
      </c>
      <c r="S39" s="621">
        <f t="shared" si="4"/>
        <v>2026</v>
      </c>
      <c r="T39" s="623">
        <v>0</v>
      </c>
      <c r="U39" s="623">
        <v>5</v>
      </c>
      <c r="V39" s="624">
        <f t="shared" si="5"/>
        <v>0</v>
      </c>
      <c r="W39" s="625">
        <v>1</v>
      </c>
      <c r="X39" s="626">
        <f t="shared" si="2"/>
        <v>0</v>
      </c>
    </row>
    <row r="40" spans="2:24">
      <c r="B40" s="621">
        <f t="shared" si="3"/>
        <v>2027</v>
      </c>
      <c r="C40" s="613">
        <f>'[3]Fraksi pengelolaan sampah BaU'!C45</f>
        <v>37.882512764095388</v>
      </c>
      <c r="D40" s="614">
        <v>1</v>
      </c>
      <c r="E40" s="615">
        <f t="shared" si="7"/>
        <v>0.435</v>
      </c>
      <c r="F40" s="615">
        <f t="shared" si="7"/>
        <v>0.129</v>
      </c>
      <c r="G40" s="615">
        <f t="shared" si="7"/>
        <v>0</v>
      </c>
      <c r="H40" s="615">
        <f t="shared" si="7"/>
        <v>0</v>
      </c>
      <c r="I40" s="615">
        <f t="shared" si="7"/>
        <v>9.9000000000000005E-2</v>
      </c>
      <c r="J40" s="615">
        <f t="shared" si="7"/>
        <v>2.7E-2</v>
      </c>
      <c r="K40" s="615">
        <f t="shared" si="7"/>
        <v>8.9999999999999993E-3</v>
      </c>
      <c r="L40" s="615">
        <f t="shared" si="7"/>
        <v>7.1999999999999995E-2</v>
      </c>
      <c r="M40" s="615">
        <f t="shared" si="7"/>
        <v>3.3000000000000002E-2</v>
      </c>
      <c r="N40" s="615">
        <f t="shared" si="7"/>
        <v>0.04</v>
      </c>
      <c r="O40" s="615">
        <f t="shared" si="7"/>
        <v>0.156</v>
      </c>
      <c r="P40" s="622">
        <f t="shared" si="1"/>
        <v>1</v>
      </c>
      <c r="S40" s="621">
        <f t="shared" si="4"/>
        <v>2027</v>
      </c>
      <c r="T40" s="623">
        <v>0</v>
      </c>
      <c r="U40" s="623">
        <v>5</v>
      </c>
      <c r="V40" s="624">
        <f t="shared" si="5"/>
        <v>0</v>
      </c>
      <c r="W40" s="625">
        <v>1</v>
      </c>
      <c r="X40" s="626">
        <f t="shared" si="2"/>
        <v>0</v>
      </c>
    </row>
    <row r="41" spans="2:24">
      <c r="B41" s="621">
        <f t="shared" si="3"/>
        <v>2028</v>
      </c>
      <c r="C41" s="613">
        <f>'[3]Fraksi pengelolaan sampah BaU'!C46</f>
        <v>37.678024295907619</v>
      </c>
      <c r="D41" s="614">
        <v>1</v>
      </c>
      <c r="E41" s="615">
        <f t="shared" si="7"/>
        <v>0.435</v>
      </c>
      <c r="F41" s="615">
        <f t="shared" si="7"/>
        <v>0.129</v>
      </c>
      <c r="G41" s="615">
        <f t="shared" si="7"/>
        <v>0</v>
      </c>
      <c r="H41" s="615">
        <f t="shared" si="7"/>
        <v>0</v>
      </c>
      <c r="I41" s="615">
        <f t="shared" si="7"/>
        <v>9.9000000000000005E-2</v>
      </c>
      <c r="J41" s="615">
        <f t="shared" si="7"/>
        <v>2.7E-2</v>
      </c>
      <c r="K41" s="615">
        <f t="shared" si="7"/>
        <v>8.9999999999999993E-3</v>
      </c>
      <c r="L41" s="615">
        <f t="shared" si="7"/>
        <v>7.1999999999999995E-2</v>
      </c>
      <c r="M41" s="615">
        <f t="shared" si="7"/>
        <v>3.3000000000000002E-2</v>
      </c>
      <c r="N41" s="615">
        <f t="shared" si="7"/>
        <v>0.04</v>
      </c>
      <c r="O41" s="615">
        <f t="shared" si="7"/>
        <v>0.156</v>
      </c>
      <c r="P41" s="622">
        <f t="shared" si="1"/>
        <v>1</v>
      </c>
      <c r="S41" s="621">
        <f t="shared" si="4"/>
        <v>2028</v>
      </c>
      <c r="T41" s="623">
        <v>0</v>
      </c>
      <c r="U41" s="623">
        <v>5</v>
      </c>
      <c r="V41" s="624">
        <f t="shared" si="5"/>
        <v>0</v>
      </c>
      <c r="W41" s="625">
        <v>1</v>
      </c>
      <c r="X41" s="626">
        <f t="shared" si="2"/>
        <v>0</v>
      </c>
    </row>
    <row r="42" spans="2:24">
      <c r="B42" s="621">
        <f t="shared" si="3"/>
        <v>2029</v>
      </c>
      <c r="C42" s="613">
        <f>'[3]Fraksi pengelolaan sampah BaU'!C47</f>
        <v>37.4618113082755</v>
      </c>
      <c r="D42" s="614">
        <v>1</v>
      </c>
      <c r="E42" s="615">
        <f t="shared" si="7"/>
        <v>0.435</v>
      </c>
      <c r="F42" s="615">
        <f t="shared" si="7"/>
        <v>0.129</v>
      </c>
      <c r="G42" s="615">
        <f t="shared" si="7"/>
        <v>0</v>
      </c>
      <c r="H42" s="615">
        <f t="shared" si="7"/>
        <v>0</v>
      </c>
      <c r="I42" s="615">
        <f t="shared" si="7"/>
        <v>9.9000000000000005E-2</v>
      </c>
      <c r="J42" s="615">
        <f t="shared" si="7"/>
        <v>2.7E-2</v>
      </c>
      <c r="K42" s="615">
        <f t="shared" si="7"/>
        <v>8.9999999999999993E-3</v>
      </c>
      <c r="L42" s="615">
        <f t="shared" si="7"/>
        <v>7.1999999999999995E-2</v>
      </c>
      <c r="M42" s="615">
        <f t="shared" si="7"/>
        <v>3.3000000000000002E-2</v>
      </c>
      <c r="N42" s="615">
        <f t="shared" si="7"/>
        <v>0.04</v>
      </c>
      <c r="O42" s="615">
        <f t="shared" si="7"/>
        <v>0.156</v>
      </c>
      <c r="P42" s="622">
        <f t="shared" si="1"/>
        <v>1</v>
      </c>
      <c r="S42" s="621">
        <f t="shared" si="4"/>
        <v>2029</v>
      </c>
      <c r="T42" s="623">
        <v>0</v>
      </c>
      <c r="U42" s="623">
        <v>5</v>
      </c>
      <c r="V42" s="624">
        <f t="shared" si="5"/>
        <v>0</v>
      </c>
      <c r="W42" s="625">
        <v>1</v>
      </c>
      <c r="X42" s="626">
        <f t="shared" si="2"/>
        <v>0</v>
      </c>
    </row>
    <row r="43" spans="2:24">
      <c r="B43" s="621">
        <f t="shared" si="3"/>
        <v>2030</v>
      </c>
      <c r="C43" s="613">
        <f>'[3]Fraksi pengelolaan sampah BaU'!C48</f>
        <v>37.236144000000003</v>
      </c>
      <c r="D43" s="614">
        <v>1</v>
      </c>
      <c r="E43" s="615">
        <f t="shared" ref="E43:O58" si="8">E$8</f>
        <v>0.435</v>
      </c>
      <c r="F43" s="615">
        <f t="shared" si="8"/>
        <v>0.129</v>
      </c>
      <c r="G43" s="615">
        <f t="shared" si="7"/>
        <v>0</v>
      </c>
      <c r="H43" s="615">
        <f t="shared" si="8"/>
        <v>0</v>
      </c>
      <c r="I43" s="615">
        <f t="shared" si="7"/>
        <v>9.9000000000000005E-2</v>
      </c>
      <c r="J43" s="615">
        <f t="shared" si="8"/>
        <v>2.7E-2</v>
      </c>
      <c r="K43" s="615">
        <f t="shared" si="8"/>
        <v>8.9999999999999993E-3</v>
      </c>
      <c r="L43" s="615">
        <f t="shared" si="8"/>
        <v>7.1999999999999995E-2</v>
      </c>
      <c r="M43" s="615">
        <f t="shared" si="8"/>
        <v>3.3000000000000002E-2</v>
      </c>
      <c r="N43" s="615">
        <f t="shared" si="8"/>
        <v>0.04</v>
      </c>
      <c r="O43" s="615">
        <f t="shared" si="8"/>
        <v>0.156</v>
      </c>
      <c r="P43" s="622">
        <f t="shared" si="1"/>
        <v>1</v>
      </c>
      <c r="S43" s="621">
        <f t="shared" si="4"/>
        <v>2030</v>
      </c>
      <c r="T43" s="623">
        <v>0</v>
      </c>
      <c r="U43" s="623">
        <v>5</v>
      </c>
      <c r="V43" s="624">
        <f t="shared" si="5"/>
        <v>0</v>
      </c>
      <c r="W43" s="625">
        <v>1</v>
      </c>
      <c r="X43" s="626">
        <f t="shared" si="2"/>
        <v>0</v>
      </c>
    </row>
    <row r="44" spans="2:24">
      <c r="B44" s="621">
        <f t="shared" si="3"/>
        <v>2031</v>
      </c>
      <c r="C44" s="627"/>
      <c r="D44" s="614">
        <v>1</v>
      </c>
      <c r="E44" s="615">
        <f t="shared" si="8"/>
        <v>0.435</v>
      </c>
      <c r="F44" s="615">
        <f t="shared" si="8"/>
        <v>0.129</v>
      </c>
      <c r="G44" s="615">
        <f t="shared" si="7"/>
        <v>0</v>
      </c>
      <c r="H44" s="615">
        <f t="shared" si="8"/>
        <v>0</v>
      </c>
      <c r="I44" s="615">
        <f t="shared" si="7"/>
        <v>9.9000000000000005E-2</v>
      </c>
      <c r="J44" s="615">
        <f t="shared" si="8"/>
        <v>2.7E-2</v>
      </c>
      <c r="K44" s="615">
        <f t="shared" si="8"/>
        <v>8.9999999999999993E-3</v>
      </c>
      <c r="L44" s="615">
        <f t="shared" si="8"/>
        <v>7.1999999999999995E-2</v>
      </c>
      <c r="M44" s="615">
        <f t="shared" si="8"/>
        <v>3.3000000000000002E-2</v>
      </c>
      <c r="N44" s="615">
        <f t="shared" si="8"/>
        <v>0.04</v>
      </c>
      <c r="O44" s="615">
        <f t="shared" si="8"/>
        <v>0.156</v>
      </c>
      <c r="P44" s="622">
        <f t="shared" si="1"/>
        <v>1</v>
      </c>
      <c r="S44" s="621">
        <f t="shared" si="4"/>
        <v>2031</v>
      </c>
      <c r="T44" s="623">
        <v>0</v>
      </c>
      <c r="U44" s="623">
        <v>5</v>
      </c>
      <c r="V44" s="624">
        <f t="shared" si="5"/>
        <v>0</v>
      </c>
      <c r="W44" s="625">
        <v>1</v>
      </c>
      <c r="X44" s="626">
        <f t="shared" si="2"/>
        <v>0</v>
      </c>
    </row>
    <row r="45" spans="2:24">
      <c r="B45" s="621">
        <f t="shared" si="3"/>
        <v>2032</v>
      </c>
      <c r="C45" s="627"/>
      <c r="D45" s="614">
        <v>1</v>
      </c>
      <c r="E45" s="615">
        <f t="shared" si="8"/>
        <v>0.435</v>
      </c>
      <c r="F45" s="615">
        <f t="shared" si="8"/>
        <v>0.129</v>
      </c>
      <c r="G45" s="615">
        <f t="shared" si="7"/>
        <v>0</v>
      </c>
      <c r="H45" s="615">
        <f t="shared" si="8"/>
        <v>0</v>
      </c>
      <c r="I45" s="615">
        <f t="shared" si="7"/>
        <v>9.9000000000000005E-2</v>
      </c>
      <c r="J45" s="615">
        <f t="shared" si="8"/>
        <v>2.7E-2</v>
      </c>
      <c r="K45" s="615">
        <f t="shared" si="8"/>
        <v>8.9999999999999993E-3</v>
      </c>
      <c r="L45" s="615">
        <f t="shared" si="8"/>
        <v>7.1999999999999995E-2</v>
      </c>
      <c r="M45" s="615">
        <f t="shared" si="8"/>
        <v>3.3000000000000002E-2</v>
      </c>
      <c r="N45" s="615">
        <f t="shared" si="8"/>
        <v>0.04</v>
      </c>
      <c r="O45" s="615">
        <f t="shared" si="8"/>
        <v>0.156</v>
      </c>
      <c r="P45" s="622">
        <f t="shared" ref="P45:P76" si="9">SUM(E45:O45)</f>
        <v>1</v>
      </c>
      <c r="S45" s="621">
        <f t="shared" si="4"/>
        <v>2032</v>
      </c>
      <c r="T45" s="623">
        <v>0</v>
      </c>
      <c r="U45" s="623">
        <v>5</v>
      </c>
      <c r="V45" s="624">
        <f t="shared" si="5"/>
        <v>0</v>
      </c>
      <c r="W45" s="625">
        <v>1</v>
      </c>
      <c r="X45" s="626">
        <f t="shared" ref="X45:X76" si="10">V45*W45</f>
        <v>0</v>
      </c>
    </row>
    <row r="46" spans="2:24">
      <c r="B46" s="621">
        <f t="shared" ref="B46:B77" si="11">B45+1</f>
        <v>2033</v>
      </c>
      <c r="C46" s="627"/>
      <c r="D46" s="614">
        <v>1</v>
      </c>
      <c r="E46" s="615">
        <f t="shared" si="8"/>
        <v>0.435</v>
      </c>
      <c r="F46" s="615">
        <f t="shared" si="8"/>
        <v>0.129</v>
      </c>
      <c r="G46" s="615">
        <f t="shared" si="7"/>
        <v>0</v>
      </c>
      <c r="H46" s="615">
        <f t="shared" si="8"/>
        <v>0</v>
      </c>
      <c r="I46" s="615">
        <f t="shared" si="7"/>
        <v>9.9000000000000005E-2</v>
      </c>
      <c r="J46" s="615">
        <f t="shared" si="8"/>
        <v>2.7E-2</v>
      </c>
      <c r="K46" s="615">
        <f t="shared" si="8"/>
        <v>8.9999999999999993E-3</v>
      </c>
      <c r="L46" s="615">
        <f t="shared" si="8"/>
        <v>7.1999999999999995E-2</v>
      </c>
      <c r="M46" s="615">
        <f t="shared" si="8"/>
        <v>3.3000000000000002E-2</v>
      </c>
      <c r="N46" s="615">
        <f t="shared" si="8"/>
        <v>0.04</v>
      </c>
      <c r="O46" s="615">
        <f t="shared" si="8"/>
        <v>0.156</v>
      </c>
      <c r="P46" s="622">
        <f t="shared" si="9"/>
        <v>1</v>
      </c>
      <c r="S46" s="621">
        <f t="shared" si="4"/>
        <v>2033</v>
      </c>
      <c r="T46" s="623">
        <v>0</v>
      </c>
      <c r="U46" s="623">
        <v>5</v>
      </c>
      <c r="V46" s="624">
        <f t="shared" si="5"/>
        <v>0</v>
      </c>
      <c r="W46" s="625">
        <v>1</v>
      </c>
      <c r="X46" s="626">
        <f t="shared" si="10"/>
        <v>0</v>
      </c>
    </row>
    <row r="47" spans="2:24">
      <c r="B47" s="621">
        <f t="shared" si="11"/>
        <v>2034</v>
      </c>
      <c r="C47" s="627"/>
      <c r="D47" s="614">
        <v>1</v>
      </c>
      <c r="E47" s="615">
        <f t="shared" si="8"/>
        <v>0.435</v>
      </c>
      <c r="F47" s="615">
        <f t="shared" si="8"/>
        <v>0.129</v>
      </c>
      <c r="G47" s="615">
        <f t="shared" si="7"/>
        <v>0</v>
      </c>
      <c r="H47" s="615">
        <f t="shared" si="8"/>
        <v>0</v>
      </c>
      <c r="I47" s="615">
        <f t="shared" si="7"/>
        <v>9.9000000000000005E-2</v>
      </c>
      <c r="J47" s="615">
        <f t="shared" si="8"/>
        <v>2.7E-2</v>
      </c>
      <c r="K47" s="615">
        <f t="shared" si="8"/>
        <v>8.9999999999999993E-3</v>
      </c>
      <c r="L47" s="615">
        <f t="shared" si="8"/>
        <v>7.1999999999999995E-2</v>
      </c>
      <c r="M47" s="615">
        <f t="shared" si="8"/>
        <v>3.3000000000000002E-2</v>
      </c>
      <c r="N47" s="615">
        <f t="shared" si="8"/>
        <v>0.04</v>
      </c>
      <c r="O47" s="615">
        <f t="shared" si="8"/>
        <v>0.156</v>
      </c>
      <c r="P47" s="622">
        <f t="shared" si="9"/>
        <v>1</v>
      </c>
      <c r="S47" s="621">
        <f t="shared" si="4"/>
        <v>2034</v>
      </c>
      <c r="T47" s="623">
        <v>0</v>
      </c>
      <c r="U47" s="623">
        <v>5</v>
      </c>
      <c r="V47" s="624">
        <f t="shared" si="5"/>
        <v>0</v>
      </c>
      <c r="W47" s="625">
        <v>1</v>
      </c>
      <c r="X47" s="626">
        <f t="shared" si="10"/>
        <v>0</v>
      </c>
    </row>
    <row r="48" spans="2:24">
      <c r="B48" s="621">
        <f t="shared" si="11"/>
        <v>2035</v>
      </c>
      <c r="C48" s="627"/>
      <c r="D48" s="614">
        <v>1</v>
      </c>
      <c r="E48" s="615">
        <f t="shared" si="8"/>
        <v>0.435</v>
      </c>
      <c r="F48" s="615">
        <f t="shared" si="8"/>
        <v>0.129</v>
      </c>
      <c r="G48" s="615">
        <f t="shared" si="7"/>
        <v>0</v>
      </c>
      <c r="H48" s="615">
        <f t="shared" si="8"/>
        <v>0</v>
      </c>
      <c r="I48" s="615">
        <f t="shared" si="7"/>
        <v>9.9000000000000005E-2</v>
      </c>
      <c r="J48" s="615">
        <f t="shared" si="8"/>
        <v>2.7E-2</v>
      </c>
      <c r="K48" s="615">
        <f t="shared" si="8"/>
        <v>8.9999999999999993E-3</v>
      </c>
      <c r="L48" s="615">
        <f t="shared" si="8"/>
        <v>7.1999999999999995E-2</v>
      </c>
      <c r="M48" s="615">
        <f t="shared" si="8"/>
        <v>3.3000000000000002E-2</v>
      </c>
      <c r="N48" s="615">
        <f t="shared" si="8"/>
        <v>0.04</v>
      </c>
      <c r="O48" s="615">
        <f t="shared" si="8"/>
        <v>0.156</v>
      </c>
      <c r="P48" s="622">
        <f t="shared" si="9"/>
        <v>1</v>
      </c>
      <c r="S48" s="621">
        <f t="shared" si="4"/>
        <v>2035</v>
      </c>
      <c r="T48" s="623">
        <v>0</v>
      </c>
      <c r="U48" s="623">
        <v>5</v>
      </c>
      <c r="V48" s="624">
        <f t="shared" si="5"/>
        <v>0</v>
      </c>
      <c r="W48" s="625">
        <v>1</v>
      </c>
      <c r="X48" s="626">
        <f t="shared" si="10"/>
        <v>0</v>
      </c>
    </row>
    <row r="49" spans="2:24">
      <c r="B49" s="621">
        <f t="shared" si="11"/>
        <v>2036</v>
      </c>
      <c r="C49" s="627"/>
      <c r="D49" s="614">
        <v>1</v>
      </c>
      <c r="E49" s="615">
        <f t="shared" si="8"/>
        <v>0.435</v>
      </c>
      <c r="F49" s="615">
        <f t="shared" si="8"/>
        <v>0.129</v>
      </c>
      <c r="G49" s="615">
        <f t="shared" si="8"/>
        <v>0</v>
      </c>
      <c r="H49" s="615">
        <f t="shared" si="8"/>
        <v>0</v>
      </c>
      <c r="I49" s="615">
        <f t="shared" si="8"/>
        <v>9.9000000000000005E-2</v>
      </c>
      <c r="J49" s="615">
        <f t="shared" si="8"/>
        <v>2.7E-2</v>
      </c>
      <c r="K49" s="615">
        <f t="shared" si="8"/>
        <v>8.9999999999999993E-3</v>
      </c>
      <c r="L49" s="615">
        <f t="shared" si="8"/>
        <v>7.1999999999999995E-2</v>
      </c>
      <c r="M49" s="615">
        <f t="shared" si="8"/>
        <v>3.3000000000000002E-2</v>
      </c>
      <c r="N49" s="615">
        <f t="shared" si="8"/>
        <v>0.04</v>
      </c>
      <c r="O49" s="615">
        <f t="shared" si="8"/>
        <v>0.156</v>
      </c>
      <c r="P49" s="622">
        <f t="shared" si="9"/>
        <v>1</v>
      </c>
      <c r="S49" s="621">
        <f t="shared" si="4"/>
        <v>2036</v>
      </c>
      <c r="T49" s="623">
        <v>0</v>
      </c>
      <c r="U49" s="623">
        <v>5</v>
      </c>
      <c r="V49" s="624">
        <f t="shared" si="5"/>
        <v>0</v>
      </c>
      <c r="W49" s="625">
        <v>1</v>
      </c>
      <c r="X49" s="626">
        <f t="shared" si="10"/>
        <v>0</v>
      </c>
    </row>
    <row r="50" spans="2:24">
      <c r="B50" s="621">
        <f t="shared" si="11"/>
        <v>2037</v>
      </c>
      <c r="C50" s="627"/>
      <c r="D50" s="614">
        <v>1</v>
      </c>
      <c r="E50" s="615">
        <f t="shared" si="8"/>
        <v>0.435</v>
      </c>
      <c r="F50" s="615">
        <f t="shared" si="8"/>
        <v>0.129</v>
      </c>
      <c r="G50" s="615">
        <f t="shared" si="8"/>
        <v>0</v>
      </c>
      <c r="H50" s="615">
        <f t="shared" si="8"/>
        <v>0</v>
      </c>
      <c r="I50" s="615">
        <f t="shared" si="8"/>
        <v>9.9000000000000005E-2</v>
      </c>
      <c r="J50" s="615">
        <f t="shared" si="8"/>
        <v>2.7E-2</v>
      </c>
      <c r="K50" s="615">
        <f t="shared" si="8"/>
        <v>8.9999999999999993E-3</v>
      </c>
      <c r="L50" s="615">
        <f t="shared" si="8"/>
        <v>7.1999999999999995E-2</v>
      </c>
      <c r="M50" s="615">
        <f t="shared" si="8"/>
        <v>3.3000000000000002E-2</v>
      </c>
      <c r="N50" s="615">
        <f t="shared" si="8"/>
        <v>0.04</v>
      </c>
      <c r="O50" s="615">
        <f t="shared" si="8"/>
        <v>0.156</v>
      </c>
      <c r="P50" s="622">
        <f t="shared" si="9"/>
        <v>1</v>
      </c>
      <c r="S50" s="621">
        <f t="shared" si="4"/>
        <v>2037</v>
      </c>
      <c r="T50" s="623">
        <v>0</v>
      </c>
      <c r="U50" s="623">
        <v>5</v>
      </c>
      <c r="V50" s="624">
        <f t="shared" si="5"/>
        <v>0</v>
      </c>
      <c r="W50" s="625">
        <v>1</v>
      </c>
      <c r="X50" s="626">
        <f t="shared" si="10"/>
        <v>0</v>
      </c>
    </row>
    <row r="51" spans="2:24">
      <c r="B51" s="621">
        <f t="shared" si="11"/>
        <v>2038</v>
      </c>
      <c r="C51" s="627"/>
      <c r="D51" s="614">
        <v>1</v>
      </c>
      <c r="E51" s="615">
        <f t="shared" si="8"/>
        <v>0.435</v>
      </c>
      <c r="F51" s="615">
        <f t="shared" si="8"/>
        <v>0.129</v>
      </c>
      <c r="G51" s="615">
        <f t="shared" si="8"/>
        <v>0</v>
      </c>
      <c r="H51" s="615">
        <f t="shared" si="8"/>
        <v>0</v>
      </c>
      <c r="I51" s="615">
        <f t="shared" si="8"/>
        <v>9.9000000000000005E-2</v>
      </c>
      <c r="J51" s="615">
        <f t="shared" si="8"/>
        <v>2.7E-2</v>
      </c>
      <c r="K51" s="615">
        <f t="shared" si="8"/>
        <v>8.9999999999999993E-3</v>
      </c>
      <c r="L51" s="615">
        <f t="shared" si="8"/>
        <v>7.1999999999999995E-2</v>
      </c>
      <c r="M51" s="615">
        <f t="shared" si="8"/>
        <v>3.3000000000000002E-2</v>
      </c>
      <c r="N51" s="615">
        <f t="shared" si="8"/>
        <v>0.04</v>
      </c>
      <c r="O51" s="615">
        <f t="shared" si="8"/>
        <v>0.156</v>
      </c>
      <c r="P51" s="622">
        <f t="shared" si="9"/>
        <v>1</v>
      </c>
      <c r="S51" s="621">
        <f t="shared" si="4"/>
        <v>2038</v>
      </c>
      <c r="T51" s="623">
        <v>0</v>
      </c>
      <c r="U51" s="623">
        <v>5</v>
      </c>
      <c r="V51" s="624">
        <f t="shared" si="5"/>
        <v>0</v>
      </c>
      <c r="W51" s="625">
        <v>1</v>
      </c>
      <c r="X51" s="626">
        <f t="shared" si="10"/>
        <v>0</v>
      </c>
    </row>
    <row r="52" spans="2:24">
      <c r="B52" s="621">
        <f t="shared" si="11"/>
        <v>2039</v>
      </c>
      <c r="C52" s="627"/>
      <c r="D52" s="614">
        <v>1</v>
      </c>
      <c r="E52" s="615">
        <f t="shared" si="8"/>
        <v>0.435</v>
      </c>
      <c r="F52" s="615">
        <f t="shared" si="8"/>
        <v>0.129</v>
      </c>
      <c r="G52" s="615">
        <f t="shared" si="8"/>
        <v>0</v>
      </c>
      <c r="H52" s="615">
        <f t="shared" si="8"/>
        <v>0</v>
      </c>
      <c r="I52" s="615">
        <f t="shared" si="8"/>
        <v>9.9000000000000005E-2</v>
      </c>
      <c r="J52" s="615">
        <f t="shared" si="8"/>
        <v>2.7E-2</v>
      </c>
      <c r="K52" s="615">
        <f t="shared" si="8"/>
        <v>8.9999999999999993E-3</v>
      </c>
      <c r="L52" s="615">
        <f t="shared" si="8"/>
        <v>7.1999999999999995E-2</v>
      </c>
      <c r="M52" s="615">
        <f t="shared" si="8"/>
        <v>3.3000000000000002E-2</v>
      </c>
      <c r="N52" s="615">
        <f t="shared" si="8"/>
        <v>0.04</v>
      </c>
      <c r="O52" s="615">
        <f t="shared" si="8"/>
        <v>0.156</v>
      </c>
      <c r="P52" s="622">
        <f t="shared" si="9"/>
        <v>1</v>
      </c>
      <c r="S52" s="621">
        <f t="shared" si="4"/>
        <v>2039</v>
      </c>
      <c r="T52" s="623">
        <v>0</v>
      </c>
      <c r="U52" s="623">
        <v>5</v>
      </c>
      <c r="V52" s="624">
        <f t="shared" si="5"/>
        <v>0</v>
      </c>
      <c r="W52" s="625">
        <v>1</v>
      </c>
      <c r="X52" s="626">
        <f t="shared" si="10"/>
        <v>0</v>
      </c>
    </row>
    <row r="53" spans="2:24">
      <c r="B53" s="621">
        <f t="shared" si="11"/>
        <v>2040</v>
      </c>
      <c r="C53" s="627"/>
      <c r="D53" s="614">
        <v>1</v>
      </c>
      <c r="E53" s="615">
        <f t="shared" ref="E53:O68" si="12">E$8</f>
        <v>0.435</v>
      </c>
      <c r="F53" s="615">
        <f t="shared" si="12"/>
        <v>0.129</v>
      </c>
      <c r="G53" s="615">
        <f t="shared" si="8"/>
        <v>0</v>
      </c>
      <c r="H53" s="615">
        <f t="shared" si="12"/>
        <v>0</v>
      </c>
      <c r="I53" s="615">
        <f t="shared" si="8"/>
        <v>9.9000000000000005E-2</v>
      </c>
      <c r="J53" s="615">
        <f t="shared" si="12"/>
        <v>2.7E-2</v>
      </c>
      <c r="K53" s="615">
        <f t="shared" si="12"/>
        <v>8.9999999999999993E-3</v>
      </c>
      <c r="L53" s="615">
        <f t="shared" si="12"/>
        <v>7.1999999999999995E-2</v>
      </c>
      <c r="M53" s="615">
        <f t="shared" si="12"/>
        <v>3.3000000000000002E-2</v>
      </c>
      <c r="N53" s="615">
        <f t="shared" si="12"/>
        <v>0.04</v>
      </c>
      <c r="O53" s="615">
        <f t="shared" si="12"/>
        <v>0.156</v>
      </c>
      <c r="P53" s="622">
        <f t="shared" si="9"/>
        <v>1</v>
      </c>
      <c r="S53" s="621">
        <f t="shared" si="4"/>
        <v>2040</v>
      </c>
      <c r="T53" s="623">
        <v>0</v>
      </c>
      <c r="U53" s="623">
        <v>5</v>
      </c>
      <c r="V53" s="624">
        <f t="shared" si="5"/>
        <v>0</v>
      </c>
      <c r="W53" s="625">
        <v>1</v>
      </c>
      <c r="X53" s="626">
        <f t="shared" si="10"/>
        <v>0</v>
      </c>
    </row>
    <row r="54" spans="2:24">
      <c r="B54" s="621">
        <f t="shared" si="11"/>
        <v>2041</v>
      </c>
      <c r="C54" s="627"/>
      <c r="D54" s="614">
        <v>1</v>
      </c>
      <c r="E54" s="615">
        <f t="shared" si="12"/>
        <v>0.435</v>
      </c>
      <c r="F54" s="615">
        <f t="shared" si="12"/>
        <v>0.129</v>
      </c>
      <c r="G54" s="615">
        <f t="shared" si="8"/>
        <v>0</v>
      </c>
      <c r="H54" s="615">
        <f t="shared" si="12"/>
        <v>0</v>
      </c>
      <c r="I54" s="615">
        <f t="shared" si="8"/>
        <v>9.9000000000000005E-2</v>
      </c>
      <c r="J54" s="615">
        <f t="shared" si="12"/>
        <v>2.7E-2</v>
      </c>
      <c r="K54" s="615">
        <f t="shared" si="12"/>
        <v>8.9999999999999993E-3</v>
      </c>
      <c r="L54" s="615">
        <f t="shared" si="12"/>
        <v>7.1999999999999995E-2</v>
      </c>
      <c r="M54" s="615">
        <f t="shared" si="12"/>
        <v>3.3000000000000002E-2</v>
      </c>
      <c r="N54" s="615">
        <f t="shared" si="12"/>
        <v>0.04</v>
      </c>
      <c r="O54" s="615">
        <f t="shared" si="12"/>
        <v>0.156</v>
      </c>
      <c r="P54" s="622">
        <f t="shared" si="9"/>
        <v>1</v>
      </c>
      <c r="S54" s="621">
        <f t="shared" si="4"/>
        <v>2041</v>
      </c>
      <c r="T54" s="623">
        <v>0</v>
      </c>
      <c r="U54" s="623">
        <v>5</v>
      </c>
      <c r="V54" s="624">
        <f t="shared" si="5"/>
        <v>0</v>
      </c>
      <c r="W54" s="625">
        <v>1</v>
      </c>
      <c r="X54" s="626">
        <f t="shared" si="10"/>
        <v>0</v>
      </c>
    </row>
    <row r="55" spans="2:24">
      <c r="B55" s="621">
        <f t="shared" si="11"/>
        <v>2042</v>
      </c>
      <c r="C55" s="627"/>
      <c r="D55" s="614">
        <v>1</v>
      </c>
      <c r="E55" s="615">
        <f t="shared" si="12"/>
        <v>0.435</v>
      </c>
      <c r="F55" s="615">
        <f t="shared" si="12"/>
        <v>0.129</v>
      </c>
      <c r="G55" s="615">
        <f t="shared" si="8"/>
        <v>0</v>
      </c>
      <c r="H55" s="615">
        <f t="shared" si="12"/>
        <v>0</v>
      </c>
      <c r="I55" s="615">
        <f t="shared" si="8"/>
        <v>9.9000000000000005E-2</v>
      </c>
      <c r="J55" s="615">
        <f t="shared" si="12"/>
        <v>2.7E-2</v>
      </c>
      <c r="K55" s="615">
        <f t="shared" si="12"/>
        <v>8.9999999999999993E-3</v>
      </c>
      <c r="L55" s="615">
        <f t="shared" si="12"/>
        <v>7.1999999999999995E-2</v>
      </c>
      <c r="M55" s="615">
        <f t="shared" si="12"/>
        <v>3.3000000000000002E-2</v>
      </c>
      <c r="N55" s="615">
        <f t="shared" si="12"/>
        <v>0.04</v>
      </c>
      <c r="O55" s="615">
        <f t="shared" si="12"/>
        <v>0.156</v>
      </c>
      <c r="P55" s="622">
        <f t="shared" si="9"/>
        <v>1</v>
      </c>
      <c r="S55" s="621">
        <f t="shared" si="4"/>
        <v>2042</v>
      </c>
      <c r="T55" s="623">
        <v>0</v>
      </c>
      <c r="U55" s="623">
        <v>5</v>
      </c>
      <c r="V55" s="624">
        <f t="shared" si="5"/>
        <v>0</v>
      </c>
      <c r="W55" s="625">
        <v>1</v>
      </c>
      <c r="X55" s="626">
        <f t="shared" si="10"/>
        <v>0</v>
      </c>
    </row>
    <row r="56" spans="2:24">
      <c r="B56" s="621">
        <f t="shared" si="11"/>
        <v>2043</v>
      </c>
      <c r="C56" s="627"/>
      <c r="D56" s="614">
        <v>1</v>
      </c>
      <c r="E56" s="615">
        <f t="shared" si="12"/>
        <v>0.435</v>
      </c>
      <c r="F56" s="615">
        <f t="shared" si="12"/>
        <v>0.129</v>
      </c>
      <c r="G56" s="615">
        <f t="shared" si="8"/>
        <v>0</v>
      </c>
      <c r="H56" s="615">
        <f t="shared" si="12"/>
        <v>0</v>
      </c>
      <c r="I56" s="615">
        <f t="shared" si="8"/>
        <v>9.9000000000000005E-2</v>
      </c>
      <c r="J56" s="615">
        <f t="shared" si="12"/>
        <v>2.7E-2</v>
      </c>
      <c r="K56" s="615">
        <f t="shared" si="12"/>
        <v>8.9999999999999993E-3</v>
      </c>
      <c r="L56" s="615">
        <f t="shared" si="12"/>
        <v>7.1999999999999995E-2</v>
      </c>
      <c r="M56" s="615">
        <f t="shared" si="12"/>
        <v>3.3000000000000002E-2</v>
      </c>
      <c r="N56" s="615">
        <f t="shared" si="12"/>
        <v>0.04</v>
      </c>
      <c r="O56" s="615">
        <f t="shared" si="12"/>
        <v>0.156</v>
      </c>
      <c r="P56" s="622">
        <f t="shared" si="9"/>
        <v>1</v>
      </c>
      <c r="S56" s="621">
        <f t="shared" si="4"/>
        <v>2043</v>
      </c>
      <c r="T56" s="623">
        <v>0</v>
      </c>
      <c r="U56" s="623">
        <v>5</v>
      </c>
      <c r="V56" s="624">
        <f t="shared" si="5"/>
        <v>0</v>
      </c>
      <c r="W56" s="625">
        <v>1</v>
      </c>
      <c r="X56" s="626">
        <f t="shared" si="10"/>
        <v>0</v>
      </c>
    </row>
    <row r="57" spans="2:24">
      <c r="B57" s="621">
        <f t="shared" si="11"/>
        <v>2044</v>
      </c>
      <c r="C57" s="627"/>
      <c r="D57" s="614">
        <v>1</v>
      </c>
      <c r="E57" s="615">
        <f t="shared" si="12"/>
        <v>0.435</v>
      </c>
      <c r="F57" s="615">
        <f t="shared" si="12"/>
        <v>0.129</v>
      </c>
      <c r="G57" s="615">
        <f t="shared" si="8"/>
        <v>0</v>
      </c>
      <c r="H57" s="615">
        <f t="shared" si="12"/>
        <v>0</v>
      </c>
      <c r="I57" s="615">
        <f t="shared" si="8"/>
        <v>9.9000000000000005E-2</v>
      </c>
      <c r="J57" s="615">
        <f t="shared" si="12"/>
        <v>2.7E-2</v>
      </c>
      <c r="K57" s="615">
        <f t="shared" si="12"/>
        <v>8.9999999999999993E-3</v>
      </c>
      <c r="L57" s="615">
        <f t="shared" si="12"/>
        <v>7.1999999999999995E-2</v>
      </c>
      <c r="M57" s="615">
        <f t="shared" si="12"/>
        <v>3.3000000000000002E-2</v>
      </c>
      <c r="N57" s="615">
        <f t="shared" si="12"/>
        <v>0.04</v>
      </c>
      <c r="O57" s="615">
        <f t="shared" si="12"/>
        <v>0.156</v>
      </c>
      <c r="P57" s="622">
        <f t="shared" si="9"/>
        <v>1</v>
      </c>
      <c r="S57" s="621">
        <f t="shared" si="4"/>
        <v>2044</v>
      </c>
      <c r="T57" s="623">
        <v>0</v>
      </c>
      <c r="U57" s="623">
        <v>5</v>
      </c>
      <c r="V57" s="624">
        <f t="shared" si="5"/>
        <v>0</v>
      </c>
      <c r="W57" s="625">
        <v>1</v>
      </c>
      <c r="X57" s="626">
        <f t="shared" si="10"/>
        <v>0</v>
      </c>
    </row>
    <row r="58" spans="2:24">
      <c r="B58" s="621">
        <f t="shared" si="11"/>
        <v>2045</v>
      </c>
      <c r="C58" s="627"/>
      <c r="D58" s="614">
        <v>1</v>
      </c>
      <c r="E58" s="615">
        <f t="shared" si="12"/>
        <v>0.435</v>
      </c>
      <c r="F58" s="615">
        <f t="shared" si="12"/>
        <v>0.129</v>
      </c>
      <c r="G58" s="615">
        <f t="shared" si="8"/>
        <v>0</v>
      </c>
      <c r="H58" s="615">
        <f t="shared" si="12"/>
        <v>0</v>
      </c>
      <c r="I58" s="615">
        <f t="shared" si="8"/>
        <v>9.9000000000000005E-2</v>
      </c>
      <c r="J58" s="615">
        <f t="shared" si="12"/>
        <v>2.7E-2</v>
      </c>
      <c r="K58" s="615">
        <f t="shared" si="12"/>
        <v>8.9999999999999993E-3</v>
      </c>
      <c r="L58" s="615">
        <f t="shared" si="12"/>
        <v>7.1999999999999995E-2</v>
      </c>
      <c r="M58" s="615">
        <f t="shared" si="12"/>
        <v>3.3000000000000002E-2</v>
      </c>
      <c r="N58" s="615">
        <f t="shared" si="12"/>
        <v>0.04</v>
      </c>
      <c r="O58" s="615">
        <f t="shared" si="12"/>
        <v>0.156</v>
      </c>
      <c r="P58" s="622">
        <f t="shared" si="9"/>
        <v>1</v>
      </c>
      <c r="S58" s="621">
        <f t="shared" si="4"/>
        <v>2045</v>
      </c>
      <c r="T58" s="623">
        <v>0</v>
      </c>
      <c r="U58" s="623">
        <v>5</v>
      </c>
      <c r="V58" s="624">
        <f t="shared" si="5"/>
        <v>0</v>
      </c>
      <c r="W58" s="625">
        <v>1</v>
      </c>
      <c r="X58" s="626">
        <f t="shared" si="10"/>
        <v>0</v>
      </c>
    </row>
    <row r="59" spans="2:24">
      <c r="B59" s="621">
        <f t="shared" si="11"/>
        <v>2046</v>
      </c>
      <c r="C59" s="627"/>
      <c r="D59" s="614">
        <v>1</v>
      </c>
      <c r="E59" s="615">
        <f t="shared" si="12"/>
        <v>0.435</v>
      </c>
      <c r="F59" s="615">
        <f t="shared" si="12"/>
        <v>0.129</v>
      </c>
      <c r="G59" s="615">
        <f t="shared" si="12"/>
        <v>0</v>
      </c>
      <c r="H59" s="615">
        <f t="shared" si="12"/>
        <v>0</v>
      </c>
      <c r="I59" s="615">
        <f t="shared" si="12"/>
        <v>9.9000000000000005E-2</v>
      </c>
      <c r="J59" s="615">
        <f t="shared" si="12"/>
        <v>2.7E-2</v>
      </c>
      <c r="K59" s="615">
        <f t="shared" si="12"/>
        <v>8.9999999999999993E-3</v>
      </c>
      <c r="L59" s="615">
        <f t="shared" si="12"/>
        <v>7.1999999999999995E-2</v>
      </c>
      <c r="M59" s="615">
        <f t="shared" si="12"/>
        <v>3.3000000000000002E-2</v>
      </c>
      <c r="N59" s="615">
        <f t="shared" si="12"/>
        <v>0.04</v>
      </c>
      <c r="O59" s="615">
        <f t="shared" si="12"/>
        <v>0.156</v>
      </c>
      <c r="P59" s="622">
        <f t="shared" si="9"/>
        <v>1</v>
      </c>
      <c r="S59" s="621">
        <f t="shared" si="4"/>
        <v>2046</v>
      </c>
      <c r="T59" s="623">
        <v>0</v>
      </c>
      <c r="U59" s="623">
        <v>5</v>
      </c>
      <c r="V59" s="624">
        <f t="shared" si="5"/>
        <v>0</v>
      </c>
      <c r="W59" s="625">
        <v>1</v>
      </c>
      <c r="X59" s="626">
        <f t="shared" si="10"/>
        <v>0</v>
      </c>
    </row>
    <row r="60" spans="2:24">
      <c r="B60" s="621">
        <f t="shared" si="11"/>
        <v>2047</v>
      </c>
      <c r="C60" s="627"/>
      <c r="D60" s="614">
        <v>1</v>
      </c>
      <c r="E60" s="615">
        <f t="shared" si="12"/>
        <v>0.435</v>
      </c>
      <c r="F60" s="615">
        <f t="shared" si="12"/>
        <v>0.129</v>
      </c>
      <c r="G60" s="615">
        <f t="shared" si="12"/>
        <v>0</v>
      </c>
      <c r="H60" s="615">
        <f t="shared" si="12"/>
        <v>0</v>
      </c>
      <c r="I60" s="615">
        <f t="shared" si="12"/>
        <v>9.9000000000000005E-2</v>
      </c>
      <c r="J60" s="615">
        <f t="shared" si="12"/>
        <v>2.7E-2</v>
      </c>
      <c r="K60" s="615">
        <f t="shared" si="12"/>
        <v>8.9999999999999993E-3</v>
      </c>
      <c r="L60" s="615">
        <f t="shared" si="12"/>
        <v>7.1999999999999995E-2</v>
      </c>
      <c r="M60" s="615">
        <f t="shared" si="12"/>
        <v>3.3000000000000002E-2</v>
      </c>
      <c r="N60" s="615">
        <f t="shared" si="12"/>
        <v>0.04</v>
      </c>
      <c r="O60" s="615">
        <f t="shared" si="12"/>
        <v>0.156</v>
      </c>
      <c r="P60" s="622">
        <f t="shared" si="9"/>
        <v>1</v>
      </c>
      <c r="S60" s="621">
        <f t="shared" si="4"/>
        <v>2047</v>
      </c>
      <c r="T60" s="623">
        <v>0</v>
      </c>
      <c r="U60" s="623">
        <v>5</v>
      </c>
      <c r="V60" s="624">
        <f t="shared" si="5"/>
        <v>0</v>
      </c>
      <c r="W60" s="625">
        <v>1</v>
      </c>
      <c r="X60" s="626">
        <f t="shared" si="10"/>
        <v>0</v>
      </c>
    </row>
    <row r="61" spans="2:24">
      <c r="B61" s="621">
        <f t="shared" si="11"/>
        <v>2048</v>
      </c>
      <c r="C61" s="627"/>
      <c r="D61" s="614">
        <v>1</v>
      </c>
      <c r="E61" s="615">
        <f t="shared" si="12"/>
        <v>0.435</v>
      </c>
      <c r="F61" s="615">
        <f t="shared" si="12"/>
        <v>0.129</v>
      </c>
      <c r="G61" s="615">
        <f t="shared" si="12"/>
        <v>0</v>
      </c>
      <c r="H61" s="615">
        <f t="shared" si="12"/>
        <v>0</v>
      </c>
      <c r="I61" s="615">
        <f t="shared" si="12"/>
        <v>9.9000000000000005E-2</v>
      </c>
      <c r="J61" s="615">
        <f t="shared" si="12"/>
        <v>2.7E-2</v>
      </c>
      <c r="K61" s="615">
        <f t="shared" si="12"/>
        <v>8.9999999999999993E-3</v>
      </c>
      <c r="L61" s="615">
        <f t="shared" si="12"/>
        <v>7.1999999999999995E-2</v>
      </c>
      <c r="M61" s="615">
        <f t="shared" si="12"/>
        <v>3.3000000000000002E-2</v>
      </c>
      <c r="N61" s="615">
        <f t="shared" si="12"/>
        <v>0.04</v>
      </c>
      <c r="O61" s="615">
        <f t="shared" si="12"/>
        <v>0.156</v>
      </c>
      <c r="P61" s="622">
        <f t="shared" si="9"/>
        <v>1</v>
      </c>
      <c r="S61" s="621">
        <f t="shared" si="4"/>
        <v>2048</v>
      </c>
      <c r="T61" s="623">
        <v>0</v>
      </c>
      <c r="U61" s="623">
        <v>5</v>
      </c>
      <c r="V61" s="624">
        <f t="shared" si="5"/>
        <v>0</v>
      </c>
      <c r="W61" s="625">
        <v>1</v>
      </c>
      <c r="X61" s="626">
        <f t="shared" si="10"/>
        <v>0</v>
      </c>
    </row>
    <row r="62" spans="2:24">
      <c r="B62" s="621">
        <f t="shared" si="11"/>
        <v>2049</v>
      </c>
      <c r="C62" s="627"/>
      <c r="D62" s="614">
        <v>1</v>
      </c>
      <c r="E62" s="615">
        <f t="shared" si="12"/>
        <v>0.435</v>
      </c>
      <c r="F62" s="615">
        <f t="shared" si="12"/>
        <v>0.129</v>
      </c>
      <c r="G62" s="615">
        <f t="shared" si="12"/>
        <v>0</v>
      </c>
      <c r="H62" s="615">
        <f t="shared" si="12"/>
        <v>0</v>
      </c>
      <c r="I62" s="615">
        <f t="shared" si="12"/>
        <v>9.9000000000000005E-2</v>
      </c>
      <c r="J62" s="615">
        <f t="shared" si="12"/>
        <v>2.7E-2</v>
      </c>
      <c r="K62" s="615">
        <f t="shared" si="12"/>
        <v>8.9999999999999993E-3</v>
      </c>
      <c r="L62" s="615">
        <f t="shared" si="12"/>
        <v>7.1999999999999995E-2</v>
      </c>
      <c r="M62" s="615">
        <f t="shared" si="12"/>
        <v>3.3000000000000002E-2</v>
      </c>
      <c r="N62" s="615">
        <f t="shared" si="12"/>
        <v>0.04</v>
      </c>
      <c r="O62" s="615">
        <f t="shared" si="12"/>
        <v>0.156</v>
      </c>
      <c r="P62" s="622">
        <f t="shared" si="9"/>
        <v>1</v>
      </c>
      <c r="S62" s="621">
        <f t="shared" si="4"/>
        <v>2049</v>
      </c>
      <c r="T62" s="623">
        <v>0</v>
      </c>
      <c r="U62" s="623">
        <v>5</v>
      </c>
      <c r="V62" s="624">
        <f t="shared" si="5"/>
        <v>0</v>
      </c>
      <c r="W62" s="625">
        <v>1</v>
      </c>
      <c r="X62" s="626">
        <f t="shared" si="10"/>
        <v>0</v>
      </c>
    </row>
    <row r="63" spans="2:24">
      <c r="B63" s="621">
        <f t="shared" si="11"/>
        <v>2050</v>
      </c>
      <c r="C63" s="627"/>
      <c r="D63" s="614">
        <v>1</v>
      </c>
      <c r="E63" s="615">
        <f t="shared" ref="E63:O78" si="13">E$8</f>
        <v>0.435</v>
      </c>
      <c r="F63" s="615">
        <f t="shared" si="13"/>
        <v>0.129</v>
      </c>
      <c r="G63" s="615">
        <f t="shared" si="12"/>
        <v>0</v>
      </c>
      <c r="H63" s="615">
        <f t="shared" si="13"/>
        <v>0</v>
      </c>
      <c r="I63" s="615">
        <f t="shared" si="12"/>
        <v>9.9000000000000005E-2</v>
      </c>
      <c r="J63" s="615">
        <f t="shared" si="13"/>
        <v>2.7E-2</v>
      </c>
      <c r="K63" s="615">
        <f t="shared" si="13"/>
        <v>8.9999999999999993E-3</v>
      </c>
      <c r="L63" s="615">
        <f t="shared" si="13"/>
        <v>7.1999999999999995E-2</v>
      </c>
      <c r="M63" s="615">
        <f t="shared" si="13"/>
        <v>3.3000000000000002E-2</v>
      </c>
      <c r="N63" s="615">
        <f t="shared" si="13"/>
        <v>0.04</v>
      </c>
      <c r="O63" s="615">
        <f t="shared" si="13"/>
        <v>0.156</v>
      </c>
      <c r="P63" s="622">
        <f t="shared" si="9"/>
        <v>1</v>
      </c>
      <c r="S63" s="621">
        <f t="shared" si="4"/>
        <v>2050</v>
      </c>
      <c r="T63" s="623">
        <v>0</v>
      </c>
      <c r="U63" s="623">
        <v>5</v>
      </c>
      <c r="V63" s="624">
        <f t="shared" si="5"/>
        <v>0</v>
      </c>
      <c r="W63" s="625">
        <v>1</v>
      </c>
      <c r="X63" s="626">
        <f t="shared" si="10"/>
        <v>0</v>
      </c>
    </row>
    <row r="64" spans="2:24">
      <c r="B64" s="621">
        <f t="shared" si="11"/>
        <v>2051</v>
      </c>
      <c r="C64" s="627"/>
      <c r="D64" s="614">
        <v>1</v>
      </c>
      <c r="E64" s="615">
        <f t="shared" si="13"/>
        <v>0.435</v>
      </c>
      <c r="F64" s="615">
        <f t="shared" si="13"/>
        <v>0.129</v>
      </c>
      <c r="G64" s="615">
        <f t="shared" si="12"/>
        <v>0</v>
      </c>
      <c r="H64" s="615">
        <f t="shared" si="13"/>
        <v>0</v>
      </c>
      <c r="I64" s="615">
        <f t="shared" si="12"/>
        <v>9.9000000000000005E-2</v>
      </c>
      <c r="J64" s="615">
        <f t="shared" si="13"/>
        <v>2.7E-2</v>
      </c>
      <c r="K64" s="615">
        <f t="shared" si="13"/>
        <v>8.9999999999999993E-3</v>
      </c>
      <c r="L64" s="615">
        <f t="shared" si="13"/>
        <v>7.1999999999999995E-2</v>
      </c>
      <c r="M64" s="615">
        <f t="shared" si="13"/>
        <v>3.3000000000000002E-2</v>
      </c>
      <c r="N64" s="615">
        <f t="shared" si="13"/>
        <v>0.04</v>
      </c>
      <c r="O64" s="615">
        <f t="shared" si="13"/>
        <v>0.156</v>
      </c>
      <c r="P64" s="622">
        <f t="shared" si="9"/>
        <v>1</v>
      </c>
      <c r="S64" s="621">
        <f t="shared" si="4"/>
        <v>2051</v>
      </c>
      <c r="T64" s="623">
        <v>0</v>
      </c>
      <c r="U64" s="623">
        <v>5</v>
      </c>
      <c r="V64" s="624">
        <f t="shared" si="5"/>
        <v>0</v>
      </c>
      <c r="W64" s="625">
        <v>1</v>
      </c>
      <c r="X64" s="626">
        <f t="shared" si="10"/>
        <v>0</v>
      </c>
    </row>
    <row r="65" spans="2:24">
      <c r="B65" s="621">
        <f t="shared" si="11"/>
        <v>2052</v>
      </c>
      <c r="C65" s="627"/>
      <c r="D65" s="614">
        <v>1</v>
      </c>
      <c r="E65" s="615">
        <f t="shared" si="13"/>
        <v>0.435</v>
      </c>
      <c r="F65" s="615">
        <f t="shared" si="13"/>
        <v>0.129</v>
      </c>
      <c r="G65" s="615">
        <f t="shared" si="12"/>
        <v>0</v>
      </c>
      <c r="H65" s="615">
        <f t="shared" si="13"/>
        <v>0</v>
      </c>
      <c r="I65" s="615">
        <f t="shared" si="12"/>
        <v>9.9000000000000005E-2</v>
      </c>
      <c r="J65" s="615">
        <f t="shared" si="13"/>
        <v>2.7E-2</v>
      </c>
      <c r="K65" s="615">
        <f t="shared" si="13"/>
        <v>8.9999999999999993E-3</v>
      </c>
      <c r="L65" s="615">
        <f t="shared" si="13"/>
        <v>7.1999999999999995E-2</v>
      </c>
      <c r="M65" s="615">
        <f t="shared" si="13"/>
        <v>3.3000000000000002E-2</v>
      </c>
      <c r="N65" s="615">
        <f t="shared" si="13"/>
        <v>0.04</v>
      </c>
      <c r="O65" s="615">
        <f t="shared" si="13"/>
        <v>0.156</v>
      </c>
      <c r="P65" s="622">
        <f t="shared" si="9"/>
        <v>1</v>
      </c>
      <c r="S65" s="621">
        <f t="shared" si="4"/>
        <v>2052</v>
      </c>
      <c r="T65" s="623">
        <v>0</v>
      </c>
      <c r="U65" s="623">
        <v>5</v>
      </c>
      <c r="V65" s="624">
        <f t="shared" si="5"/>
        <v>0</v>
      </c>
      <c r="W65" s="625">
        <v>1</v>
      </c>
      <c r="X65" s="626">
        <f t="shared" si="10"/>
        <v>0</v>
      </c>
    </row>
    <row r="66" spans="2:24">
      <c r="B66" s="621">
        <f t="shared" si="11"/>
        <v>2053</v>
      </c>
      <c r="C66" s="627"/>
      <c r="D66" s="614">
        <v>1</v>
      </c>
      <c r="E66" s="615">
        <f t="shared" si="13"/>
        <v>0.435</v>
      </c>
      <c r="F66" s="615">
        <f t="shared" si="13"/>
        <v>0.129</v>
      </c>
      <c r="G66" s="615">
        <f t="shared" si="12"/>
        <v>0</v>
      </c>
      <c r="H66" s="615">
        <f t="shared" si="13"/>
        <v>0</v>
      </c>
      <c r="I66" s="615">
        <f t="shared" si="12"/>
        <v>9.9000000000000005E-2</v>
      </c>
      <c r="J66" s="615">
        <f t="shared" si="13"/>
        <v>2.7E-2</v>
      </c>
      <c r="K66" s="615">
        <f t="shared" si="13"/>
        <v>8.9999999999999993E-3</v>
      </c>
      <c r="L66" s="615">
        <f t="shared" si="13"/>
        <v>7.1999999999999995E-2</v>
      </c>
      <c r="M66" s="615">
        <f t="shared" si="13"/>
        <v>3.3000000000000002E-2</v>
      </c>
      <c r="N66" s="615">
        <f t="shared" si="13"/>
        <v>0.04</v>
      </c>
      <c r="O66" s="615">
        <f t="shared" si="13"/>
        <v>0.156</v>
      </c>
      <c r="P66" s="622">
        <f t="shared" si="9"/>
        <v>1</v>
      </c>
      <c r="S66" s="621">
        <f t="shared" si="4"/>
        <v>2053</v>
      </c>
      <c r="T66" s="623">
        <v>0</v>
      </c>
      <c r="U66" s="623">
        <v>5</v>
      </c>
      <c r="V66" s="624">
        <f t="shared" si="5"/>
        <v>0</v>
      </c>
      <c r="W66" s="625">
        <v>1</v>
      </c>
      <c r="X66" s="626">
        <f t="shared" si="10"/>
        <v>0</v>
      </c>
    </row>
    <row r="67" spans="2:24">
      <c r="B67" s="621">
        <f t="shared" si="11"/>
        <v>2054</v>
      </c>
      <c r="C67" s="627"/>
      <c r="D67" s="614">
        <v>1</v>
      </c>
      <c r="E67" s="615">
        <f t="shared" si="13"/>
        <v>0.435</v>
      </c>
      <c r="F67" s="615">
        <f t="shared" si="13"/>
        <v>0.129</v>
      </c>
      <c r="G67" s="615">
        <f t="shared" si="12"/>
        <v>0</v>
      </c>
      <c r="H67" s="615">
        <f t="shared" si="13"/>
        <v>0</v>
      </c>
      <c r="I67" s="615">
        <f t="shared" si="12"/>
        <v>9.9000000000000005E-2</v>
      </c>
      <c r="J67" s="615">
        <f t="shared" si="13"/>
        <v>2.7E-2</v>
      </c>
      <c r="K67" s="615">
        <f t="shared" si="13"/>
        <v>8.9999999999999993E-3</v>
      </c>
      <c r="L67" s="615">
        <f t="shared" si="13"/>
        <v>7.1999999999999995E-2</v>
      </c>
      <c r="M67" s="615">
        <f t="shared" si="13"/>
        <v>3.3000000000000002E-2</v>
      </c>
      <c r="N67" s="615">
        <f t="shared" si="13"/>
        <v>0.04</v>
      </c>
      <c r="O67" s="615">
        <f t="shared" si="13"/>
        <v>0.156</v>
      </c>
      <c r="P67" s="622">
        <f t="shared" si="9"/>
        <v>1</v>
      </c>
      <c r="S67" s="621">
        <f t="shared" si="4"/>
        <v>2054</v>
      </c>
      <c r="T67" s="623">
        <v>0</v>
      </c>
      <c r="U67" s="623">
        <v>5</v>
      </c>
      <c r="V67" s="624">
        <f t="shared" si="5"/>
        <v>0</v>
      </c>
      <c r="W67" s="625">
        <v>1</v>
      </c>
      <c r="X67" s="626">
        <f t="shared" si="10"/>
        <v>0</v>
      </c>
    </row>
    <row r="68" spans="2:24">
      <c r="B68" s="621">
        <f t="shared" si="11"/>
        <v>2055</v>
      </c>
      <c r="C68" s="627"/>
      <c r="D68" s="614">
        <v>1</v>
      </c>
      <c r="E68" s="615">
        <f t="shared" si="13"/>
        <v>0.435</v>
      </c>
      <c r="F68" s="615">
        <f t="shared" si="13"/>
        <v>0.129</v>
      </c>
      <c r="G68" s="615">
        <f t="shared" si="12"/>
        <v>0</v>
      </c>
      <c r="H68" s="615">
        <f t="shared" si="13"/>
        <v>0</v>
      </c>
      <c r="I68" s="615">
        <f t="shared" si="12"/>
        <v>9.9000000000000005E-2</v>
      </c>
      <c r="J68" s="615">
        <f t="shared" si="13"/>
        <v>2.7E-2</v>
      </c>
      <c r="K68" s="615">
        <f t="shared" si="13"/>
        <v>8.9999999999999993E-3</v>
      </c>
      <c r="L68" s="615">
        <f t="shared" si="13"/>
        <v>7.1999999999999995E-2</v>
      </c>
      <c r="M68" s="615">
        <f t="shared" si="13"/>
        <v>3.3000000000000002E-2</v>
      </c>
      <c r="N68" s="615">
        <f t="shared" si="13"/>
        <v>0.04</v>
      </c>
      <c r="O68" s="615">
        <f t="shared" si="13"/>
        <v>0.156</v>
      </c>
      <c r="P68" s="622">
        <f t="shared" si="9"/>
        <v>1</v>
      </c>
      <c r="S68" s="621">
        <f t="shared" si="4"/>
        <v>2055</v>
      </c>
      <c r="T68" s="623">
        <v>0</v>
      </c>
      <c r="U68" s="623">
        <v>5</v>
      </c>
      <c r="V68" s="624">
        <f t="shared" si="5"/>
        <v>0</v>
      </c>
      <c r="W68" s="625">
        <v>1</v>
      </c>
      <c r="X68" s="626">
        <f t="shared" si="10"/>
        <v>0</v>
      </c>
    </row>
    <row r="69" spans="2:24">
      <c r="B69" s="621">
        <f t="shared" si="11"/>
        <v>2056</v>
      </c>
      <c r="C69" s="627"/>
      <c r="D69" s="614">
        <v>1</v>
      </c>
      <c r="E69" s="615">
        <f t="shared" si="13"/>
        <v>0.435</v>
      </c>
      <c r="F69" s="615">
        <f t="shared" si="13"/>
        <v>0.129</v>
      </c>
      <c r="G69" s="615">
        <f t="shared" si="13"/>
        <v>0</v>
      </c>
      <c r="H69" s="615">
        <f t="shared" si="13"/>
        <v>0</v>
      </c>
      <c r="I69" s="615">
        <f t="shared" si="13"/>
        <v>9.9000000000000005E-2</v>
      </c>
      <c r="J69" s="615">
        <f t="shared" si="13"/>
        <v>2.7E-2</v>
      </c>
      <c r="K69" s="615">
        <f t="shared" si="13"/>
        <v>8.9999999999999993E-3</v>
      </c>
      <c r="L69" s="615">
        <f t="shared" si="13"/>
        <v>7.1999999999999995E-2</v>
      </c>
      <c r="M69" s="615">
        <f t="shared" si="13"/>
        <v>3.3000000000000002E-2</v>
      </c>
      <c r="N69" s="615">
        <f t="shared" si="13"/>
        <v>0.04</v>
      </c>
      <c r="O69" s="615">
        <f t="shared" si="13"/>
        <v>0.156</v>
      </c>
      <c r="P69" s="622">
        <f t="shared" si="9"/>
        <v>1</v>
      </c>
      <c r="S69" s="621">
        <f t="shared" si="4"/>
        <v>2056</v>
      </c>
      <c r="T69" s="623">
        <v>0</v>
      </c>
      <c r="U69" s="623">
        <v>5</v>
      </c>
      <c r="V69" s="624">
        <f t="shared" si="5"/>
        <v>0</v>
      </c>
      <c r="W69" s="625">
        <v>1</v>
      </c>
      <c r="X69" s="626">
        <f t="shared" si="10"/>
        <v>0</v>
      </c>
    </row>
    <row r="70" spans="2:24">
      <c r="B70" s="621">
        <f t="shared" si="11"/>
        <v>2057</v>
      </c>
      <c r="C70" s="627"/>
      <c r="D70" s="614">
        <v>1</v>
      </c>
      <c r="E70" s="615">
        <f t="shared" si="13"/>
        <v>0.435</v>
      </c>
      <c r="F70" s="615">
        <f t="shared" si="13"/>
        <v>0.129</v>
      </c>
      <c r="G70" s="615">
        <f t="shared" si="13"/>
        <v>0</v>
      </c>
      <c r="H70" s="615">
        <f t="shared" si="13"/>
        <v>0</v>
      </c>
      <c r="I70" s="615">
        <f t="shared" si="13"/>
        <v>9.9000000000000005E-2</v>
      </c>
      <c r="J70" s="615">
        <f t="shared" si="13"/>
        <v>2.7E-2</v>
      </c>
      <c r="K70" s="615">
        <f t="shared" si="13"/>
        <v>8.9999999999999993E-3</v>
      </c>
      <c r="L70" s="615">
        <f t="shared" si="13"/>
        <v>7.1999999999999995E-2</v>
      </c>
      <c r="M70" s="615">
        <f t="shared" si="13"/>
        <v>3.3000000000000002E-2</v>
      </c>
      <c r="N70" s="615">
        <f t="shared" si="13"/>
        <v>0.04</v>
      </c>
      <c r="O70" s="615">
        <f t="shared" si="13"/>
        <v>0.156</v>
      </c>
      <c r="P70" s="622">
        <f t="shared" si="9"/>
        <v>1</v>
      </c>
      <c r="S70" s="621">
        <f t="shared" si="4"/>
        <v>2057</v>
      </c>
      <c r="T70" s="623">
        <v>0</v>
      </c>
      <c r="U70" s="623">
        <v>5</v>
      </c>
      <c r="V70" s="624">
        <f t="shared" si="5"/>
        <v>0</v>
      </c>
      <c r="W70" s="625">
        <v>1</v>
      </c>
      <c r="X70" s="626">
        <f t="shared" si="10"/>
        <v>0</v>
      </c>
    </row>
    <row r="71" spans="2:24">
      <c r="B71" s="621">
        <f t="shared" si="11"/>
        <v>2058</v>
      </c>
      <c r="C71" s="627"/>
      <c r="D71" s="614">
        <v>1</v>
      </c>
      <c r="E71" s="615">
        <f t="shared" si="13"/>
        <v>0.435</v>
      </c>
      <c r="F71" s="615">
        <f t="shared" si="13"/>
        <v>0.129</v>
      </c>
      <c r="G71" s="615">
        <f t="shared" si="13"/>
        <v>0</v>
      </c>
      <c r="H71" s="615">
        <f t="shared" si="13"/>
        <v>0</v>
      </c>
      <c r="I71" s="615">
        <f t="shared" si="13"/>
        <v>9.9000000000000005E-2</v>
      </c>
      <c r="J71" s="615">
        <f t="shared" si="13"/>
        <v>2.7E-2</v>
      </c>
      <c r="K71" s="615">
        <f t="shared" si="13"/>
        <v>8.9999999999999993E-3</v>
      </c>
      <c r="L71" s="615">
        <f t="shared" si="13"/>
        <v>7.1999999999999995E-2</v>
      </c>
      <c r="M71" s="615">
        <f t="shared" si="13"/>
        <v>3.3000000000000002E-2</v>
      </c>
      <c r="N71" s="615">
        <f t="shared" si="13"/>
        <v>0.04</v>
      </c>
      <c r="O71" s="615">
        <f t="shared" si="13"/>
        <v>0.156</v>
      </c>
      <c r="P71" s="622">
        <f t="shared" si="9"/>
        <v>1</v>
      </c>
      <c r="S71" s="621">
        <f t="shared" si="4"/>
        <v>2058</v>
      </c>
      <c r="T71" s="623">
        <v>0</v>
      </c>
      <c r="U71" s="623">
        <v>5</v>
      </c>
      <c r="V71" s="624">
        <f t="shared" si="5"/>
        <v>0</v>
      </c>
      <c r="W71" s="625">
        <v>1</v>
      </c>
      <c r="X71" s="626">
        <f t="shared" si="10"/>
        <v>0</v>
      </c>
    </row>
    <row r="72" spans="2:24">
      <c r="B72" s="621">
        <f t="shared" si="11"/>
        <v>2059</v>
      </c>
      <c r="C72" s="627"/>
      <c r="D72" s="614">
        <v>1</v>
      </c>
      <c r="E72" s="615">
        <f t="shared" si="13"/>
        <v>0.435</v>
      </c>
      <c r="F72" s="615">
        <f t="shared" si="13"/>
        <v>0.129</v>
      </c>
      <c r="G72" s="615">
        <f t="shared" si="13"/>
        <v>0</v>
      </c>
      <c r="H72" s="615">
        <f t="shared" si="13"/>
        <v>0</v>
      </c>
      <c r="I72" s="615">
        <f t="shared" si="13"/>
        <v>9.9000000000000005E-2</v>
      </c>
      <c r="J72" s="615">
        <f t="shared" si="13"/>
        <v>2.7E-2</v>
      </c>
      <c r="K72" s="615">
        <f t="shared" si="13"/>
        <v>8.9999999999999993E-3</v>
      </c>
      <c r="L72" s="615">
        <f t="shared" si="13"/>
        <v>7.1999999999999995E-2</v>
      </c>
      <c r="M72" s="615">
        <f t="shared" si="13"/>
        <v>3.3000000000000002E-2</v>
      </c>
      <c r="N72" s="615">
        <f t="shared" si="13"/>
        <v>0.04</v>
      </c>
      <c r="O72" s="615">
        <f t="shared" si="13"/>
        <v>0.156</v>
      </c>
      <c r="P72" s="622">
        <f t="shared" si="9"/>
        <v>1</v>
      </c>
      <c r="S72" s="621">
        <f t="shared" si="4"/>
        <v>2059</v>
      </c>
      <c r="T72" s="623">
        <v>0</v>
      </c>
      <c r="U72" s="623">
        <v>5</v>
      </c>
      <c r="V72" s="624">
        <f t="shared" si="5"/>
        <v>0</v>
      </c>
      <c r="W72" s="625">
        <v>1</v>
      </c>
      <c r="X72" s="626">
        <f t="shared" si="10"/>
        <v>0</v>
      </c>
    </row>
    <row r="73" spans="2:24">
      <c r="B73" s="621">
        <f t="shared" si="11"/>
        <v>2060</v>
      </c>
      <c r="C73" s="627"/>
      <c r="D73" s="614">
        <v>1</v>
      </c>
      <c r="E73" s="615">
        <f t="shared" ref="E73:O88" si="14">E$8</f>
        <v>0.435</v>
      </c>
      <c r="F73" s="615">
        <f t="shared" si="14"/>
        <v>0.129</v>
      </c>
      <c r="G73" s="615">
        <f t="shared" si="13"/>
        <v>0</v>
      </c>
      <c r="H73" s="615">
        <f t="shared" si="14"/>
        <v>0</v>
      </c>
      <c r="I73" s="615">
        <f t="shared" si="13"/>
        <v>9.9000000000000005E-2</v>
      </c>
      <c r="J73" s="615">
        <f t="shared" si="14"/>
        <v>2.7E-2</v>
      </c>
      <c r="K73" s="615">
        <f t="shared" si="14"/>
        <v>8.9999999999999993E-3</v>
      </c>
      <c r="L73" s="615">
        <f t="shared" si="14"/>
        <v>7.1999999999999995E-2</v>
      </c>
      <c r="M73" s="615">
        <f t="shared" si="14"/>
        <v>3.3000000000000002E-2</v>
      </c>
      <c r="N73" s="615">
        <f t="shared" si="14"/>
        <v>0.04</v>
      </c>
      <c r="O73" s="615">
        <f t="shared" si="14"/>
        <v>0.156</v>
      </c>
      <c r="P73" s="622">
        <f t="shared" si="9"/>
        <v>1</v>
      </c>
      <c r="S73" s="621">
        <f t="shared" si="4"/>
        <v>2060</v>
      </c>
      <c r="T73" s="623">
        <v>0</v>
      </c>
      <c r="U73" s="623">
        <v>5</v>
      </c>
      <c r="V73" s="624">
        <f t="shared" si="5"/>
        <v>0</v>
      </c>
      <c r="W73" s="625">
        <v>1</v>
      </c>
      <c r="X73" s="626">
        <f t="shared" si="10"/>
        <v>0</v>
      </c>
    </row>
    <row r="74" spans="2:24">
      <c r="B74" s="621">
        <f t="shared" si="11"/>
        <v>2061</v>
      </c>
      <c r="C74" s="627"/>
      <c r="D74" s="614">
        <v>1</v>
      </c>
      <c r="E74" s="615">
        <f t="shared" si="14"/>
        <v>0.435</v>
      </c>
      <c r="F74" s="615">
        <f t="shared" si="14"/>
        <v>0.129</v>
      </c>
      <c r="G74" s="615">
        <f t="shared" si="13"/>
        <v>0</v>
      </c>
      <c r="H74" s="615">
        <f t="shared" si="14"/>
        <v>0</v>
      </c>
      <c r="I74" s="615">
        <f t="shared" si="13"/>
        <v>9.9000000000000005E-2</v>
      </c>
      <c r="J74" s="615">
        <f t="shared" si="14"/>
        <v>2.7E-2</v>
      </c>
      <c r="K74" s="615">
        <f t="shared" si="14"/>
        <v>8.9999999999999993E-3</v>
      </c>
      <c r="L74" s="615">
        <f t="shared" si="14"/>
        <v>7.1999999999999995E-2</v>
      </c>
      <c r="M74" s="615">
        <f t="shared" si="14"/>
        <v>3.3000000000000002E-2</v>
      </c>
      <c r="N74" s="615">
        <f t="shared" si="14"/>
        <v>0.04</v>
      </c>
      <c r="O74" s="615">
        <f t="shared" si="14"/>
        <v>0.156</v>
      </c>
      <c r="P74" s="622">
        <f t="shared" si="9"/>
        <v>1</v>
      </c>
      <c r="S74" s="621">
        <f t="shared" si="4"/>
        <v>2061</v>
      </c>
      <c r="T74" s="623">
        <v>0</v>
      </c>
      <c r="U74" s="623">
        <v>5</v>
      </c>
      <c r="V74" s="624">
        <f t="shared" si="5"/>
        <v>0</v>
      </c>
      <c r="W74" s="625">
        <v>1</v>
      </c>
      <c r="X74" s="626">
        <f t="shared" si="10"/>
        <v>0</v>
      </c>
    </row>
    <row r="75" spans="2:24">
      <c r="B75" s="621">
        <f t="shared" si="11"/>
        <v>2062</v>
      </c>
      <c r="C75" s="627"/>
      <c r="D75" s="614">
        <v>1</v>
      </c>
      <c r="E75" s="615">
        <f t="shared" si="14"/>
        <v>0.435</v>
      </c>
      <c r="F75" s="615">
        <f t="shared" si="14"/>
        <v>0.129</v>
      </c>
      <c r="G75" s="615">
        <f t="shared" si="13"/>
        <v>0</v>
      </c>
      <c r="H75" s="615">
        <f t="shared" si="14"/>
        <v>0</v>
      </c>
      <c r="I75" s="615">
        <f t="shared" si="13"/>
        <v>9.9000000000000005E-2</v>
      </c>
      <c r="J75" s="615">
        <f t="shared" si="14"/>
        <v>2.7E-2</v>
      </c>
      <c r="K75" s="615">
        <f t="shared" si="14"/>
        <v>8.9999999999999993E-3</v>
      </c>
      <c r="L75" s="615">
        <f t="shared" si="14"/>
        <v>7.1999999999999995E-2</v>
      </c>
      <c r="M75" s="615">
        <f t="shared" si="14"/>
        <v>3.3000000000000002E-2</v>
      </c>
      <c r="N75" s="615">
        <f t="shared" si="14"/>
        <v>0.04</v>
      </c>
      <c r="O75" s="615">
        <f t="shared" si="14"/>
        <v>0.156</v>
      </c>
      <c r="P75" s="622">
        <f t="shared" si="9"/>
        <v>1</v>
      </c>
      <c r="S75" s="621">
        <f t="shared" si="4"/>
        <v>2062</v>
      </c>
      <c r="T75" s="623">
        <v>0</v>
      </c>
      <c r="U75" s="623">
        <v>5</v>
      </c>
      <c r="V75" s="624">
        <f t="shared" si="5"/>
        <v>0</v>
      </c>
      <c r="W75" s="625">
        <v>1</v>
      </c>
      <c r="X75" s="626">
        <f t="shared" si="10"/>
        <v>0</v>
      </c>
    </row>
    <row r="76" spans="2:24">
      <c r="B76" s="621">
        <f t="shared" si="11"/>
        <v>2063</v>
      </c>
      <c r="C76" s="627"/>
      <c r="D76" s="614">
        <v>1</v>
      </c>
      <c r="E76" s="615">
        <f t="shared" si="14"/>
        <v>0.435</v>
      </c>
      <c r="F76" s="615">
        <f t="shared" si="14"/>
        <v>0.129</v>
      </c>
      <c r="G76" s="615">
        <f t="shared" si="13"/>
        <v>0</v>
      </c>
      <c r="H76" s="615">
        <f t="shared" si="14"/>
        <v>0</v>
      </c>
      <c r="I76" s="615">
        <f t="shared" si="13"/>
        <v>9.9000000000000005E-2</v>
      </c>
      <c r="J76" s="615">
        <f t="shared" si="14"/>
        <v>2.7E-2</v>
      </c>
      <c r="K76" s="615">
        <f t="shared" si="14"/>
        <v>8.9999999999999993E-3</v>
      </c>
      <c r="L76" s="615">
        <f t="shared" si="14"/>
        <v>7.1999999999999995E-2</v>
      </c>
      <c r="M76" s="615">
        <f t="shared" si="14"/>
        <v>3.3000000000000002E-2</v>
      </c>
      <c r="N76" s="615">
        <f t="shared" si="14"/>
        <v>0.04</v>
      </c>
      <c r="O76" s="615">
        <f t="shared" si="14"/>
        <v>0.156</v>
      </c>
      <c r="P76" s="622">
        <f t="shared" si="9"/>
        <v>1</v>
      </c>
      <c r="S76" s="621">
        <f t="shared" si="4"/>
        <v>2063</v>
      </c>
      <c r="T76" s="623">
        <v>0</v>
      </c>
      <c r="U76" s="623">
        <v>5</v>
      </c>
      <c r="V76" s="624">
        <f t="shared" si="5"/>
        <v>0</v>
      </c>
      <c r="W76" s="625">
        <v>1</v>
      </c>
      <c r="X76" s="626">
        <f t="shared" si="10"/>
        <v>0</v>
      </c>
    </row>
    <row r="77" spans="2:24">
      <c r="B77" s="621">
        <f t="shared" si="11"/>
        <v>2064</v>
      </c>
      <c r="C77" s="627"/>
      <c r="D77" s="614">
        <v>1</v>
      </c>
      <c r="E77" s="615">
        <f t="shared" si="14"/>
        <v>0.435</v>
      </c>
      <c r="F77" s="615">
        <f t="shared" si="14"/>
        <v>0.129</v>
      </c>
      <c r="G77" s="615">
        <f t="shared" si="13"/>
        <v>0</v>
      </c>
      <c r="H77" s="615">
        <f t="shared" si="14"/>
        <v>0</v>
      </c>
      <c r="I77" s="615">
        <f t="shared" si="13"/>
        <v>9.9000000000000005E-2</v>
      </c>
      <c r="J77" s="615">
        <f t="shared" si="14"/>
        <v>2.7E-2</v>
      </c>
      <c r="K77" s="615">
        <f t="shared" si="14"/>
        <v>8.9999999999999993E-3</v>
      </c>
      <c r="L77" s="615">
        <f t="shared" si="14"/>
        <v>7.1999999999999995E-2</v>
      </c>
      <c r="M77" s="615">
        <f t="shared" si="14"/>
        <v>3.3000000000000002E-2</v>
      </c>
      <c r="N77" s="615">
        <f t="shared" si="14"/>
        <v>0.04</v>
      </c>
      <c r="O77" s="615">
        <f t="shared" si="14"/>
        <v>0.156</v>
      </c>
      <c r="P77" s="622">
        <f t="shared" ref="P77:P93" si="15">SUM(E77:O77)</f>
        <v>1</v>
      </c>
      <c r="S77" s="621">
        <f t="shared" si="4"/>
        <v>2064</v>
      </c>
      <c r="T77" s="623">
        <v>0</v>
      </c>
      <c r="U77" s="623">
        <v>5</v>
      </c>
      <c r="V77" s="624">
        <f t="shared" si="5"/>
        <v>0</v>
      </c>
      <c r="W77" s="625">
        <v>1</v>
      </c>
      <c r="X77" s="626">
        <f t="shared" ref="X77:X93" si="16">V77*W77</f>
        <v>0</v>
      </c>
    </row>
    <row r="78" spans="2:24">
      <c r="B78" s="621">
        <f t="shared" ref="B78:B93" si="17">B77+1</f>
        <v>2065</v>
      </c>
      <c r="C78" s="627"/>
      <c r="D78" s="614">
        <v>1</v>
      </c>
      <c r="E78" s="615">
        <f t="shared" si="14"/>
        <v>0.435</v>
      </c>
      <c r="F78" s="615">
        <f t="shared" si="14"/>
        <v>0.129</v>
      </c>
      <c r="G78" s="615">
        <f t="shared" si="13"/>
        <v>0</v>
      </c>
      <c r="H78" s="615">
        <f t="shared" si="14"/>
        <v>0</v>
      </c>
      <c r="I78" s="615">
        <f t="shared" si="13"/>
        <v>9.9000000000000005E-2</v>
      </c>
      <c r="J78" s="615">
        <f t="shared" si="14"/>
        <v>2.7E-2</v>
      </c>
      <c r="K78" s="615">
        <f t="shared" si="14"/>
        <v>8.9999999999999993E-3</v>
      </c>
      <c r="L78" s="615">
        <f t="shared" si="14"/>
        <v>7.1999999999999995E-2</v>
      </c>
      <c r="M78" s="615">
        <f t="shared" si="14"/>
        <v>3.3000000000000002E-2</v>
      </c>
      <c r="N78" s="615">
        <f t="shared" si="14"/>
        <v>0.04</v>
      </c>
      <c r="O78" s="615">
        <f t="shared" si="14"/>
        <v>0.156</v>
      </c>
      <c r="P78" s="622">
        <f t="shared" si="15"/>
        <v>1</v>
      </c>
      <c r="S78" s="621">
        <f t="shared" ref="S78:S93" si="18">S77+1</f>
        <v>2065</v>
      </c>
      <c r="T78" s="623">
        <v>0</v>
      </c>
      <c r="U78" s="623">
        <v>5</v>
      </c>
      <c r="V78" s="624">
        <f t="shared" si="5"/>
        <v>0</v>
      </c>
      <c r="W78" s="625">
        <v>1</v>
      </c>
      <c r="X78" s="626">
        <f t="shared" si="16"/>
        <v>0</v>
      </c>
    </row>
    <row r="79" spans="2:24">
      <c r="B79" s="621">
        <f t="shared" si="17"/>
        <v>2066</v>
      </c>
      <c r="C79" s="627"/>
      <c r="D79" s="614">
        <v>1</v>
      </c>
      <c r="E79" s="615">
        <f t="shared" si="14"/>
        <v>0.435</v>
      </c>
      <c r="F79" s="615">
        <f t="shared" si="14"/>
        <v>0.129</v>
      </c>
      <c r="G79" s="615">
        <f t="shared" si="14"/>
        <v>0</v>
      </c>
      <c r="H79" s="615">
        <f t="shared" si="14"/>
        <v>0</v>
      </c>
      <c r="I79" s="615">
        <f t="shared" si="14"/>
        <v>9.9000000000000005E-2</v>
      </c>
      <c r="J79" s="615">
        <f t="shared" si="14"/>
        <v>2.7E-2</v>
      </c>
      <c r="K79" s="615">
        <f t="shared" si="14"/>
        <v>8.9999999999999993E-3</v>
      </c>
      <c r="L79" s="615">
        <f t="shared" si="14"/>
        <v>7.1999999999999995E-2</v>
      </c>
      <c r="M79" s="615">
        <f t="shared" si="14"/>
        <v>3.3000000000000002E-2</v>
      </c>
      <c r="N79" s="615">
        <f t="shared" si="14"/>
        <v>0.04</v>
      </c>
      <c r="O79" s="615">
        <f t="shared" si="14"/>
        <v>0.156</v>
      </c>
      <c r="P79" s="622">
        <f t="shared" si="15"/>
        <v>1</v>
      </c>
      <c r="S79" s="621">
        <f t="shared" si="18"/>
        <v>2066</v>
      </c>
      <c r="T79" s="623">
        <v>0</v>
      </c>
      <c r="U79" s="623">
        <v>5</v>
      </c>
      <c r="V79" s="624">
        <f t="shared" ref="V79:V93" si="19">T79*U79</f>
        <v>0</v>
      </c>
      <c r="W79" s="625">
        <v>1</v>
      </c>
      <c r="X79" s="626">
        <f t="shared" si="16"/>
        <v>0</v>
      </c>
    </row>
    <row r="80" spans="2:24">
      <c r="B80" s="621">
        <f t="shared" si="17"/>
        <v>2067</v>
      </c>
      <c r="C80" s="627"/>
      <c r="D80" s="614">
        <v>1</v>
      </c>
      <c r="E80" s="615">
        <f t="shared" si="14"/>
        <v>0.435</v>
      </c>
      <c r="F80" s="615">
        <f t="shared" si="14"/>
        <v>0.129</v>
      </c>
      <c r="G80" s="615">
        <f t="shared" si="14"/>
        <v>0</v>
      </c>
      <c r="H80" s="615">
        <f t="shared" si="14"/>
        <v>0</v>
      </c>
      <c r="I80" s="615">
        <f t="shared" si="14"/>
        <v>9.9000000000000005E-2</v>
      </c>
      <c r="J80" s="615">
        <f t="shared" si="14"/>
        <v>2.7E-2</v>
      </c>
      <c r="K80" s="615">
        <f t="shared" si="14"/>
        <v>8.9999999999999993E-3</v>
      </c>
      <c r="L80" s="615">
        <f t="shared" si="14"/>
        <v>7.1999999999999995E-2</v>
      </c>
      <c r="M80" s="615">
        <f t="shared" si="14"/>
        <v>3.3000000000000002E-2</v>
      </c>
      <c r="N80" s="615">
        <f t="shared" si="14"/>
        <v>0.04</v>
      </c>
      <c r="O80" s="615">
        <f t="shared" si="14"/>
        <v>0.156</v>
      </c>
      <c r="P80" s="622">
        <f t="shared" si="15"/>
        <v>1</v>
      </c>
      <c r="S80" s="621">
        <f t="shared" si="18"/>
        <v>2067</v>
      </c>
      <c r="T80" s="623">
        <v>0</v>
      </c>
      <c r="U80" s="623">
        <v>5</v>
      </c>
      <c r="V80" s="624">
        <f t="shared" si="19"/>
        <v>0</v>
      </c>
      <c r="W80" s="625">
        <v>1</v>
      </c>
      <c r="X80" s="626">
        <f t="shared" si="16"/>
        <v>0</v>
      </c>
    </row>
    <row r="81" spans="2:24">
      <c r="B81" s="621">
        <f t="shared" si="17"/>
        <v>2068</v>
      </c>
      <c r="C81" s="627"/>
      <c r="D81" s="614">
        <v>1</v>
      </c>
      <c r="E81" s="615">
        <f t="shared" si="14"/>
        <v>0.435</v>
      </c>
      <c r="F81" s="615">
        <f t="shared" si="14"/>
        <v>0.129</v>
      </c>
      <c r="G81" s="615">
        <f t="shared" si="14"/>
        <v>0</v>
      </c>
      <c r="H81" s="615">
        <f t="shared" si="14"/>
        <v>0</v>
      </c>
      <c r="I81" s="615">
        <f t="shared" si="14"/>
        <v>9.9000000000000005E-2</v>
      </c>
      <c r="J81" s="615">
        <f t="shared" si="14"/>
        <v>2.7E-2</v>
      </c>
      <c r="K81" s="615">
        <f t="shared" si="14"/>
        <v>8.9999999999999993E-3</v>
      </c>
      <c r="L81" s="615">
        <f t="shared" si="14"/>
        <v>7.1999999999999995E-2</v>
      </c>
      <c r="M81" s="615">
        <f t="shared" si="14"/>
        <v>3.3000000000000002E-2</v>
      </c>
      <c r="N81" s="615">
        <f t="shared" si="14"/>
        <v>0.04</v>
      </c>
      <c r="O81" s="615">
        <f t="shared" si="14"/>
        <v>0.156</v>
      </c>
      <c r="P81" s="622">
        <f t="shared" si="15"/>
        <v>1</v>
      </c>
      <c r="S81" s="621">
        <f t="shared" si="18"/>
        <v>2068</v>
      </c>
      <c r="T81" s="623">
        <v>0</v>
      </c>
      <c r="U81" s="623">
        <v>5</v>
      </c>
      <c r="V81" s="624">
        <f t="shared" si="19"/>
        <v>0</v>
      </c>
      <c r="W81" s="625">
        <v>1</v>
      </c>
      <c r="X81" s="626">
        <f t="shared" si="16"/>
        <v>0</v>
      </c>
    </row>
    <row r="82" spans="2:24">
      <c r="B82" s="621">
        <f t="shared" si="17"/>
        <v>2069</v>
      </c>
      <c r="C82" s="627"/>
      <c r="D82" s="614">
        <v>1</v>
      </c>
      <c r="E82" s="615">
        <f t="shared" si="14"/>
        <v>0.435</v>
      </c>
      <c r="F82" s="615">
        <f t="shared" si="14"/>
        <v>0.129</v>
      </c>
      <c r="G82" s="615">
        <f t="shared" si="14"/>
        <v>0</v>
      </c>
      <c r="H82" s="615">
        <f t="shared" si="14"/>
        <v>0</v>
      </c>
      <c r="I82" s="615">
        <f t="shared" si="14"/>
        <v>9.9000000000000005E-2</v>
      </c>
      <c r="J82" s="615">
        <f t="shared" si="14"/>
        <v>2.7E-2</v>
      </c>
      <c r="K82" s="615">
        <f t="shared" si="14"/>
        <v>8.9999999999999993E-3</v>
      </c>
      <c r="L82" s="615">
        <f t="shared" si="14"/>
        <v>7.1999999999999995E-2</v>
      </c>
      <c r="M82" s="615">
        <f t="shared" si="14"/>
        <v>3.3000000000000002E-2</v>
      </c>
      <c r="N82" s="615">
        <f t="shared" si="14"/>
        <v>0.04</v>
      </c>
      <c r="O82" s="615">
        <f t="shared" si="14"/>
        <v>0.156</v>
      </c>
      <c r="P82" s="622">
        <f t="shared" si="15"/>
        <v>1</v>
      </c>
      <c r="S82" s="621">
        <f t="shared" si="18"/>
        <v>2069</v>
      </c>
      <c r="T82" s="623">
        <v>0</v>
      </c>
      <c r="U82" s="623">
        <v>5</v>
      </c>
      <c r="V82" s="624">
        <f t="shared" si="19"/>
        <v>0</v>
      </c>
      <c r="W82" s="625">
        <v>1</v>
      </c>
      <c r="X82" s="626">
        <f t="shared" si="16"/>
        <v>0</v>
      </c>
    </row>
    <row r="83" spans="2:24">
      <c r="B83" s="621">
        <f t="shared" si="17"/>
        <v>2070</v>
      </c>
      <c r="C83" s="627"/>
      <c r="D83" s="614">
        <v>1</v>
      </c>
      <c r="E83" s="615">
        <f t="shared" ref="E83:O93" si="20">E$8</f>
        <v>0.435</v>
      </c>
      <c r="F83" s="615">
        <f t="shared" si="20"/>
        <v>0.129</v>
      </c>
      <c r="G83" s="615">
        <f t="shared" si="14"/>
        <v>0</v>
      </c>
      <c r="H83" s="615">
        <f t="shared" si="20"/>
        <v>0</v>
      </c>
      <c r="I83" s="615">
        <f t="shared" si="14"/>
        <v>9.9000000000000005E-2</v>
      </c>
      <c r="J83" s="615">
        <f t="shared" si="20"/>
        <v>2.7E-2</v>
      </c>
      <c r="K83" s="615">
        <f t="shared" si="20"/>
        <v>8.9999999999999993E-3</v>
      </c>
      <c r="L83" s="615">
        <f t="shared" si="20"/>
        <v>7.1999999999999995E-2</v>
      </c>
      <c r="M83" s="615">
        <f t="shared" si="20"/>
        <v>3.3000000000000002E-2</v>
      </c>
      <c r="N83" s="615">
        <f t="shared" si="20"/>
        <v>0.04</v>
      </c>
      <c r="O83" s="615">
        <f t="shared" si="20"/>
        <v>0.156</v>
      </c>
      <c r="P83" s="622">
        <f t="shared" si="15"/>
        <v>1</v>
      </c>
      <c r="S83" s="621">
        <f t="shared" si="18"/>
        <v>2070</v>
      </c>
      <c r="T83" s="623">
        <v>0</v>
      </c>
      <c r="U83" s="623">
        <v>5</v>
      </c>
      <c r="V83" s="624">
        <f t="shared" si="19"/>
        <v>0</v>
      </c>
      <c r="W83" s="625">
        <v>1</v>
      </c>
      <c r="X83" s="626">
        <f t="shared" si="16"/>
        <v>0</v>
      </c>
    </row>
    <row r="84" spans="2:24">
      <c r="B84" s="621">
        <f t="shared" si="17"/>
        <v>2071</v>
      </c>
      <c r="C84" s="627"/>
      <c r="D84" s="614">
        <v>1</v>
      </c>
      <c r="E84" s="615">
        <f t="shared" si="20"/>
        <v>0.435</v>
      </c>
      <c r="F84" s="615">
        <f t="shared" si="20"/>
        <v>0.129</v>
      </c>
      <c r="G84" s="615">
        <f t="shared" si="14"/>
        <v>0</v>
      </c>
      <c r="H84" s="615">
        <f t="shared" si="20"/>
        <v>0</v>
      </c>
      <c r="I84" s="615">
        <f t="shared" si="14"/>
        <v>9.9000000000000005E-2</v>
      </c>
      <c r="J84" s="615">
        <f t="shared" si="20"/>
        <v>2.7E-2</v>
      </c>
      <c r="K84" s="615">
        <f t="shared" si="20"/>
        <v>8.9999999999999993E-3</v>
      </c>
      <c r="L84" s="615">
        <f t="shared" si="20"/>
        <v>7.1999999999999995E-2</v>
      </c>
      <c r="M84" s="615">
        <f t="shared" si="20"/>
        <v>3.3000000000000002E-2</v>
      </c>
      <c r="N84" s="615">
        <f t="shared" si="20"/>
        <v>0.04</v>
      </c>
      <c r="O84" s="615">
        <f t="shared" si="20"/>
        <v>0.156</v>
      </c>
      <c r="P84" s="622">
        <f t="shared" si="15"/>
        <v>1</v>
      </c>
      <c r="S84" s="621">
        <f t="shared" si="18"/>
        <v>2071</v>
      </c>
      <c r="T84" s="623">
        <v>0</v>
      </c>
      <c r="U84" s="623">
        <v>5</v>
      </c>
      <c r="V84" s="624">
        <f t="shared" si="19"/>
        <v>0</v>
      </c>
      <c r="W84" s="625">
        <v>1</v>
      </c>
      <c r="X84" s="626">
        <f t="shared" si="16"/>
        <v>0</v>
      </c>
    </row>
    <row r="85" spans="2:24">
      <c r="B85" s="621">
        <f t="shared" si="17"/>
        <v>2072</v>
      </c>
      <c r="C85" s="627"/>
      <c r="D85" s="614">
        <v>1</v>
      </c>
      <c r="E85" s="615">
        <f t="shared" si="20"/>
        <v>0.435</v>
      </c>
      <c r="F85" s="615">
        <f t="shared" si="20"/>
        <v>0.129</v>
      </c>
      <c r="G85" s="615">
        <f t="shared" si="14"/>
        <v>0</v>
      </c>
      <c r="H85" s="615">
        <f t="shared" si="20"/>
        <v>0</v>
      </c>
      <c r="I85" s="615">
        <f t="shared" si="14"/>
        <v>9.9000000000000005E-2</v>
      </c>
      <c r="J85" s="615">
        <f t="shared" si="20"/>
        <v>2.7E-2</v>
      </c>
      <c r="K85" s="615">
        <f t="shared" si="20"/>
        <v>8.9999999999999993E-3</v>
      </c>
      <c r="L85" s="615">
        <f t="shared" si="20"/>
        <v>7.1999999999999995E-2</v>
      </c>
      <c r="M85" s="615">
        <f t="shared" si="20"/>
        <v>3.3000000000000002E-2</v>
      </c>
      <c r="N85" s="615">
        <f t="shared" si="20"/>
        <v>0.04</v>
      </c>
      <c r="O85" s="615">
        <f t="shared" si="20"/>
        <v>0.156</v>
      </c>
      <c r="P85" s="622">
        <f t="shared" si="15"/>
        <v>1</v>
      </c>
      <c r="S85" s="621">
        <f t="shared" si="18"/>
        <v>2072</v>
      </c>
      <c r="T85" s="623">
        <v>0</v>
      </c>
      <c r="U85" s="623">
        <v>5</v>
      </c>
      <c r="V85" s="624">
        <f t="shared" si="19"/>
        <v>0</v>
      </c>
      <c r="W85" s="625">
        <v>1</v>
      </c>
      <c r="X85" s="626">
        <f t="shared" si="16"/>
        <v>0</v>
      </c>
    </row>
    <row r="86" spans="2:24">
      <c r="B86" s="621">
        <f t="shared" si="17"/>
        <v>2073</v>
      </c>
      <c r="C86" s="627"/>
      <c r="D86" s="614">
        <v>1</v>
      </c>
      <c r="E86" s="615">
        <f t="shared" si="20"/>
        <v>0.435</v>
      </c>
      <c r="F86" s="615">
        <f t="shared" si="20"/>
        <v>0.129</v>
      </c>
      <c r="G86" s="615">
        <f t="shared" si="14"/>
        <v>0</v>
      </c>
      <c r="H86" s="615">
        <f t="shared" si="20"/>
        <v>0</v>
      </c>
      <c r="I86" s="615">
        <f t="shared" si="14"/>
        <v>9.9000000000000005E-2</v>
      </c>
      <c r="J86" s="615">
        <f t="shared" si="20"/>
        <v>2.7E-2</v>
      </c>
      <c r="K86" s="615">
        <f t="shared" si="20"/>
        <v>8.9999999999999993E-3</v>
      </c>
      <c r="L86" s="615">
        <f t="shared" si="20"/>
        <v>7.1999999999999995E-2</v>
      </c>
      <c r="M86" s="615">
        <f t="shared" si="20"/>
        <v>3.3000000000000002E-2</v>
      </c>
      <c r="N86" s="615">
        <f t="shared" si="20"/>
        <v>0.04</v>
      </c>
      <c r="O86" s="615">
        <f t="shared" si="20"/>
        <v>0.156</v>
      </c>
      <c r="P86" s="622">
        <f t="shared" si="15"/>
        <v>1</v>
      </c>
      <c r="S86" s="621">
        <f t="shared" si="18"/>
        <v>2073</v>
      </c>
      <c r="T86" s="623">
        <v>0</v>
      </c>
      <c r="U86" s="623">
        <v>5</v>
      </c>
      <c r="V86" s="624">
        <f t="shared" si="19"/>
        <v>0</v>
      </c>
      <c r="W86" s="625">
        <v>1</v>
      </c>
      <c r="X86" s="626">
        <f t="shared" si="16"/>
        <v>0</v>
      </c>
    </row>
    <row r="87" spans="2:24">
      <c r="B87" s="621">
        <f t="shared" si="17"/>
        <v>2074</v>
      </c>
      <c r="C87" s="627"/>
      <c r="D87" s="614">
        <v>1</v>
      </c>
      <c r="E87" s="615">
        <f t="shared" si="20"/>
        <v>0.435</v>
      </c>
      <c r="F87" s="615">
        <f t="shared" si="20"/>
        <v>0.129</v>
      </c>
      <c r="G87" s="615">
        <f t="shared" si="14"/>
        <v>0</v>
      </c>
      <c r="H87" s="615">
        <f t="shared" si="20"/>
        <v>0</v>
      </c>
      <c r="I87" s="615">
        <f t="shared" si="14"/>
        <v>9.9000000000000005E-2</v>
      </c>
      <c r="J87" s="615">
        <f t="shared" si="20"/>
        <v>2.7E-2</v>
      </c>
      <c r="K87" s="615">
        <f t="shared" si="20"/>
        <v>8.9999999999999993E-3</v>
      </c>
      <c r="L87" s="615">
        <f t="shared" si="20"/>
        <v>7.1999999999999995E-2</v>
      </c>
      <c r="M87" s="615">
        <f t="shared" si="20"/>
        <v>3.3000000000000002E-2</v>
      </c>
      <c r="N87" s="615">
        <f t="shared" si="20"/>
        <v>0.04</v>
      </c>
      <c r="O87" s="615">
        <f t="shared" si="20"/>
        <v>0.156</v>
      </c>
      <c r="P87" s="622">
        <f t="shared" si="15"/>
        <v>1</v>
      </c>
      <c r="S87" s="621">
        <f t="shared" si="18"/>
        <v>2074</v>
      </c>
      <c r="T87" s="623">
        <v>0</v>
      </c>
      <c r="U87" s="623">
        <v>5</v>
      </c>
      <c r="V87" s="624">
        <f t="shared" si="19"/>
        <v>0</v>
      </c>
      <c r="W87" s="625">
        <v>1</v>
      </c>
      <c r="X87" s="626">
        <f t="shared" si="16"/>
        <v>0</v>
      </c>
    </row>
    <row r="88" spans="2:24">
      <c r="B88" s="621">
        <f t="shared" si="17"/>
        <v>2075</v>
      </c>
      <c r="C88" s="627"/>
      <c r="D88" s="614">
        <v>1</v>
      </c>
      <c r="E88" s="615">
        <f t="shared" si="20"/>
        <v>0.435</v>
      </c>
      <c r="F88" s="615">
        <f t="shared" si="20"/>
        <v>0.129</v>
      </c>
      <c r="G88" s="615">
        <f t="shared" si="14"/>
        <v>0</v>
      </c>
      <c r="H88" s="615">
        <f t="shared" si="20"/>
        <v>0</v>
      </c>
      <c r="I88" s="615">
        <f t="shared" si="14"/>
        <v>9.9000000000000005E-2</v>
      </c>
      <c r="J88" s="615">
        <f t="shared" si="20"/>
        <v>2.7E-2</v>
      </c>
      <c r="K88" s="615">
        <f t="shared" si="20"/>
        <v>8.9999999999999993E-3</v>
      </c>
      <c r="L88" s="615">
        <f t="shared" si="20"/>
        <v>7.1999999999999995E-2</v>
      </c>
      <c r="M88" s="615">
        <f t="shared" si="20"/>
        <v>3.3000000000000002E-2</v>
      </c>
      <c r="N88" s="615">
        <f t="shared" si="20"/>
        <v>0.04</v>
      </c>
      <c r="O88" s="615">
        <f t="shared" si="20"/>
        <v>0.156</v>
      </c>
      <c r="P88" s="622">
        <f t="shared" si="15"/>
        <v>1</v>
      </c>
      <c r="S88" s="621">
        <f t="shared" si="18"/>
        <v>2075</v>
      </c>
      <c r="T88" s="623">
        <v>0</v>
      </c>
      <c r="U88" s="623">
        <v>5</v>
      </c>
      <c r="V88" s="624">
        <f t="shared" si="19"/>
        <v>0</v>
      </c>
      <c r="W88" s="625">
        <v>1</v>
      </c>
      <c r="X88" s="626">
        <f t="shared" si="16"/>
        <v>0</v>
      </c>
    </row>
    <row r="89" spans="2:24">
      <c r="B89" s="621">
        <f t="shared" si="17"/>
        <v>2076</v>
      </c>
      <c r="C89" s="627"/>
      <c r="D89" s="614">
        <v>1</v>
      </c>
      <c r="E89" s="615">
        <f t="shared" si="20"/>
        <v>0.435</v>
      </c>
      <c r="F89" s="615">
        <f t="shared" si="20"/>
        <v>0.129</v>
      </c>
      <c r="G89" s="615">
        <f t="shared" si="20"/>
        <v>0</v>
      </c>
      <c r="H89" s="615">
        <f t="shared" si="20"/>
        <v>0</v>
      </c>
      <c r="I89" s="615">
        <f t="shared" si="20"/>
        <v>9.9000000000000005E-2</v>
      </c>
      <c r="J89" s="615">
        <f t="shared" si="20"/>
        <v>2.7E-2</v>
      </c>
      <c r="K89" s="615">
        <f t="shared" si="20"/>
        <v>8.9999999999999993E-3</v>
      </c>
      <c r="L89" s="615">
        <f t="shared" si="20"/>
        <v>7.1999999999999995E-2</v>
      </c>
      <c r="M89" s="615">
        <f t="shared" si="20"/>
        <v>3.3000000000000002E-2</v>
      </c>
      <c r="N89" s="615">
        <f t="shared" si="20"/>
        <v>0.04</v>
      </c>
      <c r="O89" s="615">
        <f t="shared" si="20"/>
        <v>0.156</v>
      </c>
      <c r="P89" s="622">
        <f t="shared" si="15"/>
        <v>1</v>
      </c>
      <c r="S89" s="621">
        <f t="shared" si="18"/>
        <v>2076</v>
      </c>
      <c r="T89" s="623">
        <v>0</v>
      </c>
      <c r="U89" s="623">
        <v>5</v>
      </c>
      <c r="V89" s="624">
        <f t="shared" si="19"/>
        <v>0</v>
      </c>
      <c r="W89" s="625">
        <v>1</v>
      </c>
      <c r="X89" s="626">
        <f t="shared" si="16"/>
        <v>0</v>
      </c>
    </row>
    <row r="90" spans="2:24">
      <c r="B90" s="621">
        <f t="shared" si="17"/>
        <v>2077</v>
      </c>
      <c r="C90" s="627"/>
      <c r="D90" s="614">
        <v>1</v>
      </c>
      <c r="E90" s="615">
        <f t="shared" si="20"/>
        <v>0.435</v>
      </c>
      <c r="F90" s="615">
        <f t="shared" si="20"/>
        <v>0.129</v>
      </c>
      <c r="G90" s="615">
        <f t="shared" si="20"/>
        <v>0</v>
      </c>
      <c r="H90" s="615">
        <f t="shared" si="20"/>
        <v>0</v>
      </c>
      <c r="I90" s="615">
        <f t="shared" si="20"/>
        <v>9.9000000000000005E-2</v>
      </c>
      <c r="J90" s="615">
        <f t="shared" si="20"/>
        <v>2.7E-2</v>
      </c>
      <c r="K90" s="615">
        <f t="shared" si="20"/>
        <v>8.9999999999999993E-3</v>
      </c>
      <c r="L90" s="615">
        <f t="shared" si="20"/>
        <v>7.1999999999999995E-2</v>
      </c>
      <c r="M90" s="615">
        <f t="shared" si="20"/>
        <v>3.3000000000000002E-2</v>
      </c>
      <c r="N90" s="615">
        <f t="shared" si="20"/>
        <v>0.04</v>
      </c>
      <c r="O90" s="615">
        <f t="shared" si="20"/>
        <v>0.156</v>
      </c>
      <c r="P90" s="622">
        <f t="shared" si="15"/>
        <v>1</v>
      </c>
      <c r="S90" s="621">
        <f t="shared" si="18"/>
        <v>2077</v>
      </c>
      <c r="T90" s="623">
        <v>0</v>
      </c>
      <c r="U90" s="623">
        <v>5</v>
      </c>
      <c r="V90" s="624">
        <f t="shared" si="19"/>
        <v>0</v>
      </c>
      <c r="W90" s="625">
        <v>1</v>
      </c>
      <c r="X90" s="626">
        <f t="shared" si="16"/>
        <v>0</v>
      </c>
    </row>
    <row r="91" spans="2:24">
      <c r="B91" s="621">
        <f t="shared" si="17"/>
        <v>2078</v>
      </c>
      <c r="C91" s="627"/>
      <c r="D91" s="614">
        <v>1</v>
      </c>
      <c r="E91" s="615">
        <f t="shared" si="20"/>
        <v>0.435</v>
      </c>
      <c r="F91" s="615">
        <f t="shared" si="20"/>
        <v>0.129</v>
      </c>
      <c r="G91" s="615">
        <f t="shared" si="20"/>
        <v>0</v>
      </c>
      <c r="H91" s="615">
        <f t="shared" si="20"/>
        <v>0</v>
      </c>
      <c r="I91" s="615">
        <f t="shared" si="20"/>
        <v>9.9000000000000005E-2</v>
      </c>
      <c r="J91" s="615">
        <f t="shared" si="20"/>
        <v>2.7E-2</v>
      </c>
      <c r="K91" s="615">
        <f t="shared" si="20"/>
        <v>8.9999999999999993E-3</v>
      </c>
      <c r="L91" s="615">
        <f t="shared" si="20"/>
        <v>7.1999999999999995E-2</v>
      </c>
      <c r="M91" s="615">
        <f t="shared" si="20"/>
        <v>3.3000000000000002E-2</v>
      </c>
      <c r="N91" s="615">
        <f t="shared" si="20"/>
        <v>0.04</v>
      </c>
      <c r="O91" s="615">
        <f t="shared" si="20"/>
        <v>0.156</v>
      </c>
      <c r="P91" s="622">
        <f t="shared" si="15"/>
        <v>1</v>
      </c>
      <c r="S91" s="621">
        <f t="shared" si="18"/>
        <v>2078</v>
      </c>
      <c r="T91" s="623">
        <v>0</v>
      </c>
      <c r="U91" s="623">
        <v>5</v>
      </c>
      <c r="V91" s="624">
        <f t="shared" si="19"/>
        <v>0</v>
      </c>
      <c r="W91" s="625">
        <v>1</v>
      </c>
      <c r="X91" s="626">
        <f t="shared" si="16"/>
        <v>0</v>
      </c>
    </row>
    <row r="92" spans="2:24">
      <c r="B92" s="621">
        <f t="shared" si="17"/>
        <v>2079</v>
      </c>
      <c r="C92" s="627"/>
      <c r="D92" s="614">
        <v>1</v>
      </c>
      <c r="E92" s="615">
        <f t="shared" si="20"/>
        <v>0.435</v>
      </c>
      <c r="F92" s="615">
        <f t="shared" si="20"/>
        <v>0.129</v>
      </c>
      <c r="G92" s="615">
        <f t="shared" si="20"/>
        <v>0</v>
      </c>
      <c r="H92" s="615">
        <f t="shared" si="20"/>
        <v>0</v>
      </c>
      <c r="I92" s="615">
        <f t="shared" si="20"/>
        <v>9.9000000000000005E-2</v>
      </c>
      <c r="J92" s="615">
        <f t="shared" si="20"/>
        <v>2.7E-2</v>
      </c>
      <c r="K92" s="615">
        <f t="shared" si="20"/>
        <v>8.9999999999999993E-3</v>
      </c>
      <c r="L92" s="615">
        <f t="shared" si="20"/>
        <v>7.1999999999999995E-2</v>
      </c>
      <c r="M92" s="615">
        <f t="shared" si="20"/>
        <v>3.3000000000000002E-2</v>
      </c>
      <c r="N92" s="615">
        <f t="shared" si="20"/>
        <v>0.04</v>
      </c>
      <c r="O92" s="615">
        <f t="shared" si="20"/>
        <v>0.156</v>
      </c>
      <c r="P92" s="622">
        <f t="shared" si="15"/>
        <v>1</v>
      </c>
      <c r="S92" s="621">
        <f t="shared" si="18"/>
        <v>2079</v>
      </c>
      <c r="T92" s="623">
        <v>0</v>
      </c>
      <c r="U92" s="623">
        <v>5</v>
      </c>
      <c r="V92" s="624">
        <f t="shared" si="19"/>
        <v>0</v>
      </c>
      <c r="W92" s="625">
        <v>1</v>
      </c>
      <c r="X92" s="626">
        <f t="shared" si="16"/>
        <v>0</v>
      </c>
    </row>
    <row r="93" spans="2:24" ht="13.5" thickBot="1">
      <c r="B93" s="628">
        <f t="shared" si="17"/>
        <v>2080</v>
      </c>
      <c r="C93" s="629"/>
      <c r="D93" s="614">
        <v>1</v>
      </c>
      <c r="E93" s="630">
        <f t="shared" si="20"/>
        <v>0.435</v>
      </c>
      <c r="F93" s="630">
        <f t="shared" si="20"/>
        <v>0.129</v>
      </c>
      <c r="G93" s="630">
        <f t="shared" si="20"/>
        <v>0</v>
      </c>
      <c r="H93" s="630">
        <f t="shared" si="20"/>
        <v>0</v>
      </c>
      <c r="I93" s="630">
        <f t="shared" si="20"/>
        <v>9.9000000000000005E-2</v>
      </c>
      <c r="J93" s="630">
        <f t="shared" si="20"/>
        <v>2.7E-2</v>
      </c>
      <c r="K93" s="630">
        <f t="shared" si="20"/>
        <v>8.9999999999999993E-3</v>
      </c>
      <c r="L93" s="630">
        <f t="shared" si="20"/>
        <v>7.1999999999999995E-2</v>
      </c>
      <c r="M93" s="630">
        <f t="shared" si="20"/>
        <v>3.3000000000000002E-2</v>
      </c>
      <c r="N93" s="630">
        <f t="shared" si="20"/>
        <v>0.04</v>
      </c>
      <c r="O93" s="631">
        <f t="shared" si="20"/>
        <v>0.156</v>
      </c>
      <c r="P93" s="632">
        <f t="shared" si="15"/>
        <v>1</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9" t="str">
        <f>city</f>
        <v>Balikpapan</v>
      </c>
      <c r="J2" s="810"/>
      <c r="K2" s="810"/>
      <c r="L2" s="810"/>
      <c r="M2" s="810"/>
      <c r="N2" s="810"/>
      <c r="O2" s="810"/>
    </row>
    <row r="3" spans="2:16" ht="16.5" thickBot="1">
      <c r="C3" s="4"/>
      <c r="H3" s="5" t="s">
        <v>276</v>
      </c>
      <c r="I3" s="809" t="str">
        <f>province</f>
        <v>Kalimantan Timur</v>
      </c>
      <c r="J3" s="810"/>
      <c r="K3" s="810"/>
      <c r="L3" s="810"/>
      <c r="M3" s="810"/>
      <c r="N3" s="810"/>
      <c r="O3" s="810"/>
    </row>
    <row r="4" spans="2:16" ht="16.5" thickBot="1">
      <c r="D4" s="4"/>
      <c r="E4" s="4"/>
      <c r="H4" s="5" t="s">
        <v>30</v>
      </c>
      <c r="I4" s="809" t="str">
        <f>country</f>
        <v>Indonesia</v>
      </c>
      <c r="J4" s="810"/>
      <c r="K4" s="810"/>
      <c r="L4" s="810"/>
      <c r="M4" s="810"/>
      <c r="N4" s="810"/>
      <c r="O4" s="810"/>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15" t="s">
        <v>32</v>
      </c>
      <c r="D10" s="816"/>
      <c r="E10" s="816"/>
      <c r="F10" s="816"/>
      <c r="G10" s="816"/>
      <c r="H10" s="816"/>
      <c r="I10" s="816"/>
      <c r="J10" s="816"/>
      <c r="K10" s="816"/>
      <c r="L10" s="816"/>
      <c r="M10" s="816"/>
      <c r="N10" s="816"/>
      <c r="O10" s="816"/>
      <c r="P10" s="817"/>
    </row>
    <row r="11" spans="2:16" ht="13.5" customHeight="1" thickBot="1">
      <c r="C11" s="798" t="s">
        <v>228</v>
      </c>
      <c r="D11" s="798" t="s">
        <v>262</v>
      </c>
      <c r="E11" s="798" t="s">
        <v>267</v>
      </c>
      <c r="F11" s="798" t="s">
        <v>261</v>
      </c>
      <c r="G11" s="798" t="s">
        <v>2</v>
      </c>
      <c r="H11" s="798" t="s">
        <v>16</v>
      </c>
      <c r="I11" s="798" t="s">
        <v>229</v>
      </c>
      <c r="J11" s="811" t="s">
        <v>273</v>
      </c>
      <c r="K11" s="812"/>
      <c r="L11" s="812"/>
      <c r="M11" s="813"/>
      <c r="N11" s="798" t="s">
        <v>146</v>
      </c>
      <c r="O11" s="798" t="s">
        <v>210</v>
      </c>
      <c r="P11" s="797" t="s">
        <v>308</v>
      </c>
    </row>
    <row r="12" spans="2:16" s="1" customFormat="1">
      <c r="B12" s="365" t="s">
        <v>1</v>
      </c>
      <c r="C12" s="814"/>
      <c r="D12" s="814"/>
      <c r="E12" s="814"/>
      <c r="F12" s="814"/>
      <c r="G12" s="814"/>
      <c r="H12" s="814"/>
      <c r="I12" s="814"/>
      <c r="J12" s="369" t="s">
        <v>230</v>
      </c>
      <c r="K12" s="369" t="s">
        <v>231</v>
      </c>
      <c r="L12" s="369" t="s">
        <v>232</v>
      </c>
      <c r="M12" s="365" t="s">
        <v>233</v>
      </c>
      <c r="N12" s="814"/>
      <c r="O12" s="814"/>
      <c r="P12" s="814"/>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10.90928385162</v>
      </c>
      <c r="D14" s="549">
        <f>Activity!$C13*Activity!$D13*Activity!F13</f>
        <v>3.2351669353079999</v>
      </c>
      <c r="E14" s="549">
        <f>Activity!$C13*Activity!$D13*Activity!G13</f>
        <v>0</v>
      </c>
      <c r="F14" s="549">
        <f>Activity!$C13*Activity!$D13*Activity!H13</f>
        <v>0</v>
      </c>
      <c r="G14" s="549">
        <f>Activity!$C13*Activity!$D13*Activity!I13</f>
        <v>2.4828025317479998</v>
      </c>
      <c r="H14" s="549">
        <f>Activity!$C13*Activity!$D13*Activity!J13</f>
        <v>0.67712796320399993</v>
      </c>
      <c r="I14" s="549">
        <f>Activity!$C13*Activity!$D13*Activity!K13</f>
        <v>0.22570932106799996</v>
      </c>
      <c r="J14" s="549">
        <f>Activity!$C13*Activity!$D13*Activity!L13</f>
        <v>1.8056745685439997</v>
      </c>
      <c r="K14" s="550">
        <f>Activity!$C13*Activity!$D13*Activity!M13</f>
        <v>0.82760084391599997</v>
      </c>
      <c r="L14" s="550">
        <f>Activity!$C13*Activity!$D13*Activity!N13</f>
        <v>1.0031525380799999</v>
      </c>
      <c r="M14" s="549">
        <f>Activity!$C13*Activity!$D13*Activity!O13</f>
        <v>3.9122948985119996</v>
      </c>
      <c r="N14" s="412">
        <v>0</v>
      </c>
      <c r="O14" s="557">
        <f>Activity!C13*Activity!D13</f>
        <v>25.078813451999999</v>
      </c>
      <c r="P14" s="558">
        <f>Activity!X13</f>
        <v>0</v>
      </c>
    </row>
    <row r="15" spans="2:16">
      <c r="B15" s="34">
        <f>B14+1</f>
        <v>2001</v>
      </c>
      <c r="C15" s="551">
        <f>Activity!$C14*Activity!$D14*Activity!E14</f>
        <v>11.0490443613</v>
      </c>
      <c r="D15" s="552">
        <f>Activity!$C14*Activity!$D14*Activity!F14</f>
        <v>3.2766131554199998</v>
      </c>
      <c r="E15" s="550">
        <f>Activity!$C14*Activity!$D14*Activity!G14</f>
        <v>0</v>
      </c>
      <c r="F15" s="552">
        <f>Activity!$C14*Activity!$D14*Activity!H14</f>
        <v>0</v>
      </c>
      <c r="G15" s="552">
        <f>Activity!$C14*Activity!$D14*Activity!I14</f>
        <v>2.5146100960200002</v>
      </c>
      <c r="H15" s="552">
        <f>Activity!$C14*Activity!$D14*Activity!J14</f>
        <v>0.68580275345999997</v>
      </c>
      <c r="I15" s="552">
        <f>Activity!$C14*Activity!$D14*Activity!K14</f>
        <v>0.22860091781999997</v>
      </c>
      <c r="J15" s="553">
        <f>Activity!$C14*Activity!$D14*Activity!L14</f>
        <v>1.8288073425599998</v>
      </c>
      <c r="K15" s="552">
        <f>Activity!$C14*Activity!$D14*Activity!M14</f>
        <v>0.83820336533999995</v>
      </c>
      <c r="L15" s="552">
        <f>Activity!$C14*Activity!$D14*Activity!N14</f>
        <v>1.0160040792</v>
      </c>
      <c r="M15" s="550">
        <f>Activity!$C14*Activity!$D14*Activity!O14</f>
        <v>3.9624159088799997</v>
      </c>
      <c r="N15" s="413">
        <v>0</v>
      </c>
      <c r="O15" s="552">
        <f>Activity!C14*Activity!D14</f>
        <v>25.400101979999999</v>
      </c>
      <c r="P15" s="559">
        <f>Activity!X14</f>
        <v>0</v>
      </c>
    </row>
    <row r="16" spans="2:16">
      <c r="B16" s="7">
        <f t="shared" ref="B16:B21" si="0">B15+1</f>
        <v>2002</v>
      </c>
      <c r="C16" s="551">
        <f>Activity!$C15*Activity!$D15*Activity!E15</f>
        <v>11.298022936200001</v>
      </c>
      <c r="D16" s="552">
        <f>Activity!$C15*Activity!$D15*Activity!F15</f>
        <v>3.3504481810800004</v>
      </c>
      <c r="E16" s="550">
        <f>Activity!$C15*Activity!$D15*Activity!G15</f>
        <v>0</v>
      </c>
      <c r="F16" s="552">
        <f>Activity!$C15*Activity!$D15*Activity!H15</f>
        <v>0</v>
      </c>
      <c r="G16" s="552">
        <f>Activity!$C15*Activity!$D15*Activity!I15</f>
        <v>2.5712741854800001</v>
      </c>
      <c r="H16" s="552">
        <f>Activity!$C15*Activity!$D15*Activity!J15</f>
        <v>0.70125659604000001</v>
      </c>
      <c r="I16" s="552">
        <f>Activity!$C15*Activity!$D15*Activity!K15</f>
        <v>0.23375219868</v>
      </c>
      <c r="J16" s="553">
        <f>Activity!$C15*Activity!$D15*Activity!L15</f>
        <v>1.87001758944</v>
      </c>
      <c r="K16" s="552">
        <f>Activity!$C15*Activity!$D15*Activity!M15</f>
        <v>0.8570913951600001</v>
      </c>
      <c r="L16" s="552">
        <f>Activity!$C15*Activity!$D15*Activity!N15</f>
        <v>1.0388986608000002</v>
      </c>
      <c r="M16" s="550">
        <f>Activity!$C15*Activity!$D15*Activity!O15</f>
        <v>4.0517047771200003</v>
      </c>
      <c r="N16" s="413">
        <v>0</v>
      </c>
      <c r="O16" s="552">
        <f>Activity!C15*Activity!D15</f>
        <v>25.972466520000001</v>
      </c>
      <c r="P16" s="559">
        <f>Activity!X15</f>
        <v>0</v>
      </c>
    </row>
    <row r="17" spans="2:16">
      <c r="B17" s="7">
        <f t="shared" si="0"/>
        <v>2003</v>
      </c>
      <c r="C17" s="551">
        <f>Activity!$C16*Activity!$D16*Activity!E16</f>
        <v>11.498841519660001</v>
      </c>
      <c r="D17" s="552">
        <f>Activity!$C16*Activity!$D16*Activity!F16</f>
        <v>3.4100012782440006</v>
      </c>
      <c r="E17" s="550">
        <f>Activity!$C16*Activity!$D16*Activity!G16</f>
        <v>0</v>
      </c>
      <c r="F17" s="552">
        <f>Activity!$C16*Activity!$D16*Activity!H16</f>
        <v>0</v>
      </c>
      <c r="G17" s="552">
        <f>Activity!$C16*Activity!$D16*Activity!I16</f>
        <v>2.6169777251640003</v>
      </c>
      <c r="H17" s="552">
        <f>Activity!$C16*Activity!$D16*Activity!J16</f>
        <v>0.71372119777200005</v>
      </c>
      <c r="I17" s="552">
        <f>Activity!$C16*Activity!$D16*Activity!K16</f>
        <v>0.23790706592399999</v>
      </c>
      <c r="J17" s="553">
        <f>Activity!$C16*Activity!$D16*Activity!L16</f>
        <v>1.9032565273919999</v>
      </c>
      <c r="K17" s="552">
        <f>Activity!$C16*Activity!$D16*Activity!M16</f>
        <v>0.87232590838800006</v>
      </c>
      <c r="L17" s="552">
        <f>Activity!$C16*Activity!$D16*Activity!N16</f>
        <v>1.0573647374400001</v>
      </c>
      <c r="M17" s="550">
        <f>Activity!$C16*Activity!$D16*Activity!O16</f>
        <v>4.1237224760160007</v>
      </c>
      <c r="N17" s="413">
        <v>0</v>
      </c>
      <c r="O17" s="552">
        <f>Activity!C16*Activity!D16</f>
        <v>26.434118436000002</v>
      </c>
      <c r="P17" s="559">
        <f>Activity!X16</f>
        <v>0</v>
      </c>
    </row>
    <row r="18" spans="2:16">
      <c r="B18" s="7">
        <f t="shared" si="0"/>
        <v>2004</v>
      </c>
      <c r="C18" s="551">
        <f>Activity!$C17*Activity!$D17*Activity!E17</f>
        <v>11.560355450819999</v>
      </c>
      <c r="D18" s="552">
        <f>Activity!$C17*Activity!$D17*Activity!F17</f>
        <v>3.4282433405880002</v>
      </c>
      <c r="E18" s="550">
        <f>Activity!$C17*Activity!$D17*Activity!G17</f>
        <v>0</v>
      </c>
      <c r="F18" s="552">
        <f>Activity!$C17*Activity!$D17*Activity!H17</f>
        <v>0</v>
      </c>
      <c r="G18" s="552">
        <f>Activity!$C17*Activity!$D17*Activity!I17</f>
        <v>2.6309774474280001</v>
      </c>
      <c r="H18" s="552">
        <f>Activity!$C17*Activity!$D17*Activity!J17</f>
        <v>0.717539303844</v>
      </c>
      <c r="I18" s="552">
        <f>Activity!$C17*Activity!$D17*Activity!K17</f>
        <v>0.23917976794799997</v>
      </c>
      <c r="J18" s="553">
        <f>Activity!$C17*Activity!$D17*Activity!L17</f>
        <v>1.9134381435839998</v>
      </c>
      <c r="K18" s="552">
        <f>Activity!$C17*Activity!$D17*Activity!M17</f>
        <v>0.87699248247600003</v>
      </c>
      <c r="L18" s="552">
        <f>Activity!$C17*Activity!$D17*Activity!N17</f>
        <v>1.06302119088</v>
      </c>
      <c r="M18" s="550">
        <f>Activity!$C17*Activity!$D17*Activity!O17</f>
        <v>4.1457826444319998</v>
      </c>
      <c r="N18" s="413">
        <v>0</v>
      </c>
      <c r="O18" s="552">
        <f>Activity!C17*Activity!D17</f>
        <v>26.575529771999999</v>
      </c>
      <c r="P18" s="559">
        <f>Activity!X17</f>
        <v>0</v>
      </c>
    </row>
    <row r="19" spans="2:16">
      <c r="B19" s="7">
        <f t="shared" si="0"/>
        <v>2005</v>
      </c>
      <c r="C19" s="551">
        <f>Activity!$C18*Activity!$D18*Activity!E18</f>
        <v>12.805033804200001</v>
      </c>
      <c r="D19" s="552">
        <f>Activity!$C18*Activity!$D18*Activity!F18</f>
        <v>3.7973548522800002</v>
      </c>
      <c r="E19" s="550">
        <f>Activity!$C18*Activity!$D18*Activity!G18</f>
        <v>0</v>
      </c>
      <c r="F19" s="552">
        <f>Activity!$C18*Activity!$D18*Activity!H18</f>
        <v>0</v>
      </c>
      <c r="G19" s="552">
        <f>Activity!$C18*Activity!$D18*Activity!I18</f>
        <v>2.9142490726800001</v>
      </c>
      <c r="H19" s="552">
        <f>Activity!$C18*Activity!$D18*Activity!J18</f>
        <v>0.79479520163999995</v>
      </c>
      <c r="I19" s="552">
        <f>Activity!$C18*Activity!$D18*Activity!K18</f>
        <v>0.26493173387999996</v>
      </c>
      <c r="J19" s="553">
        <f>Activity!$C18*Activity!$D18*Activity!L18</f>
        <v>2.1194538710399997</v>
      </c>
      <c r="K19" s="552">
        <f>Activity!$C18*Activity!$D18*Activity!M18</f>
        <v>0.97141635756</v>
      </c>
      <c r="L19" s="552">
        <f>Activity!$C18*Activity!$D18*Activity!N18</f>
        <v>1.1774743728000001</v>
      </c>
      <c r="M19" s="550">
        <f>Activity!$C18*Activity!$D18*Activity!O18</f>
        <v>4.5921500539200002</v>
      </c>
      <c r="N19" s="413">
        <v>0</v>
      </c>
      <c r="O19" s="552">
        <f>Activity!C18*Activity!D18</f>
        <v>29.43685932</v>
      </c>
      <c r="P19" s="559">
        <f>Activity!X18</f>
        <v>0</v>
      </c>
    </row>
    <row r="20" spans="2:16">
      <c r="B20" s="7">
        <f t="shared" si="0"/>
        <v>2006</v>
      </c>
      <c r="C20" s="551">
        <f>Activity!$C19*Activity!$D19*Activity!E19</f>
        <v>13.068438924420001</v>
      </c>
      <c r="D20" s="552">
        <f>Activity!$C19*Activity!$D19*Activity!F19</f>
        <v>3.8754680948280003</v>
      </c>
      <c r="E20" s="550">
        <f>Activity!$C19*Activity!$D19*Activity!G19</f>
        <v>0</v>
      </c>
      <c r="F20" s="552">
        <f>Activity!$C19*Activity!$D19*Activity!H19</f>
        <v>0</v>
      </c>
      <c r="G20" s="552">
        <f>Activity!$C19*Activity!$D19*Activity!I19</f>
        <v>2.9741964448680003</v>
      </c>
      <c r="H20" s="552">
        <f>Activity!$C19*Activity!$D19*Activity!J19</f>
        <v>0.81114448496400005</v>
      </c>
      <c r="I20" s="552">
        <f>Activity!$C19*Activity!$D19*Activity!K19</f>
        <v>0.27038149498800002</v>
      </c>
      <c r="J20" s="553">
        <f>Activity!$C19*Activity!$D19*Activity!L19</f>
        <v>2.1630519599040001</v>
      </c>
      <c r="K20" s="552">
        <f>Activity!$C19*Activity!$D19*Activity!M19</f>
        <v>0.99139881495600013</v>
      </c>
      <c r="L20" s="552">
        <f>Activity!$C19*Activity!$D19*Activity!N19</f>
        <v>1.2016955332800001</v>
      </c>
      <c r="M20" s="550">
        <f>Activity!$C19*Activity!$D19*Activity!O19</f>
        <v>4.6866125797920004</v>
      </c>
      <c r="N20" s="413">
        <v>0</v>
      </c>
      <c r="O20" s="552">
        <f>Activity!C19*Activity!D19</f>
        <v>30.042388332000002</v>
      </c>
      <c r="P20" s="559">
        <f>Activity!X19</f>
        <v>0</v>
      </c>
    </row>
    <row r="21" spans="2:16">
      <c r="B21" s="7">
        <f t="shared" si="0"/>
        <v>2007</v>
      </c>
      <c r="C21" s="551">
        <f>Activity!$C20*Activity!$D20*Activity!E20</f>
        <v>13.33162952352</v>
      </c>
      <c r="D21" s="552">
        <f>Activity!$C20*Activity!$D20*Activity!F20</f>
        <v>3.9535177207680006</v>
      </c>
      <c r="E21" s="550">
        <f>Activity!$C20*Activity!$D20*Activity!G20</f>
        <v>0</v>
      </c>
      <c r="F21" s="552">
        <f>Activity!$C20*Activity!$D20*Activity!H20</f>
        <v>0</v>
      </c>
      <c r="G21" s="552">
        <f>Activity!$C20*Activity!$D20*Activity!I20</f>
        <v>3.0340949950080005</v>
      </c>
      <c r="H21" s="552">
        <f>Activity!$C20*Activity!$D20*Activity!J20</f>
        <v>0.8274804531840001</v>
      </c>
      <c r="I21" s="552">
        <f>Activity!$C20*Activity!$D20*Activity!K20</f>
        <v>0.275826817728</v>
      </c>
      <c r="J21" s="553">
        <f>Activity!$C20*Activity!$D20*Activity!L20</f>
        <v>2.206614541824</v>
      </c>
      <c r="K21" s="552">
        <f>Activity!$C20*Activity!$D20*Activity!M20</f>
        <v>1.0113649983360002</v>
      </c>
      <c r="L21" s="552">
        <f>Activity!$C20*Activity!$D20*Activity!N20</f>
        <v>1.2258969676800002</v>
      </c>
      <c r="M21" s="550">
        <f>Activity!$C20*Activity!$D20*Activity!O20</f>
        <v>4.7809981739520007</v>
      </c>
      <c r="N21" s="413">
        <v>0</v>
      </c>
      <c r="O21" s="552">
        <f>Activity!C20*Activity!D20</f>
        <v>30.647424192000003</v>
      </c>
      <c r="P21" s="559">
        <f>Activity!X20</f>
        <v>0</v>
      </c>
    </row>
    <row r="22" spans="2:16">
      <c r="B22" s="7">
        <f t="shared" ref="B22:B85" si="1">B21+1</f>
        <v>2008</v>
      </c>
      <c r="C22" s="551">
        <f>Activity!$C21*Activity!$D21*Activity!E21</f>
        <v>13.5929966931</v>
      </c>
      <c r="D22" s="552">
        <f>Activity!$C21*Activity!$D21*Activity!F21</f>
        <v>4.0310266055400001</v>
      </c>
      <c r="E22" s="550">
        <f>Activity!$C21*Activity!$D21*Activity!G21</f>
        <v>0</v>
      </c>
      <c r="F22" s="552">
        <f>Activity!$C21*Activity!$D21*Activity!H21</f>
        <v>0</v>
      </c>
      <c r="G22" s="552">
        <f>Activity!$C21*Activity!$D21*Activity!I21</f>
        <v>3.0935785577399999</v>
      </c>
      <c r="H22" s="552">
        <f>Activity!$C21*Activity!$D21*Activity!J21</f>
        <v>0.84370324301999999</v>
      </c>
      <c r="I22" s="552">
        <f>Activity!$C21*Activity!$D21*Activity!K21</f>
        <v>0.28123441433999996</v>
      </c>
      <c r="J22" s="553">
        <f>Activity!$C21*Activity!$D21*Activity!L21</f>
        <v>2.2498753147199997</v>
      </c>
      <c r="K22" s="552">
        <f>Activity!$C21*Activity!$D21*Activity!M21</f>
        <v>1.03119285258</v>
      </c>
      <c r="L22" s="552">
        <f>Activity!$C21*Activity!$D21*Activity!N21</f>
        <v>1.2499307304</v>
      </c>
      <c r="M22" s="550">
        <f>Activity!$C21*Activity!$D21*Activity!O21</f>
        <v>4.8747298485600004</v>
      </c>
      <c r="N22" s="413">
        <v>0</v>
      </c>
      <c r="O22" s="552">
        <f>Activity!C21*Activity!D21</f>
        <v>31.24826826</v>
      </c>
      <c r="P22" s="559">
        <f>Activity!X21</f>
        <v>0</v>
      </c>
    </row>
    <row r="23" spans="2:16">
      <c r="B23" s="7">
        <f t="shared" si="1"/>
        <v>2009</v>
      </c>
      <c r="C23" s="551">
        <f>Activity!$C22*Activity!$D22*Activity!E22</f>
        <v>13.85060974308</v>
      </c>
      <c r="D23" s="552">
        <f>Activity!$C22*Activity!$D22*Activity!F22</f>
        <v>4.1074221996720004</v>
      </c>
      <c r="E23" s="550">
        <f>Activity!$C22*Activity!$D22*Activity!G22</f>
        <v>0</v>
      </c>
      <c r="F23" s="552">
        <f>Activity!$C22*Activity!$D22*Activity!H22</f>
        <v>0</v>
      </c>
      <c r="G23" s="552">
        <f>Activity!$C22*Activity!$D22*Activity!I22</f>
        <v>3.1522077346320003</v>
      </c>
      <c r="H23" s="552">
        <f>Activity!$C22*Activity!$D22*Activity!J22</f>
        <v>0.859693018536</v>
      </c>
      <c r="I23" s="552">
        <f>Activity!$C22*Activity!$D22*Activity!K22</f>
        <v>0.286564339512</v>
      </c>
      <c r="J23" s="553">
        <f>Activity!$C22*Activity!$D22*Activity!L22</f>
        <v>2.292514716096</v>
      </c>
      <c r="K23" s="552">
        <f>Activity!$C22*Activity!$D22*Activity!M22</f>
        <v>1.050735911544</v>
      </c>
      <c r="L23" s="552">
        <f>Activity!$C22*Activity!$D22*Activity!N22</f>
        <v>1.27361928672</v>
      </c>
      <c r="M23" s="550">
        <f>Activity!$C22*Activity!$D22*Activity!O22</f>
        <v>4.9671152182079998</v>
      </c>
      <c r="N23" s="413">
        <v>0</v>
      </c>
      <c r="O23" s="552">
        <f>Activity!C22*Activity!D22</f>
        <v>31.840482168000001</v>
      </c>
      <c r="P23" s="559">
        <f>Activity!X22</f>
        <v>0</v>
      </c>
    </row>
    <row r="24" spans="2:16">
      <c r="B24" s="7">
        <f t="shared" si="1"/>
        <v>2010</v>
      </c>
      <c r="C24" s="551">
        <f>Activity!$C23*Activity!$D23*Activity!E23</f>
        <v>14.951558946060002</v>
      </c>
      <c r="D24" s="552">
        <f>Activity!$C23*Activity!$D23*Activity!F23</f>
        <v>4.4339105840040007</v>
      </c>
      <c r="E24" s="550">
        <f>Activity!$C23*Activity!$D23*Activity!G23</f>
        <v>0</v>
      </c>
      <c r="F24" s="552">
        <f>Activity!$C23*Activity!$D23*Activity!H23</f>
        <v>0</v>
      </c>
      <c r="G24" s="552">
        <f>Activity!$C23*Activity!$D23*Activity!I23</f>
        <v>3.4027685877240006</v>
      </c>
      <c r="H24" s="552">
        <f>Activity!$C23*Activity!$D23*Activity!J23</f>
        <v>0.92802779665200008</v>
      </c>
      <c r="I24" s="552">
        <f>Activity!$C23*Activity!$D23*Activity!K23</f>
        <v>0.30934259888400001</v>
      </c>
      <c r="J24" s="553">
        <f>Activity!$C23*Activity!$D23*Activity!L23</f>
        <v>2.4747407910720001</v>
      </c>
      <c r="K24" s="552">
        <f>Activity!$C23*Activity!$D23*Activity!M23</f>
        <v>1.1342561959080002</v>
      </c>
      <c r="L24" s="552">
        <f>Activity!$C23*Activity!$D23*Activity!N23</f>
        <v>1.3748559950400003</v>
      </c>
      <c r="M24" s="550">
        <f>Activity!$C23*Activity!$D23*Activity!O23</f>
        <v>5.3619383806560004</v>
      </c>
      <c r="N24" s="413">
        <v>0</v>
      </c>
      <c r="O24" s="552">
        <f>Activity!C23*Activity!D23</f>
        <v>34.371399876000005</v>
      </c>
      <c r="P24" s="559">
        <f>Activity!X23</f>
        <v>0</v>
      </c>
    </row>
    <row r="25" spans="2:16">
      <c r="B25" s="7">
        <f t="shared" si="1"/>
        <v>2011</v>
      </c>
      <c r="C25" s="551">
        <f>Activity!$C24*Activity!$D24*Activity!E24</f>
        <v>15.343194065759999</v>
      </c>
      <c r="D25" s="552">
        <f>Activity!$C24*Activity!$D24*Activity!F24</f>
        <v>4.550050653984</v>
      </c>
      <c r="E25" s="550">
        <f>Activity!$C24*Activity!$D24*Activity!G24</f>
        <v>0</v>
      </c>
      <c r="F25" s="552">
        <f>Activity!$C24*Activity!$D24*Activity!H24</f>
        <v>0</v>
      </c>
      <c r="G25" s="552">
        <f>Activity!$C24*Activity!$D24*Activity!I24</f>
        <v>3.4918993391040001</v>
      </c>
      <c r="H25" s="552">
        <f>Activity!$C24*Activity!$D24*Activity!J24</f>
        <v>0.95233618339199988</v>
      </c>
      <c r="I25" s="552">
        <f>Activity!$C24*Activity!$D24*Activity!K24</f>
        <v>0.31744539446399994</v>
      </c>
      <c r="J25" s="553">
        <f>Activity!$C24*Activity!$D24*Activity!L24</f>
        <v>2.5395631557119995</v>
      </c>
      <c r="K25" s="552">
        <f>Activity!$C24*Activity!$D24*Activity!M24</f>
        <v>1.163966446368</v>
      </c>
      <c r="L25" s="552">
        <f>Activity!$C24*Activity!$D24*Activity!N24</f>
        <v>1.4108684198399999</v>
      </c>
      <c r="M25" s="550">
        <f>Activity!$C24*Activity!$D24*Activity!O24</f>
        <v>5.5023868373759992</v>
      </c>
      <c r="N25" s="413">
        <v>0</v>
      </c>
      <c r="O25" s="552">
        <f>Activity!C24*Activity!D24</f>
        <v>35.271710495999997</v>
      </c>
      <c r="P25" s="559">
        <f>Activity!X24</f>
        <v>0</v>
      </c>
    </row>
    <row r="26" spans="2:16">
      <c r="B26" s="7">
        <f t="shared" si="1"/>
        <v>2012</v>
      </c>
      <c r="C26" s="551">
        <f>Activity!$C25*Activity!$D25*Activity!E25</f>
        <v>15.64052033808</v>
      </c>
      <c r="D26" s="552">
        <f>Activity!$C25*Activity!$D25*Activity!F25</f>
        <v>4.6382232726719996</v>
      </c>
      <c r="E26" s="550">
        <f>Activity!$C25*Activity!$D25*Activity!G25</f>
        <v>0</v>
      </c>
      <c r="F26" s="552">
        <f>Activity!$C25*Activity!$D25*Activity!H25</f>
        <v>0</v>
      </c>
      <c r="G26" s="552">
        <f>Activity!$C25*Activity!$D25*Activity!I25</f>
        <v>3.559566697632</v>
      </c>
      <c r="H26" s="552">
        <f>Activity!$C25*Activity!$D25*Activity!J25</f>
        <v>0.970790917536</v>
      </c>
      <c r="I26" s="552">
        <f>Activity!$C25*Activity!$D25*Activity!K25</f>
        <v>0.32359697251199998</v>
      </c>
      <c r="J26" s="553">
        <f>Activity!$C25*Activity!$D25*Activity!L25</f>
        <v>2.5887757800959998</v>
      </c>
      <c r="K26" s="552">
        <f>Activity!$C25*Activity!$D25*Activity!M25</f>
        <v>1.1865222325440001</v>
      </c>
      <c r="L26" s="552">
        <f>Activity!$C25*Activity!$D25*Activity!N25</f>
        <v>1.4382087667200001</v>
      </c>
      <c r="M26" s="550">
        <f>Activity!$C25*Activity!$D25*Activity!O25</f>
        <v>5.6090141902079997</v>
      </c>
      <c r="N26" s="413">
        <v>0</v>
      </c>
      <c r="O26" s="552">
        <f>Activity!C25*Activity!D25</f>
        <v>35.955219167999999</v>
      </c>
      <c r="P26" s="559">
        <f>Activity!X25</f>
        <v>0</v>
      </c>
    </row>
    <row r="27" spans="2:16">
      <c r="B27" s="7">
        <f t="shared" si="1"/>
        <v>2013</v>
      </c>
      <c r="C27" s="551">
        <f>Activity!$C26*Activity!$D26*Activity!E26</f>
        <v>15.93682763508</v>
      </c>
      <c r="D27" s="552">
        <f>Activity!$C26*Activity!$D26*Activity!F26</f>
        <v>4.7260937124720002</v>
      </c>
      <c r="E27" s="550">
        <f>Activity!$C26*Activity!$D26*Activity!G26</f>
        <v>0</v>
      </c>
      <c r="F27" s="552">
        <f>Activity!$C26*Activity!$D26*Activity!H26</f>
        <v>0</v>
      </c>
      <c r="G27" s="552">
        <f>Activity!$C26*Activity!$D26*Activity!I26</f>
        <v>3.6270021514319999</v>
      </c>
      <c r="H27" s="552">
        <f>Activity!$C26*Activity!$D26*Activity!J26</f>
        <v>0.98918240493599996</v>
      </c>
      <c r="I27" s="552">
        <f>Activity!$C26*Activity!$D26*Activity!K26</f>
        <v>0.32972746831199995</v>
      </c>
      <c r="J27" s="553">
        <f>Activity!$C26*Activity!$D26*Activity!L26</f>
        <v>2.6378197464959996</v>
      </c>
      <c r="K27" s="552">
        <f>Activity!$C26*Activity!$D26*Activity!M26</f>
        <v>1.209000717144</v>
      </c>
      <c r="L27" s="552">
        <f>Activity!$C26*Activity!$D26*Activity!N26</f>
        <v>1.4654554147200001</v>
      </c>
      <c r="M27" s="550">
        <f>Activity!$C26*Activity!$D26*Activity!O26</f>
        <v>5.715276117408</v>
      </c>
      <c r="N27" s="413">
        <v>0</v>
      </c>
      <c r="O27" s="552">
        <f>Activity!C26*Activity!D26</f>
        <v>36.636385367999999</v>
      </c>
      <c r="P27" s="559">
        <f>Activity!X26</f>
        <v>0</v>
      </c>
    </row>
    <row r="28" spans="2:16">
      <c r="B28" s="7">
        <f t="shared" si="1"/>
        <v>2014</v>
      </c>
      <c r="C28" s="551">
        <f>Activity!$C27*Activity!$D27*Activity!E27</f>
        <v>16.225733953439999</v>
      </c>
      <c r="D28" s="552">
        <f>Activity!$C27*Activity!$D27*Activity!F27</f>
        <v>4.8117693792959999</v>
      </c>
      <c r="E28" s="550">
        <f>Activity!$C27*Activity!$D27*Activity!G27</f>
        <v>0</v>
      </c>
      <c r="F28" s="552">
        <f>Activity!$C27*Activity!$D27*Activity!H27</f>
        <v>0</v>
      </c>
      <c r="G28" s="552">
        <f>Activity!$C27*Activity!$D27*Activity!I27</f>
        <v>3.6927532445759996</v>
      </c>
      <c r="H28" s="552">
        <f>Activity!$C27*Activity!$D27*Activity!J27</f>
        <v>1.0071145212479999</v>
      </c>
      <c r="I28" s="552">
        <f>Activity!$C27*Activity!$D27*Activity!K27</f>
        <v>0.33570484041599996</v>
      </c>
      <c r="J28" s="553">
        <f>Activity!$C27*Activity!$D27*Activity!L27</f>
        <v>2.6856387233279997</v>
      </c>
      <c r="K28" s="552">
        <f>Activity!$C27*Activity!$D27*Activity!M27</f>
        <v>1.2309177481919999</v>
      </c>
      <c r="L28" s="552">
        <f>Activity!$C27*Activity!$D27*Activity!N27</f>
        <v>1.4920215129599999</v>
      </c>
      <c r="M28" s="550">
        <f>Activity!$C27*Activity!$D27*Activity!O27</f>
        <v>5.818883900543999</v>
      </c>
      <c r="N28" s="413">
        <v>0</v>
      </c>
      <c r="O28" s="552">
        <f>Activity!C27*Activity!D27</f>
        <v>37.300537823999996</v>
      </c>
      <c r="P28" s="559">
        <f>Activity!X27</f>
        <v>0</v>
      </c>
    </row>
    <row r="29" spans="2:16">
      <c r="B29" s="7">
        <f t="shared" si="1"/>
        <v>2015</v>
      </c>
      <c r="C29" s="551">
        <f>Activity!$C28*Activity!$D28*Activity!E28</f>
        <v>16.506702990360001</v>
      </c>
      <c r="D29" s="552">
        <f>Activity!$C28*Activity!$D28*Activity!F28</f>
        <v>4.8950912316239998</v>
      </c>
      <c r="E29" s="550">
        <f>Activity!$C28*Activity!$D28*Activity!G28</f>
        <v>0</v>
      </c>
      <c r="F29" s="552">
        <f>Activity!$C28*Activity!$D28*Activity!H28</f>
        <v>0</v>
      </c>
      <c r="G29" s="552">
        <f>Activity!$C28*Activity!$D28*Activity!I28</f>
        <v>3.7566979219440002</v>
      </c>
      <c r="H29" s="552">
        <f>Activity!$C28*Activity!$D28*Activity!J28</f>
        <v>1.0245539787119999</v>
      </c>
      <c r="I29" s="552">
        <f>Activity!$C28*Activity!$D28*Activity!K28</f>
        <v>0.34151799290399998</v>
      </c>
      <c r="J29" s="553">
        <f>Activity!$C28*Activity!$D28*Activity!L28</f>
        <v>2.7321439432319998</v>
      </c>
      <c r="K29" s="552">
        <f>Activity!$C28*Activity!$D28*Activity!M28</f>
        <v>1.252232640648</v>
      </c>
      <c r="L29" s="552">
        <f>Activity!$C28*Activity!$D28*Activity!N28</f>
        <v>1.51785774624</v>
      </c>
      <c r="M29" s="550">
        <f>Activity!$C28*Activity!$D28*Activity!O28</f>
        <v>5.9196452103360002</v>
      </c>
      <c r="N29" s="413">
        <v>0</v>
      </c>
      <c r="O29" s="552">
        <f>Activity!C28*Activity!D28</f>
        <v>37.946443656</v>
      </c>
      <c r="P29" s="559">
        <f>Activity!X28</f>
        <v>0</v>
      </c>
    </row>
    <row r="30" spans="2:16">
      <c r="B30" s="7">
        <f t="shared" si="1"/>
        <v>2016</v>
      </c>
      <c r="C30" s="551">
        <f>Activity!$C29*Activity!$D29*Activity!E29</f>
        <v>16.785419555519997</v>
      </c>
      <c r="D30" s="552">
        <f>Activity!$C29*Activity!$D29*Activity!F29</f>
        <v>4.9777451095679996</v>
      </c>
      <c r="E30" s="550">
        <f>Activity!$C29*Activity!$D29*Activity!G29</f>
        <v>0</v>
      </c>
      <c r="F30" s="552">
        <f>Activity!$C29*Activity!$D29*Activity!H29</f>
        <v>0</v>
      </c>
      <c r="G30" s="552">
        <f>Activity!$C29*Activity!$D29*Activity!I29</f>
        <v>3.8201299678079996</v>
      </c>
      <c r="H30" s="552">
        <f>Activity!$C29*Activity!$D29*Activity!J29</f>
        <v>1.0418536275839998</v>
      </c>
      <c r="I30" s="552">
        <f>Activity!$C29*Activity!$D29*Activity!K29</f>
        <v>0.34728454252799995</v>
      </c>
      <c r="J30" s="553">
        <f>Activity!$C29*Activity!$D29*Activity!L29</f>
        <v>2.7782763402239996</v>
      </c>
      <c r="K30" s="552">
        <f>Activity!$C29*Activity!$D29*Activity!M29</f>
        <v>1.2733766559359998</v>
      </c>
      <c r="L30" s="552">
        <f>Activity!$C29*Activity!$D29*Activity!N29</f>
        <v>1.5434868556799999</v>
      </c>
      <c r="M30" s="550">
        <f>Activity!$C29*Activity!$D29*Activity!O29</f>
        <v>6.0195987371519992</v>
      </c>
      <c r="N30" s="413">
        <v>0</v>
      </c>
      <c r="O30" s="552">
        <f>Activity!C29*Activity!D29</f>
        <v>38.587171391999995</v>
      </c>
      <c r="P30" s="559">
        <f>Activity!X29</f>
        <v>0</v>
      </c>
    </row>
    <row r="31" spans="2:16">
      <c r="B31" s="7">
        <f t="shared" si="1"/>
        <v>2017</v>
      </c>
      <c r="C31" s="551">
        <f>Activity!$C30*Activity!$D30*Activity!E30</f>
        <v>17.014722837863651</v>
      </c>
      <c r="D31" s="552">
        <f>Activity!$C30*Activity!$D30*Activity!F30</f>
        <v>5.0457453932974969</v>
      </c>
      <c r="E31" s="550">
        <f>Activity!$C30*Activity!$D30*Activity!G30</f>
        <v>0</v>
      </c>
      <c r="F31" s="552">
        <f>Activity!$C30*Activity!$D30*Activity!H30</f>
        <v>0</v>
      </c>
      <c r="G31" s="552">
        <f>Activity!$C30*Activity!$D30*Activity!I30</f>
        <v>3.8723162320655211</v>
      </c>
      <c r="H31" s="552">
        <f>Activity!$C30*Activity!$D30*Activity!J30</f>
        <v>1.0560862451087785</v>
      </c>
      <c r="I31" s="552">
        <f>Activity!$C30*Activity!$D30*Activity!K30</f>
        <v>0.3520287483695928</v>
      </c>
      <c r="J31" s="553">
        <f>Activity!$C30*Activity!$D30*Activity!L30</f>
        <v>2.8162299869567424</v>
      </c>
      <c r="K31" s="552">
        <f>Activity!$C30*Activity!$D30*Activity!M30</f>
        <v>1.2907720773551736</v>
      </c>
      <c r="L31" s="552">
        <f>Activity!$C30*Activity!$D30*Activity!N30</f>
        <v>1.564572214975968</v>
      </c>
      <c r="M31" s="550">
        <f>Activity!$C30*Activity!$D30*Activity!O30</f>
        <v>6.1018316384062752</v>
      </c>
      <c r="N31" s="413">
        <v>0</v>
      </c>
      <c r="O31" s="552">
        <f>Activity!C30*Activity!D30</f>
        <v>39.114305374399201</v>
      </c>
      <c r="P31" s="559">
        <f>Activity!X30</f>
        <v>0</v>
      </c>
    </row>
    <row r="32" spans="2:16">
      <c r="B32" s="7">
        <f t="shared" si="1"/>
        <v>2018</v>
      </c>
      <c r="C32" s="551">
        <f>Activity!$C31*Activity!$D31*Activity!E31</f>
        <v>16.995611200802909</v>
      </c>
      <c r="D32" s="552">
        <f>Activity!$C31*Activity!$D31*Activity!F31</f>
        <v>5.0400778043760353</v>
      </c>
      <c r="E32" s="550">
        <f>Activity!$C31*Activity!$D31*Activity!G31</f>
        <v>0</v>
      </c>
      <c r="F32" s="552">
        <f>Activity!$C31*Activity!$D31*Activity!H31</f>
        <v>0</v>
      </c>
      <c r="G32" s="552">
        <f>Activity!$C31*Activity!$D31*Activity!I31</f>
        <v>3.8679666870792828</v>
      </c>
      <c r="H32" s="552">
        <f>Activity!$C31*Activity!$D31*Activity!J31</f>
        <v>1.054900005567077</v>
      </c>
      <c r="I32" s="552">
        <f>Activity!$C31*Activity!$D31*Activity!K31</f>
        <v>0.35163333518902568</v>
      </c>
      <c r="J32" s="553">
        <f>Activity!$C31*Activity!$D31*Activity!L31</f>
        <v>2.8130666815122054</v>
      </c>
      <c r="K32" s="552">
        <f>Activity!$C31*Activity!$D31*Activity!M31</f>
        <v>1.2893222290264277</v>
      </c>
      <c r="L32" s="552">
        <f>Activity!$C31*Activity!$D31*Activity!N31</f>
        <v>1.5628148230623364</v>
      </c>
      <c r="M32" s="550">
        <f>Activity!$C31*Activity!$D31*Activity!O31</f>
        <v>6.0949778099431118</v>
      </c>
      <c r="N32" s="413">
        <v>0</v>
      </c>
      <c r="O32" s="552">
        <f>Activity!C31*Activity!D31</f>
        <v>39.07037057655841</v>
      </c>
      <c r="P32" s="559">
        <f>Activity!X31</f>
        <v>0</v>
      </c>
    </row>
    <row r="33" spans="2:16">
      <c r="B33" s="7">
        <f t="shared" si="1"/>
        <v>2019</v>
      </c>
      <c r="C33" s="551">
        <f>Activity!$C32*Activity!$D32*Activity!E32</f>
        <v>16.967771458061975</v>
      </c>
      <c r="D33" s="552">
        <f>Activity!$C32*Activity!$D32*Activity!F32</f>
        <v>5.031821880666655</v>
      </c>
      <c r="E33" s="550">
        <f>Activity!$C32*Activity!$D32*Activity!G32</f>
        <v>0</v>
      </c>
      <c r="F33" s="552">
        <f>Activity!$C32*Activity!$D32*Activity!H32</f>
        <v>0</v>
      </c>
      <c r="G33" s="552">
        <f>Activity!$C32*Activity!$D32*Activity!I32</f>
        <v>3.861630745627898</v>
      </c>
      <c r="H33" s="552">
        <f>Activity!$C32*Activity!$D32*Activity!J32</f>
        <v>1.0531720215348812</v>
      </c>
      <c r="I33" s="552">
        <f>Activity!$C32*Activity!$D32*Activity!K32</f>
        <v>0.35105734051162701</v>
      </c>
      <c r="J33" s="553">
        <f>Activity!$C32*Activity!$D32*Activity!L32</f>
        <v>2.8084587240930161</v>
      </c>
      <c r="K33" s="552">
        <f>Activity!$C32*Activity!$D32*Activity!M32</f>
        <v>1.2872102485426327</v>
      </c>
      <c r="L33" s="552">
        <f>Activity!$C32*Activity!$D32*Activity!N32</f>
        <v>1.5602548467183426</v>
      </c>
      <c r="M33" s="550">
        <f>Activity!$C32*Activity!$D32*Activity!O32</f>
        <v>6.0849939022015356</v>
      </c>
      <c r="N33" s="413">
        <v>0</v>
      </c>
      <c r="O33" s="552">
        <f>Activity!C32*Activity!D32</f>
        <v>39.006371167958562</v>
      </c>
      <c r="P33" s="559">
        <f>Activity!X32</f>
        <v>0</v>
      </c>
    </row>
    <row r="34" spans="2:16">
      <c r="B34" s="7">
        <f t="shared" si="1"/>
        <v>2020</v>
      </c>
      <c r="C34" s="551">
        <f>Activity!$C33*Activity!$D33*Activity!E33</f>
        <v>16.931629893066926</v>
      </c>
      <c r="D34" s="552">
        <f>Activity!$C33*Activity!$D33*Activity!F33</f>
        <v>5.0211040372543305</v>
      </c>
      <c r="E34" s="550">
        <f>Activity!$C33*Activity!$D33*Activity!G33</f>
        <v>0</v>
      </c>
      <c r="F34" s="552">
        <f>Activity!$C33*Activity!$D33*Activity!H33</f>
        <v>0</v>
      </c>
      <c r="G34" s="552">
        <f>Activity!$C33*Activity!$D33*Activity!I33</f>
        <v>3.8534054239393698</v>
      </c>
      <c r="H34" s="552">
        <f>Activity!$C33*Activity!$D33*Activity!J33</f>
        <v>1.0509287519834645</v>
      </c>
      <c r="I34" s="552">
        <f>Activity!$C33*Activity!$D33*Activity!K33</f>
        <v>0.35030958399448814</v>
      </c>
      <c r="J34" s="553">
        <f>Activity!$C33*Activity!$D33*Activity!L33</f>
        <v>2.8024766719559051</v>
      </c>
      <c r="K34" s="552">
        <f>Activity!$C33*Activity!$D33*Activity!M33</f>
        <v>1.2844684746464567</v>
      </c>
      <c r="L34" s="552">
        <f>Activity!$C33*Activity!$D33*Activity!N33</f>
        <v>1.5569314844199473</v>
      </c>
      <c r="M34" s="550">
        <f>Activity!$C33*Activity!$D33*Activity!O33</f>
        <v>6.0720327892377943</v>
      </c>
      <c r="N34" s="413">
        <v>0</v>
      </c>
      <c r="O34" s="552">
        <f>Activity!C33*Activity!D33</f>
        <v>38.923287110498684</v>
      </c>
      <c r="P34" s="559">
        <f>Activity!X33</f>
        <v>0</v>
      </c>
    </row>
    <row r="35" spans="2:16">
      <c r="B35" s="7">
        <f t="shared" si="1"/>
        <v>2021</v>
      </c>
      <c r="C35" s="551">
        <f>Activity!$C34*Activity!$D34*Activity!E34</f>
        <v>16.88759744210094</v>
      </c>
      <c r="D35" s="552">
        <f>Activity!$C34*Activity!$D34*Activity!F34</f>
        <v>5.0080461380023475</v>
      </c>
      <c r="E35" s="550">
        <f>Activity!$C34*Activity!$D34*Activity!G34</f>
        <v>0</v>
      </c>
      <c r="F35" s="552">
        <f>Activity!$C34*Activity!$D34*Activity!H34</f>
        <v>0</v>
      </c>
      <c r="G35" s="552">
        <f>Activity!$C34*Activity!$D34*Activity!I34</f>
        <v>3.8433842454436622</v>
      </c>
      <c r="H35" s="552">
        <f>Activity!$C34*Activity!$D34*Activity!J34</f>
        <v>1.0481957033028169</v>
      </c>
      <c r="I35" s="552">
        <f>Activity!$C34*Activity!$D34*Activity!K34</f>
        <v>0.34939856776760558</v>
      </c>
      <c r="J35" s="553">
        <f>Activity!$C34*Activity!$D34*Activity!L34</f>
        <v>2.7951885421408447</v>
      </c>
      <c r="K35" s="552">
        <f>Activity!$C34*Activity!$D34*Activity!M34</f>
        <v>1.2811280818145541</v>
      </c>
      <c r="L35" s="552">
        <f>Activity!$C34*Activity!$D34*Activity!N34</f>
        <v>1.5528825234115806</v>
      </c>
      <c r="M35" s="550">
        <f>Activity!$C34*Activity!$D34*Activity!O34</f>
        <v>6.0562418413051642</v>
      </c>
      <c r="N35" s="413">
        <v>0</v>
      </c>
      <c r="O35" s="552">
        <f>Activity!C34*Activity!D34</f>
        <v>38.822063085289514</v>
      </c>
      <c r="P35" s="559">
        <f>Activity!X34</f>
        <v>0</v>
      </c>
    </row>
    <row r="36" spans="2:16">
      <c r="B36" s="7">
        <f t="shared" si="1"/>
        <v>2022</v>
      </c>
      <c r="C36" s="551">
        <f>Activity!$C35*Activity!$D35*Activity!E35</f>
        <v>16.836070183364299</v>
      </c>
      <c r="D36" s="552">
        <f>Activity!$C35*Activity!$D35*Activity!F35</f>
        <v>4.9927656405838965</v>
      </c>
      <c r="E36" s="550">
        <f>Activity!$C35*Activity!$D35*Activity!G35</f>
        <v>0</v>
      </c>
      <c r="F36" s="552">
        <f>Activity!$C35*Activity!$D35*Activity!H35</f>
        <v>0</v>
      </c>
      <c r="G36" s="552">
        <f>Activity!$C35*Activity!$D35*Activity!I35</f>
        <v>3.8316573520760135</v>
      </c>
      <c r="H36" s="552">
        <f>Activity!$C35*Activity!$D35*Activity!J35</f>
        <v>1.0449974596570946</v>
      </c>
      <c r="I36" s="552">
        <f>Activity!$C35*Activity!$D35*Activity!K35</f>
        <v>0.34833248655236482</v>
      </c>
      <c r="J36" s="553">
        <f>Activity!$C35*Activity!$D35*Activity!L35</f>
        <v>2.7866598924189185</v>
      </c>
      <c r="K36" s="552">
        <f>Activity!$C35*Activity!$D35*Activity!M35</f>
        <v>1.2772191173586711</v>
      </c>
      <c r="L36" s="552">
        <f>Activity!$C35*Activity!$D35*Activity!N35</f>
        <v>1.5481443846771772</v>
      </c>
      <c r="M36" s="550">
        <f>Activity!$C35*Activity!$D35*Activity!O35</f>
        <v>6.0377631002409906</v>
      </c>
      <c r="N36" s="413">
        <v>0</v>
      </c>
      <c r="O36" s="552">
        <f>Activity!C35*Activity!D35</f>
        <v>38.703609616929427</v>
      </c>
      <c r="P36" s="559">
        <f>Activity!X35</f>
        <v>0</v>
      </c>
    </row>
    <row r="37" spans="2:16">
      <c r="B37" s="7">
        <f t="shared" si="1"/>
        <v>2023</v>
      </c>
      <c r="C37" s="551">
        <f>Activity!$C36*Activity!$D36*Activity!E36</f>
        <v>16.777429811448428</v>
      </c>
      <c r="D37" s="552">
        <f>Activity!$C36*Activity!$D36*Activity!F36</f>
        <v>4.9753757371881546</v>
      </c>
      <c r="E37" s="550">
        <f>Activity!$C36*Activity!$D36*Activity!G36</f>
        <v>0</v>
      </c>
      <c r="F37" s="552">
        <f>Activity!$C36*Activity!$D36*Activity!H36</f>
        <v>0</v>
      </c>
      <c r="G37" s="552">
        <f>Activity!$C36*Activity!$D36*Activity!I36</f>
        <v>3.8183116122606768</v>
      </c>
      <c r="H37" s="552">
        <f>Activity!$C36*Activity!$D36*Activity!J36</f>
        <v>1.04135771243473</v>
      </c>
      <c r="I37" s="552">
        <f>Activity!$C36*Activity!$D36*Activity!K36</f>
        <v>0.3471192374782433</v>
      </c>
      <c r="J37" s="553">
        <f>Activity!$C36*Activity!$D36*Activity!L36</f>
        <v>2.7769538998259464</v>
      </c>
      <c r="K37" s="552">
        <f>Activity!$C36*Activity!$D36*Activity!M36</f>
        <v>1.2727705374202256</v>
      </c>
      <c r="L37" s="552">
        <f>Activity!$C36*Activity!$D36*Activity!N36</f>
        <v>1.5427521665699704</v>
      </c>
      <c r="M37" s="550">
        <f>Activity!$C36*Activity!$D36*Activity!O36</f>
        <v>6.0167334496228841</v>
      </c>
      <c r="N37" s="413">
        <v>0</v>
      </c>
      <c r="O37" s="552">
        <f>Activity!C36*Activity!D36</f>
        <v>38.568804164249258</v>
      </c>
      <c r="P37" s="559">
        <f>Activity!X36</f>
        <v>0</v>
      </c>
    </row>
    <row r="38" spans="2:16">
      <c r="B38" s="7">
        <f t="shared" si="1"/>
        <v>2024</v>
      </c>
      <c r="C38" s="551">
        <f>Activity!$C37*Activity!$D37*Activity!E37</f>
        <v>16.71204409764108</v>
      </c>
      <c r="D38" s="552">
        <f>Activity!$C37*Activity!$D37*Activity!F37</f>
        <v>4.9559854910245971</v>
      </c>
      <c r="E38" s="550">
        <f>Activity!$C37*Activity!$D37*Activity!G37</f>
        <v>0</v>
      </c>
      <c r="F38" s="552">
        <f>Activity!$C37*Activity!$D37*Activity!H37</f>
        <v>0</v>
      </c>
      <c r="G38" s="552">
        <f>Activity!$C37*Activity!$D37*Activity!I37</f>
        <v>3.8034307256700393</v>
      </c>
      <c r="H38" s="552">
        <f>Activity!$C37*Activity!$D37*Activity!J37</f>
        <v>1.0372992888191015</v>
      </c>
      <c r="I38" s="552">
        <f>Activity!$C37*Activity!$D37*Activity!K37</f>
        <v>0.34576642960636716</v>
      </c>
      <c r="J38" s="553">
        <f>Activity!$C37*Activity!$D37*Activity!L37</f>
        <v>2.7661314368509373</v>
      </c>
      <c r="K38" s="552">
        <f>Activity!$C37*Activity!$D37*Activity!M37</f>
        <v>1.2678102418900132</v>
      </c>
      <c r="L38" s="552">
        <f>Activity!$C37*Activity!$D37*Activity!N37</f>
        <v>1.5367396871394099</v>
      </c>
      <c r="M38" s="550">
        <f>Activity!$C37*Activity!$D37*Activity!O37</f>
        <v>5.9932847798436981</v>
      </c>
      <c r="N38" s="413">
        <v>0</v>
      </c>
      <c r="O38" s="552">
        <f>Activity!C37*Activity!D37</f>
        <v>38.418492178485245</v>
      </c>
      <c r="P38" s="559">
        <f>Activity!X37</f>
        <v>0</v>
      </c>
    </row>
    <row r="39" spans="2:16">
      <c r="B39" s="7">
        <f t="shared" si="1"/>
        <v>2025</v>
      </c>
      <c r="C39" s="551">
        <f>Activity!$C38*Activity!$D38*Activity!E38</f>
        <v>16.640267336468568</v>
      </c>
      <c r="D39" s="552">
        <f>Activity!$C38*Activity!$D38*Activity!F38</f>
        <v>4.9346999687458517</v>
      </c>
      <c r="E39" s="550">
        <f>Activity!$C38*Activity!$D38*Activity!G38</f>
        <v>0</v>
      </c>
      <c r="F39" s="552">
        <f>Activity!$C38*Activity!$D38*Activity!H38</f>
        <v>0</v>
      </c>
      <c r="G39" s="552">
        <f>Activity!$C38*Activity!$D38*Activity!I38</f>
        <v>3.7870953248514674</v>
      </c>
      <c r="H39" s="552">
        <f>Activity!$C38*Activity!$D38*Activity!J38</f>
        <v>1.0328441795049457</v>
      </c>
      <c r="I39" s="552">
        <f>Activity!$C38*Activity!$D38*Activity!K38</f>
        <v>0.34428139316831519</v>
      </c>
      <c r="J39" s="553">
        <f>Activity!$C38*Activity!$D38*Activity!L38</f>
        <v>2.7542511453465215</v>
      </c>
      <c r="K39" s="552">
        <f>Activity!$C38*Activity!$D38*Activity!M38</f>
        <v>1.2623651082838225</v>
      </c>
      <c r="L39" s="552">
        <f>Activity!$C38*Activity!$D38*Activity!N38</f>
        <v>1.5301395251925121</v>
      </c>
      <c r="M39" s="550">
        <f>Activity!$C38*Activity!$D38*Activity!O38</f>
        <v>5.9675441482507967</v>
      </c>
      <c r="N39" s="413">
        <v>0</v>
      </c>
      <c r="O39" s="552">
        <f>Activity!C38*Activity!D38</f>
        <v>38.253488129812801</v>
      </c>
      <c r="P39" s="559">
        <f>Activity!X38</f>
        <v>0</v>
      </c>
    </row>
    <row r="40" spans="2:16">
      <c r="B40" s="7">
        <f t="shared" si="1"/>
        <v>2026</v>
      </c>
      <c r="C40" s="551">
        <f>Activity!$C39*Activity!$D39*Activity!E39</f>
        <v>16.562440778869199</v>
      </c>
      <c r="D40" s="552">
        <f>Activity!$C39*Activity!$D39*Activity!F39</f>
        <v>4.9116203689060383</v>
      </c>
      <c r="E40" s="550">
        <f>Activity!$C39*Activity!$D39*Activity!G39</f>
        <v>0</v>
      </c>
      <c r="F40" s="552">
        <f>Activity!$C39*Activity!$D39*Activity!H39</f>
        <v>0</v>
      </c>
      <c r="G40" s="552">
        <f>Activity!$C39*Activity!$D39*Activity!I39</f>
        <v>3.769383073811611</v>
      </c>
      <c r="H40" s="552">
        <f>Activity!$C39*Activity!$D39*Activity!J39</f>
        <v>1.0280135655849847</v>
      </c>
      <c r="I40" s="552">
        <f>Activity!$C39*Activity!$D39*Activity!K39</f>
        <v>0.34267118852832823</v>
      </c>
      <c r="J40" s="553">
        <f>Activity!$C39*Activity!$D39*Activity!L39</f>
        <v>2.7413695082266258</v>
      </c>
      <c r="K40" s="552">
        <f>Activity!$C39*Activity!$D39*Activity!M39</f>
        <v>1.2564610246038703</v>
      </c>
      <c r="L40" s="552">
        <f>Activity!$C39*Activity!$D39*Activity!N39</f>
        <v>1.5229830601259033</v>
      </c>
      <c r="M40" s="550">
        <f>Activity!$C39*Activity!$D39*Activity!O39</f>
        <v>5.9396339344910229</v>
      </c>
      <c r="N40" s="413">
        <v>0</v>
      </c>
      <c r="O40" s="552">
        <f>Activity!C39*Activity!D39</f>
        <v>38.074576503147583</v>
      </c>
      <c r="P40" s="559">
        <f>Activity!X39</f>
        <v>0</v>
      </c>
    </row>
    <row r="41" spans="2:16">
      <c r="B41" s="7">
        <f t="shared" si="1"/>
        <v>2027</v>
      </c>
      <c r="C41" s="551">
        <f>Activity!$C40*Activity!$D40*Activity!E40</f>
        <v>16.478893052381494</v>
      </c>
      <c r="D41" s="552">
        <f>Activity!$C40*Activity!$D40*Activity!F40</f>
        <v>4.886844146568305</v>
      </c>
      <c r="E41" s="550">
        <f>Activity!$C40*Activity!$D40*Activity!G40</f>
        <v>0</v>
      </c>
      <c r="F41" s="552">
        <f>Activity!$C40*Activity!$D40*Activity!H40</f>
        <v>0</v>
      </c>
      <c r="G41" s="552">
        <f>Activity!$C40*Activity!$D40*Activity!I40</f>
        <v>3.7503687636454437</v>
      </c>
      <c r="H41" s="552">
        <f>Activity!$C40*Activity!$D40*Activity!J40</f>
        <v>1.0228278446305754</v>
      </c>
      <c r="I41" s="552">
        <f>Activity!$C40*Activity!$D40*Activity!K40</f>
        <v>0.34094261487685845</v>
      </c>
      <c r="J41" s="553">
        <f>Activity!$C40*Activity!$D40*Activity!L40</f>
        <v>2.7275409190148676</v>
      </c>
      <c r="K41" s="552">
        <f>Activity!$C40*Activity!$D40*Activity!M40</f>
        <v>1.2501229212151479</v>
      </c>
      <c r="L41" s="552">
        <f>Activity!$C40*Activity!$D40*Activity!N40</f>
        <v>1.5153005105638155</v>
      </c>
      <c r="M41" s="550">
        <f>Activity!$C40*Activity!$D40*Activity!O40</f>
        <v>5.9096719911988806</v>
      </c>
      <c r="N41" s="413">
        <v>0</v>
      </c>
      <c r="O41" s="552">
        <f>Activity!C40*Activity!D40</f>
        <v>37.882512764095388</v>
      </c>
      <c r="P41" s="559">
        <f>Activity!X40</f>
        <v>0</v>
      </c>
    </row>
    <row r="42" spans="2:16">
      <c r="B42" s="7">
        <f t="shared" si="1"/>
        <v>2028</v>
      </c>
      <c r="C42" s="551">
        <f>Activity!$C41*Activity!$D41*Activity!E41</f>
        <v>16.389940568719815</v>
      </c>
      <c r="D42" s="552">
        <f>Activity!$C41*Activity!$D41*Activity!F41</f>
        <v>4.8604651341720828</v>
      </c>
      <c r="E42" s="550">
        <f>Activity!$C41*Activity!$D41*Activity!G41</f>
        <v>0</v>
      </c>
      <c r="F42" s="552">
        <f>Activity!$C41*Activity!$D41*Activity!H41</f>
        <v>0</v>
      </c>
      <c r="G42" s="552">
        <f>Activity!$C41*Activity!$D41*Activity!I41</f>
        <v>3.7301244052948546</v>
      </c>
      <c r="H42" s="552">
        <f>Activity!$C41*Activity!$D41*Activity!J41</f>
        <v>1.0173066559895056</v>
      </c>
      <c r="I42" s="552">
        <f>Activity!$C41*Activity!$D41*Activity!K41</f>
        <v>0.33910221866316853</v>
      </c>
      <c r="J42" s="553">
        <f>Activity!$C41*Activity!$D41*Activity!L41</f>
        <v>2.7128177493053482</v>
      </c>
      <c r="K42" s="552">
        <f>Activity!$C41*Activity!$D41*Activity!M41</f>
        <v>1.2433748017649515</v>
      </c>
      <c r="L42" s="552">
        <f>Activity!$C41*Activity!$D41*Activity!N41</f>
        <v>1.5071209718363048</v>
      </c>
      <c r="M42" s="550">
        <f>Activity!$C41*Activity!$D41*Activity!O41</f>
        <v>5.8777717901615887</v>
      </c>
      <c r="N42" s="413">
        <v>0</v>
      </c>
      <c r="O42" s="552">
        <f>Activity!C41*Activity!D41</f>
        <v>37.678024295907619</v>
      </c>
      <c r="P42" s="559">
        <f>Activity!X41</f>
        <v>0</v>
      </c>
    </row>
    <row r="43" spans="2:16">
      <c r="B43" s="7">
        <f t="shared" si="1"/>
        <v>2029</v>
      </c>
      <c r="C43" s="551">
        <f>Activity!$C42*Activity!$D42*Activity!E42</f>
        <v>16.295887919099844</v>
      </c>
      <c r="D43" s="552">
        <f>Activity!$C42*Activity!$D42*Activity!F42</f>
        <v>4.8325736587675401</v>
      </c>
      <c r="E43" s="550">
        <f>Activity!$C42*Activity!$D42*Activity!G42</f>
        <v>0</v>
      </c>
      <c r="F43" s="552">
        <f>Activity!$C42*Activity!$D42*Activity!H42</f>
        <v>0</v>
      </c>
      <c r="G43" s="552">
        <f>Activity!$C42*Activity!$D42*Activity!I42</f>
        <v>3.7087193195192749</v>
      </c>
      <c r="H43" s="552">
        <f>Activity!$C42*Activity!$D42*Activity!J42</f>
        <v>1.0114689053234385</v>
      </c>
      <c r="I43" s="552">
        <f>Activity!$C42*Activity!$D42*Activity!K42</f>
        <v>0.33715630177447947</v>
      </c>
      <c r="J43" s="553">
        <f>Activity!$C42*Activity!$D42*Activity!L42</f>
        <v>2.6972504141958358</v>
      </c>
      <c r="K43" s="552">
        <f>Activity!$C42*Activity!$D42*Activity!M42</f>
        <v>1.2362397731730916</v>
      </c>
      <c r="L43" s="552">
        <f>Activity!$C42*Activity!$D42*Activity!N42</f>
        <v>1.49847245233102</v>
      </c>
      <c r="M43" s="550">
        <f>Activity!$C42*Activity!$D42*Activity!O42</f>
        <v>5.8440425640909783</v>
      </c>
      <c r="N43" s="413">
        <v>0</v>
      </c>
      <c r="O43" s="552">
        <f>Activity!C42*Activity!D42</f>
        <v>37.4618113082755</v>
      </c>
      <c r="P43" s="559">
        <f>Activity!X42</f>
        <v>0</v>
      </c>
    </row>
    <row r="44" spans="2:16">
      <c r="B44" s="7">
        <f t="shared" si="1"/>
        <v>2030</v>
      </c>
      <c r="C44" s="551">
        <f>Activity!$C43*Activity!$D43*Activity!E43</f>
        <v>16.197722640000002</v>
      </c>
      <c r="D44" s="552">
        <f>Activity!$C43*Activity!$D43*Activity!F43</f>
        <v>4.8034625760000003</v>
      </c>
      <c r="E44" s="550">
        <f>Activity!$C43*Activity!$D43*Activity!G43</f>
        <v>0</v>
      </c>
      <c r="F44" s="552">
        <f>Activity!$C43*Activity!$D43*Activity!H43</f>
        <v>0</v>
      </c>
      <c r="G44" s="552">
        <f>Activity!$C43*Activity!$D43*Activity!I43</f>
        <v>3.6863782560000007</v>
      </c>
      <c r="H44" s="552">
        <f>Activity!$C43*Activity!$D43*Activity!J43</f>
        <v>1.0053758880000001</v>
      </c>
      <c r="I44" s="552">
        <f>Activity!$C43*Activity!$D43*Activity!K43</f>
        <v>0.33512529600000002</v>
      </c>
      <c r="J44" s="553">
        <f>Activity!$C43*Activity!$D43*Activity!L43</f>
        <v>2.6810023680000001</v>
      </c>
      <c r="K44" s="552">
        <f>Activity!$C43*Activity!$D43*Activity!M43</f>
        <v>1.2287927520000002</v>
      </c>
      <c r="L44" s="552">
        <f>Activity!$C43*Activity!$D43*Activity!N43</f>
        <v>1.4894457600000002</v>
      </c>
      <c r="M44" s="550">
        <f>Activity!$C43*Activity!$D43*Activity!O43</f>
        <v>5.8088384640000008</v>
      </c>
      <c r="N44" s="413">
        <v>0</v>
      </c>
      <c r="O44" s="552">
        <f>Activity!C43*Activity!D43</f>
        <v>37.236144000000003</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3" activePane="bottomRight" state="frozen"/>
      <selection activeCell="E19" sqref="E19"/>
      <selection pane="topRight" activeCell="E19" sqref="E19"/>
      <selection pane="bottomLeft" activeCell="E19" sqref="E19"/>
      <selection pane="bottomRight" activeCell="C28" sqref="C28"/>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3" zoomScale="70" zoomScaleNormal="70" workbookViewId="0">
      <selection activeCell="C17" sqref="C17:O47"/>
    </sheetView>
  </sheetViews>
  <sheetFormatPr defaultColWidth="8.85546875" defaultRowHeight="12.75"/>
  <cols>
    <col min="1" max="1" width="8.85546875" style="643"/>
    <col min="2" max="2" width="7" style="639" customWidth="1"/>
    <col min="3" max="3" width="8.85546875" style="639"/>
    <col min="4" max="4" width="13" style="639" bestFit="1" customWidth="1"/>
    <col min="5" max="5" width="12" style="639" customWidth="1"/>
    <col min="6" max="6" width="9.140625" style="639" bestFit="1" customWidth="1"/>
    <col min="7" max="10" width="8.85546875" style="639"/>
    <col min="11" max="11" width="11.42578125" style="639" bestFit="1" customWidth="1"/>
    <col min="12" max="12" width="8.85546875" style="639"/>
    <col min="13" max="13" width="10.7109375" style="639" bestFit="1" customWidth="1"/>
    <col min="14" max="14" width="3" style="639" customWidth="1"/>
    <col min="15" max="15" width="17.140625" style="640" customWidth="1"/>
    <col min="16" max="16" width="4.710937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c r="A2" s="638"/>
      <c r="B2" s="644" t="s">
        <v>94</v>
      </c>
      <c r="D2" s="644"/>
      <c r="E2" s="644"/>
    </row>
    <row r="3" spans="1:32">
      <c r="A3" s="638"/>
      <c r="B3" s="644"/>
      <c r="D3" s="644"/>
      <c r="E3" s="644"/>
      <c r="I3" s="644"/>
      <c r="J3" s="645"/>
      <c r="K3" s="645"/>
      <c r="L3" s="645"/>
      <c r="M3" s="645"/>
      <c r="N3" s="645"/>
      <c r="O3" s="646"/>
      <c r="AB3" s="645"/>
    </row>
    <row r="4" spans="1:32" ht="13.5" thickBot="1">
      <c r="A4" s="638"/>
      <c r="B4" s="644" t="s">
        <v>265</v>
      </c>
      <c r="D4" s="644"/>
      <c r="E4" s="644" t="s">
        <v>276</v>
      </c>
      <c r="H4" s="644" t="s">
        <v>30</v>
      </c>
      <c r="I4" s="644"/>
      <c r="J4" s="645"/>
      <c r="K4" s="645"/>
      <c r="L4" s="645"/>
      <c r="M4" s="645"/>
      <c r="N4" s="645"/>
      <c r="O4" s="646"/>
      <c r="AB4" s="645"/>
    </row>
    <row r="5" spans="1:32" ht="13.5" thickBot="1">
      <c r="A5" s="638"/>
      <c r="B5" s="647" t="str">
        <f>city</f>
        <v>Balikpapan</v>
      </c>
      <c r="C5" s="648"/>
      <c r="D5" s="648"/>
      <c r="E5" s="647" t="str">
        <f>province</f>
        <v>Kalimantan Timur</v>
      </c>
      <c r="F5" s="648"/>
      <c r="G5" s="648"/>
      <c r="H5" s="647" t="str">
        <f>country</f>
        <v>Indonesia</v>
      </c>
      <c r="I5" s="648"/>
      <c r="J5" s="649"/>
      <c r="K5" s="645"/>
      <c r="L5" s="645"/>
      <c r="M5" s="645"/>
      <c r="N5" s="645"/>
      <c r="O5" s="646"/>
      <c r="AB5" s="645"/>
    </row>
    <row r="6" spans="1:32">
      <c r="A6" s="638"/>
      <c r="C6" s="644"/>
      <c r="D6" s="644"/>
      <c r="E6" s="644"/>
    </row>
    <row r="7" spans="1:32">
      <c r="A7" s="638"/>
      <c r="B7" s="639" t="s">
        <v>35</v>
      </c>
      <c r="P7" s="641"/>
    </row>
    <row r="8" spans="1:32">
      <c r="A8" s="638"/>
      <c r="B8" s="639" t="s">
        <v>37</v>
      </c>
      <c r="P8" s="641"/>
    </row>
    <row r="9" spans="1:32">
      <c r="B9" s="650"/>
      <c r="P9" s="641"/>
    </row>
    <row r="10" spans="1:32">
      <c r="P10" s="651"/>
    </row>
    <row r="11" spans="1:32" ht="13.5" thickBot="1">
      <c r="A11" s="652"/>
      <c r="P11" s="652"/>
      <c r="Q11" s="653"/>
    </row>
    <row r="12" spans="1:32" ht="13.5" thickBot="1">
      <c r="A12" s="654"/>
      <c r="B12" s="655"/>
      <c r="C12" s="818" t="s">
        <v>91</v>
      </c>
      <c r="D12" s="819"/>
      <c r="E12" s="819"/>
      <c r="F12" s="819"/>
      <c r="G12" s="819"/>
      <c r="H12" s="819"/>
      <c r="I12" s="819"/>
      <c r="J12" s="819"/>
      <c r="K12" s="819"/>
      <c r="L12" s="819"/>
      <c r="M12" s="820"/>
      <c r="N12" s="656"/>
      <c r="O12" s="657"/>
      <c r="P12" s="654"/>
      <c r="Q12" s="653"/>
      <c r="S12" s="655"/>
      <c r="T12" s="818" t="s">
        <v>91</v>
      </c>
      <c r="U12" s="819"/>
      <c r="V12" s="819"/>
      <c r="W12" s="819"/>
      <c r="X12" s="819"/>
      <c r="Y12" s="819"/>
      <c r="Z12" s="819"/>
      <c r="AA12" s="819"/>
      <c r="AB12" s="819"/>
      <c r="AC12" s="819"/>
      <c r="AD12" s="820"/>
      <c r="AE12" s="656"/>
      <c r="AF12" s="658"/>
    </row>
    <row r="13" spans="1:32" ht="39" thickBot="1">
      <c r="A13" s="654"/>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54"/>
      <c r="Q13" s="653"/>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54"/>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4"/>
      <c r="Q14" s="653"/>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65"/>
      <c r="O15" s="666" t="s">
        <v>15</v>
      </c>
      <c r="P15" s="643"/>
      <c r="Q15" s="653"/>
      <c r="S15" s="668"/>
      <c r="T15" s="669" t="s">
        <v>15</v>
      </c>
      <c r="U15" s="670" t="s">
        <v>15</v>
      </c>
      <c r="V15" s="670" t="s">
        <v>15</v>
      </c>
      <c r="W15" s="670" t="s">
        <v>15</v>
      </c>
      <c r="X15" s="670" t="s">
        <v>15</v>
      </c>
      <c r="Y15" s="670" t="s">
        <v>15</v>
      </c>
      <c r="Z15" s="671" t="s">
        <v>15</v>
      </c>
      <c r="AA15" s="671" t="s">
        <v>15</v>
      </c>
      <c r="AB15" s="671" t="s">
        <v>15</v>
      </c>
      <c r="AC15" s="672" t="s">
        <v>15</v>
      </c>
      <c r="AD15" s="671" t="s">
        <v>15</v>
      </c>
      <c r="AE15" s="665"/>
      <c r="AF15" s="667" t="s">
        <v>15</v>
      </c>
    </row>
    <row r="16" spans="1:32" ht="13.5" thickBot="1">
      <c r="B16" s="673"/>
      <c r="C16" s="674"/>
      <c r="D16" s="675"/>
      <c r="E16" s="675"/>
      <c r="F16" s="675"/>
      <c r="G16" s="675"/>
      <c r="H16" s="675"/>
      <c r="I16" s="676"/>
      <c r="J16" s="676"/>
      <c r="K16" s="677"/>
      <c r="L16" s="678"/>
      <c r="M16" s="677"/>
      <c r="N16" s="679"/>
      <c r="O16" s="680"/>
      <c r="P16" s="643"/>
      <c r="Q16" s="653"/>
      <c r="S16" s="673"/>
      <c r="T16" s="674"/>
      <c r="U16" s="675"/>
      <c r="V16" s="675"/>
      <c r="W16" s="675"/>
      <c r="X16" s="675"/>
      <c r="Y16" s="675"/>
      <c r="Z16" s="676"/>
      <c r="AA16" s="676"/>
      <c r="AB16" s="677"/>
      <c r="AC16" s="678"/>
      <c r="AD16" s="677"/>
      <c r="AE16" s="679"/>
      <c r="AF16" s="681"/>
    </row>
    <row r="17" spans="2:32">
      <c r="B17" s="682">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43"/>
      <c r="Q17" s="653"/>
      <c r="S17" s="682">
        <f>year</f>
        <v>2000</v>
      </c>
      <c r="T17" s="683">
        <f>IF(Select2=1,Food!$W19,"")</f>
        <v>0</v>
      </c>
      <c r="U17" s="684">
        <f>IF(Select2=1,Paper!$W19,"")</f>
        <v>0</v>
      </c>
      <c r="V17" s="684">
        <f>IF(Select2=1,Nappies!$W19,"")</f>
        <v>0</v>
      </c>
      <c r="W17" s="684">
        <f>IF(Select2=1,Garden!$W19,"")</f>
        <v>0</v>
      </c>
      <c r="X17" s="684">
        <f>IF(Select2=1,Wood!$W19,"")</f>
        <v>0</v>
      </c>
      <c r="Y17" s="684">
        <f>IF(Select2=1,Textiles!$W19,"")</f>
        <v>0</v>
      </c>
      <c r="Z17" s="685">
        <f>Sludge!W19</f>
        <v>0</v>
      </c>
      <c r="AA17" s="686" t="str">
        <f>IF(Select2=2,MSW!$W19,"")</f>
        <v/>
      </c>
      <c r="AB17" s="685">
        <f>Industry!$W19</f>
        <v>0</v>
      </c>
      <c r="AC17" s="687">
        <f t="shared" ref="AC17:AC48" si="0">SUM(T17:AA17)</f>
        <v>0</v>
      </c>
      <c r="AD17" s="688">
        <f>Recovery_OX!R12</f>
        <v>0</v>
      </c>
      <c r="AE17" s="651"/>
      <c r="AF17" s="689">
        <f>(AC17-AD17)*(1-Recovery_OX!U12)</f>
        <v>0</v>
      </c>
    </row>
    <row r="18" spans="2:32">
      <c r="B18" s="690">
        <f t="shared" ref="B18:B81" si="1">B17+1</f>
        <v>2001</v>
      </c>
      <c r="C18" s="870">
        <f>IF(Select2=1,Food!$K20,"")</f>
        <v>0.21502706314360309</v>
      </c>
      <c r="D18" s="871">
        <f>IF(Select2=1,Paper!$K20,"")</f>
        <v>1.1291644029437118E-2</v>
      </c>
      <c r="E18" s="863">
        <f>IF(Select2=1,Nappies!$K20,"")</f>
        <v>3.5606237298557483E-2</v>
      </c>
      <c r="F18" s="871">
        <f>IF(Select2=1,Garden!$K20,"")</f>
        <v>0</v>
      </c>
      <c r="G18" s="863">
        <f>IF(Select2=1,Wood!$K20,"")</f>
        <v>0</v>
      </c>
      <c r="H18" s="871">
        <f>IF(Select2=1,Textiles!$K20,"")</f>
        <v>2.6734372455819418E-3</v>
      </c>
      <c r="I18" s="872">
        <f>Sludge!K20</f>
        <v>0</v>
      </c>
      <c r="J18" s="872" t="str">
        <f>IF(Select2=2,MSW!$K20,"")</f>
        <v/>
      </c>
      <c r="K18" s="872">
        <f>Industry!$K20</f>
        <v>0</v>
      </c>
      <c r="L18" s="873">
        <f>SUM(C18:K18)</f>
        <v>0.26459838171717964</v>
      </c>
      <c r="M18" s="874">
        <f>Recovery_OX!C13</f>
        <v>0</v>
      </c>
      <c r="N18" s="868"/>
      <c r="O18" s="875">
        <f>(L18-M18)*(1-Recovery_OX!F13)</f>
        <v>0.26459838171717964</v>
      </c>
      <c r="P18" s="643"/>
      <c r="Q18" s="653"/>
      <c r="S18" s="690">
        <f t="shared" ref="S18:S81" si="2">S17+1</f>
        <v>2001</v>
      </c>
      <c r="T18" s="691">
        <f>IF(Select2=1,Food!$W20,"")</f>
        <v>0.14386288791944898</v>
      </c>
      <c r="U18" s="692">
        <f>IF(Select2=1,Paper!$W20,"")</f>
        <v>2.3329843036027101E-2</v>
      </c>
      <c r="V18" s="684">
        <f>IF(Select2=1,Nappies!$W20,"")</f>
        <v>0</v>
      </c>
      <c r="W18" s="692">
        <f>IF(Select2=1,Garden!$W20,"")</f>
        <v>0</v>
      </c>
      <c r="X18" s="684">
        <f>IF(Select2=1,Wood!$W20,"")</f>
        <v>9.7919553667938693E-3</v>
      </c>
      <c r="Y18" s="692">
        <f>IF(Select2=1,Textiles!$W20,"")</f>
        <v>2.9297942417336352E-3</v>
      </c>
      <c r="Z18" s="686">
        <f>Sludge!W20</f>
        <v>0</v>
      </c>
      <c r="AA18" s="686" t="str">
        <f>IF(Select2=2,MSW!$W20,"")</f>
        <v/>
      </c>
      <c r="AB18" s="693">
        <f>Industry!$W20</f>
        <v>0</v>
      </c>
      <c r="AC18" s="694">
        <f t="shared" si="0"/>
        <v>0.17991448056400361</v>
      </c>
      <c r="AD18" s="695">
        <f>Recovery_OX!R13</f>
        <v>0</v>
      </c>
      <c r="AE18" s="651"/>
      <c r="AF18" s="696">
        <f>(AC18-AD18)*(1-Recovery_OX!U13)</f>
        <v>0.17991448056400361</v>
      </c>
    </row>
    <row r="19" spans="2:32">
      <c r="B19" s="690">
        <f t="shared" si="1"/>
        <v>2002</v>
      </c>
      <c r="C19" s="870">
        <f>IF(Select2=1,Food!$K21,"")</f>
        <v>0.36191875871524692</v>
      </c>
      <c r="D19" s="871">
        <f>IF(Select2=1,Paper!$K21,"")</f>
        <v>2.1964562123661328E-2</v>
      </c>
      <c r="E19" s="863">
        <f>IF(Select2=1,Nappies!$K21,"")</f>
        <v>6.6102123929283052E-2</v>
      </c>
      <c r="F19" s="871">
        <f>IF(Select2=1,Garden!$K21,"")</f>
        <v>0</v>
      </c>
      <c r="G19" s="863">
        <f>IF(Select2=1,Wood!$K21,"")</f>
        <v>0</v>
      </c>
      <c r="H19" s="871">
        <f>IF(Select2=1,Textiles!$K21,"")</f>
        <v>5.2003834261167212E-3</v>
      </c>
      <c r="I19" s="872">
        <f>Sludge!K21</f>
        <v>0</v>
      </c>
      <c r="J19" s="872" t="str">
        <f>IF(Select2=2,MSW!$K21,"")</f>
        <v/>
      </c>
      <c r="K19" s="872">
        <f>Industry!$K21</f>
        <v>0</v>
      </c>
      <c r="L19" s="873">
        <f t="shared" ref="L19:L82" si="3">SUM(C19:K19)</f>
        <v>0.45518582819430803</v>
      </c>
      <c r="M19" s="874">
        <f>Recovery_OX!C14</f>
        <v>0</v>
      </c>
      <c r="N19" s="868"/>
      <c r="O19" s="875">
        <f>(L19-M19)*(1-Recovery_OX!F14)</f>
        <v>0.45518582819430803</v>
      </c>
      <c r="P19" s="643"/>
      <c r="Q19" s="653"/>
      <c r="S19" s="690">
        <f t="shared" si="2"/>
        <v>2002</v>
      </c>
      <c r="T19" s="691">
        <f>IF(Select2=1,Food!$W21,"")</f>
        <v>0.24214011510832759</v>
      </c>
      <c r="U19" s="692">
        <f>IF(Select2=1,Paper!$W21,"")</f>
        <v>4.5381326701779606E-2</v>
      </c>
      <c r="V19" s="684">
        <f>IF(Select2=1,Nappies!$W21,"")</f>
        <v>0</v>
      </c>
      <c r="W19" s="692">
        <f>IF(Select2=1,Garden!$W21,"")</f>
        <v>0</v>
      </c>
      <c r="X19" s="684">
        <f>IF(Select2=1,Wood!$W21,"")</f>
        <v>1.9372566747705936E-2</v>
      </c>
      <c r="Y19" s="692">
        <f>IF(Select2=1,Textiles!$W21,"")</f>
        <v>5.6990503299909285E-3</v>
      </c>
      <c r="Z19" s="686">
        <f>Sludge!W21</f>
        <v>0</v>
      </c>
      <c r="AA19" s="686" t="str">
        <f>IF(Select2=2,MSW!$W21,"")</f>
        <v/>
      </c>
      <c r="AB19" s="693">
        <f>Industry!$W21</f>
        <v>0</v>
      </c>
      <c r="AC19" s="694">
        <f t="shared" si="0"/>
        <v>0.31259305888780403</v>
      </c>
      <c r="AD19" s="695">
        <f>Recovery_OX!R14</f>
        <v>0</v>
      </c>
      <c r="AE19" s="651"/>
      <c r="AF19" s="696">
        <f>(AC19-AD19)*(1-Recovery_OX!U14)</f>
        <v>0.31259305888780403</v>
      </c>
    </row>
    <row r="20" spans="2:32">
      <c r="B20" s="690">
        <f t="shared" si="1"/>
        <v>2003</v>
      </c>
      <c r="C20" s="870">
        <f>IF(Select2=1,Food!$K22,"")</f>
        <v>0.46529069046746263</v>
      </c>
      <c r="D20" s="871">
        <f>IF(Select2=1,Paper!$K22,"")</f>
        <v>3.2173630035754325E-2</v>
      </c>
      <c r="E20" s="863">
        <f>IF(Select2=1,Nappies!$K22,"")</f>
        <v>9.2643058594921196E-2</v>
      </c>
      <c r="F20" s="871">
        <f>IF(Select2=1,Garden!$K22,"")</f>
        <v>0</v>
      </c>
      <c r="G20" s="863">
        <f>IF(Select2=1,Wood!$K22,"")</f>
        <v>0</v>
      </c>
      <c r="H20" s="871">
        <f>IF(Select2=1,Textiles!$K22,"")</f>
        <v>7.617507303535432E-3</v>
      </c>
      <c r="I20" s="872">
        <f>Sludge!K22</f>
        <v>0</v>
      </c>
      <c r="J20" s="872" t="str">
        <f>IF(Select2=2,MSW!$K22,"")</f>
        <v/>
      </c>
      <c r="K20" s="872">
        <f>Industry!$K22</f>
        <v>0</v>
      </c>
      <c r="L20" s="873">
        <f t="shared" si="3"/>
        <v>0.59772488640167354</v>
      </c>
      <c r="M20" s="874">
        <f>Recovery_OX!C15</f>
        <v>0</v>
      </c>
      <c r="N20" s="868"/>
      <c r="O20" s="875">
        <f>(L20-M20)*(1-Recovery_OX!F15)</f>
        <v>0.59772488640167354</v>
      </c>
      <c r="P20" s="643"/>
      <c r="Q20" s="653"/>
      <c r="S20" s="690">
        <f t="shared" si="2"/>
        <v>2003</v>
      </c>
      <c r="T20" s="691">
        <f>IF(Select2=1,Food!$W22,"")</f>
        <v>0.31130064036627747</v>
      </c>
      <c r="U20" s="692">
        <f>IF(Select2=1,Paper!$W22,"")</f>
        <v>6.6474442222632907E-2</v>
      </c>
      <c r="V20" s="684">
        <f>IF(Select2=1,Nappies!$W22,"")</f>
        <v>0</v>
      </c>
      <c r="W20" s="692">
        <f>IF(Select2=1,Garden!$W22,"")</f>
        <v>0</v>
      </c>
      <c r="X20" s="684">
        <f>IF(Select2=1,Wood!$W22,"")</f>
        <v>2.884713518581402E-2</v>
      </c>
      <c r="Y20" s="692">
        <f>IF(Select2=1,Textiles!$W22,"")</f>
        <v>8.3479532093539005E-3</v>
      </c>
      <c r="Z20" s="686">
        <f>Sludge!W22</f>
        <v>0</v>
      </c>
      <c r="AA20" s="686" t="str">
        <f>IF(Select2=2,MSW!$W22,"")</f>
        <v/>
      </c>
      <c r="AB20" s="693">
        <f>Industry!$W22</f>
        <v>0</v>
      </c>
      <c r="AC20" s="694">
        <f t="shared" si="0"/>
        <v>0.41497017098407823</v>
      </c>
      <c r="AD20" s="695">
        <f>Recovery_OX!R15</f>
        <v>0</v>
      </c>
      <c r="AE20" s="651"/>
      <c r="AF20" s="696">
        <f>(AC20-AD20)*(1-Recovery_OX!U15)</f>
        <v>0.41497017098407823</v>
      </c>
    </row>
    <row r="21" spans="2:32">
      <c r="B21" s="690">
        <f t="shared" si="1"/>
        <v>2004</v>
      </c>
      <c r="C21" s="870">
        <f>IF(Select2=1,Food!$K23,"")</f>
        <v>0.53854119628232966</v>
      </c>
      <c r="D21" s="871">
        <f>IF(Select2=1,Paper!$K23,"")</f>
        <v>4.1900358950648253E-2</v>
      </c>
      <c r="E21" s="863">
        <f>IF(Select2=1,Nappies!$K23,"")</f>
        <v>0.11569015257536749</v>
      </c>
      <c r="F21" s="871">
        <f>IF(Select2=1,Garden!$K23,"")</f>
        <v>0</v>
      </c>
      <c r="G21" s="863">
        <f>IF(Select2=1,Wood!$K23,"")</f>
        <v>0</v>
      </c>
      <c r="H21" s="871">
        <f>IF(Select2=1,Textiles!$K23,"")</f>
        <v>9.9204314207822046E-3</v>
      </c>
      <c r="I21" s="872">
        <f>Sludge!K23</f>
        <v>0</v>
      </c>
      <c r="J21" s="872" t="str">
        <f>IF(Select2=2,MSW!$K23,"")</f>
        <v/>
      </c>
      <c r="K21" s="872">
        <f>Industry!$K23</f>
        <v>0</v>
      </c>
      <c r="L21" s="873">
        <f t="shared" si="3"/>
        <v>0.70605213922912768</v>
      </c>
      <c r="M21" s="874">
        <f>Recovery_OX!C16</f>
        <v>0</v>
      </c>
      <c r="N21" s="868"/>
      <c r="O21" s="875">
        <f>(L21-M21)*(1-Recovery_OX!F16)</f>
        <v>0.70605213922912768</v>
      </c>
      <c r="P21" s="643"/>
      <c r="Q21" s="653"/>
      <c r="S21" s="690">
        <f t="shared" si="2"/>
        <v>2004</v>
      </c>
      <c r="T21" s="691">
        <f>IF(Select2=1,Food!$W23,"")</f>
        <v>0.36030856129504663</v>
      </c>
      <c r="U21" s="692">
        <f>IF(Select2=1,Paper!$W23,"")</f>
        <v>8.657098956745507E-2</v>
      </c>
      <c r="V21" s="684">
        <f>IF(Select2=1,Nappies!$W23,"")</f>
        <v>0</v>
      </c>
      <c r="W21" s="692">
        <f>IF(Select2=1,Garden!$W23,"")</f>
        <v>0</v>
      </c>
      <c r="X21" s="684">
        <f>IF(Select2=1,Wood!$W23,"")</f>
        <v>3.8176080537256671E-2</v>
      </c>
      <c r="Y21" s="692">
        <f>IF(Select2=1,Textiles!$W23,"")</f>
        <v>1.0871705666610634E-2</v>
      </c>
      <c r="Z21" s="686">
        <f>Sludge!W23</f>
        <v>0</v>
      </c>
      <c r="AA21" s="686" t="str">
        <f>IF(Select2=2,MSW!$W23,"")</f>
        <v/>
      </c>
      <c r="AB21" s="693">
        <f>Industry!$W23</f>
        <v>0</v>
      </c>
      <c r="AC21" s="694">
        <f t="shared" si="0"/>
        <v>0.49592733706636899</v>
      </c>
      <c r="AD21" s="695">
        <f>Recovery_OX!R16</f>
        <v>0</v>
      </c>
      <c r="AE21" s="651"/>
      <c r="AF21" s="696">
        <f>(AC21-AD21)*(1-Recovery_OX!U16)</f>
        <v>0.49592733706636899</v>
      </c>
    </row>
    <row r="22" spans="2:32">
      <c r="B22" s="690">
        <f t="shared" si="1"/>
        <v>2005</v>
      </c>
      <c r="C22" s="870">
        <f>IF(Select2=1,Food!$K24,"")</f>
        <v>0.58885494693106633</v>
      </c>
      <c r="D22" s="871">
        <f>IF(Select2=1,Paper!$K24,"")</f>
        <v>5.1033170815609048E-2</v>
      </c>
      <c r="E22" s="863">
        <f>IF(Select2=1,Nappies!$K24,"")</f>
        <v>0.13533494697327986</v>
      </c>
      <c r="F22" s="871">
        <f>IF(Select2=1,Garden!$K24,"")</f>
        <v>0</v>
      </c>
      <c r="G22" s="863">
        <f>IF(Select2=1,Wood!$K24,"")</f>
        <v>0</v>
      </c>
      <c r="H22" s="871">
        <f>IF(Select2=1,Textiles!$K24,"")</f>
        <v>1.2082738285312009E-2</v>
      </c>
      <c r="I22" s="872">
        <f>Sludge!K24</f>
        <v>0</v>
      </c>
      <c r="J22" s="872" t="str">
        <f>IF(Select2=2,MSW!$K24,"")</f>
        <v/>
      </c>
      <c r="K22" s="872">
        <f>Industry!$K24</f>
        <v>0</v>
      </c>
      <c r="L22" s="873">
        <f t="shared" si="3"/>
        <v>0.78730580300526731</v>
      </c>
      <c r="M22" s="874">
        <f>Recovery_OX!C17</f>
        <v>0</v>
      </c>
      <c r="N22" s="868"/>
      <c r="O22" s="875">
        <f>(L22-M22)*(1-Recovery_OX!F17)</f>
        <v>0.78730580300526731</v>
      </c>
      <c r="P22" s="643"/>
      <c r="Q22" s="653"/>
      <c r="S22" s="690">
        <f t="shared" si="2"/>
        <v>2005</v>
      </c>
      <c r="T22" s="691">
        <f>IF(Select2=1,Food!$W24,"")</f>
        <v>0.39397074950784999</v>
      </c>
      <c r="U22" s="692">
        <f>IF(Select2=1,Paper!$W24,"")</f>
        <v>0.10544043556944017</v>
      </c>
      <c r="V22" s="684">
        <f>IF(Select2=1,Nappies!$W24,"")</f>
        <v>0</v>
      </c>
      <c r="W22" s="692">
        <f>IF(Select2=1,Garden!$W24,"")</f>
        <v>0</v>
      </c>
      <c r="X22" s="684">
        <f>IF(Select2=1,Wood!$W24,"")</f>
        <v>4.7239374372981993E-2</v>
      </c>
      <c r="Y22" s="692">
        <f>IF(Select2=1,Textiles!$W24,"")</f>
        <v>1.3241357024999463E-2</v>
      </c>
      <c r="Z22" s="686">
        <f>Sludge!W24</f>
        <v>0</v>
      </c>
      <c r="AA22" s="686" t="str">
        <f>IF(Select2=2,MSW!$W24,"")</f>
        <v/>
      </c>
      <c r="AB22" s="693">
        <f>Industry!$W24</f>
        <v>0</v>
      </c>
      <c r="AC22" s="694">
        <f t="shared" si="0"/>
        <v>0.5598919164752717</v>
      </c>
      <c r="AD22" s="695">
        <f>Recovery_OX!R17</f>
        <v>0</v>
      </c>
      <c r="AE22" s="651"/>
      <c r="AF22" s="696">
        <f>(AC22-AD22)*(1-Recovery_OX!U17)</f>
        <v>0.5598919164752717</v>
      </c>
    </row>
    <row r="23" spans="2:32">
      <c r="B23" s="690">
        <f t="shared" si="1"/>
        <v>2006</v>
      </c>
      <c r="C23" s="870">
        <f>IF(Select2=1,Food!$K25,"")</f>
        <v>0.64711445234290677</v>
      </c>
      <c r="D23" s="871">
        <f>IF(Select2=1,Paper!$K25,"")</f>
        <v>6.0836851320357752E-2</v>
      </c>
      <c r="E23" s="863">
        <f>IF(Select2=1,Nappies!$K25,"")</f>
        <v>0.15597100899379179</v>
      </c>
      <c r="F23" s="871">
        <f>IF(Select2=1,Garden!$K25,"")</f>
        <v>0</v>
      </c>
      <c r="G23" s="863">
        <f>IF(Select2=1,Wood!$K25,"")</f>
        <v>0</v>
      </c>
      <c r="H23" s="871">
        <f>IF(Select2=1,Textiles!$K25,"")</f>
        <v>1.4403881649099693E-2</v>
      </c>
      <c r="I23" s="872">
        <f>Sludge!K25</f>
        <v>0</v>
      </c>
      <c r="J23" s="872" t="str">
        <f>IF(Select2=2,MSW!$K25,"")</f>
        <v/>
      </c>
      <c r="K23" s="872">
        <f>Industry!$K25</f>
        <v>0</v>
      </c>
      <c r="L23" s="873">
        <f t="shared" si="3"/>
        <v>0.87832619430615599</v>
      </c>
      <c r="M23" s="874">
        <f>Recovery_OX!C18</f>
        <v>0</v>
      </c>
      <c r="N23" s="868"/>
      <c r="O23" s="875">
        <f>(L23-M23)*(1-Recovery_OX!F18)</f>
        <v>0.87832619430615599</v>
      </c>
      <c r="P23" s="643"/>
      <c r="Q23" s="653"/>
      <c r="S23" s="690">
        <f t="shared" si="2"/>
        <v>2006</v>
      </c>
      <c r="T23" s="691">
        <f>IF(Select2=1,Food!$W25,"")</f>
        <v>0.43294900915002688</v>
      </c>
      <c r="U23" s="692">
        <f>IF(Select2=1,Paper!$W25,"")</f>
        <v>0.12569597380239206</v>
      </c>
      <c r="V23" s="684">
        <f>IF(Select2=1,Nappies!$W25,"")</f>
        <v>0</v>
      </c>
      <c r="W23" s="692">
        <f>IF(Select2=1,Garden!$W25,"")</f>
        <v>0</v>
      </c>
      <c r="X23" s="684">
        <f>IF(Select2=1,Wood!$W25,"")</f>
        <v>5.7108138428220608E-2</v>
      </c>
      <c r="Y23" s="692">
        <f>IF(Select2=1,Textiles!$W25,"")</f>
        <v>1.5785075779835279E-2</v>
      </c>
      <c r="Z23" s="686">
        <f>Sludge!W25</f>
        <v>0</v>
      </c>
      <c r="AA23" s="686" t="str">
        <f>IF(Select2=2,MSW!$W25,"")</f>
        <v/>
      </c>
      <c r="AB23" s="693">
        <f>Industry!$W25</f>
        <v>0</v>
      </c>
      <c r="AC23" s="694">
        <f t="shared" si="0"/>
        <v>0.63153819716047477</v>
      </c>
      <c r="AD23" s="695">
        <f>Recovery_OX!R18</f>
        <v>0</v>
      </c>
      <c r="AE23" s="651"/>
      <c r="AF23" s="696">
        <f>(AC23-AD23)*(1-Recovery_OX!U18)</f>
        <v>0.63153819716047477</v>
      </c>
    </row>
    <row r="24" spans="2:32">
      <c r="B24" s="690">
        <f t="shared" si="1"/>
        <v>2007</v>
      </c>
      <c r="C24" s="870">
        <f>IF(Select2=1,Food!$K26,"")</f>
        <v>0.69135880423098461</v>
      </c>
      <c r="D24" s="871">
        <f>IF(Select2=1,Paper!$K26,"")</f>
        <v>7.025037965821071E-2</v>
      </c>
      <c r="E24" s="863">
        <f>IF(Select2=1,Nappies!$K26,"")</f>
        <v>0.1742406425798381</v>
      </c>
      <c r="F24" s="871">
        <f>IF(Select2=1,Garden!$K26,"")</f>
        <v>0</v>
      </c>
      <c r="G24" s="863">
        <f>IF(Select2=1,Wood!$K26,"")</f>
        <v>0</v>
      </c>
      <c r="H24" s="871">
        <f>IF(Select2=1,Textiles!$K26,"")</f>
        <v>1.6632651632031197E-2</v>
      </c>
      <c r="I24" s="872">
        <f>Sludge!K26</f>
        <v>0</v>
      </c>
      <c r="J24" s="872" t="str">
        <f>IF(Select2=2,MSW!$K26,"")</f>
        <v/>
      </c>
      <c r="K24" s="872">
        <f>Industry!$K26</f>
        <v>0</v>
      </c>
      <c r="L24" s="873">
        <f t="shared" si="3"/>
        <v>0.95248247810106457</v>
      </c>
      <c r="M24" s="874">
        <f>Recovery_OX!C19</f>
        <v>0</v>
      </c>
      <c r="N24" s="868"/>
      <c r="O24" s="875">
        <f>(L24-M24)*(1-Recovery_OX!F19)</f>
        <v>0.95248247810106457</v>
      </c>
      <c r="P24" s="643"/>
      <c r="Q24" s="653"/>
      <c r="S24" s="690">
        <f t="shared" si="2"/>
        <v>2007</v>
      </c>
      <c r="T24" s="691">
        <f>IF(Select2=1,Food!$W26,"")</f>
        <v>0.46255049346408417</v>
      </c>
      <c r="U24" s="692">
        <f>IF(Select2=1,Paper!$W26,"")</f>
        <v>0.14514541251696431</v>
      </c>
      <c r="V24" s="684">
        <f>IF(Select2=1,Nappies!$W26,"")</f>
        <v>0</v>
      </c>
      <c r="W24" s="692">
        <f>IF(Select2=1,Garden!$W26,"")</f>
        <v>0</v>
      </c>
      <c r="X24" s="684">
        <f>IF(Select2=1,Wood!$W26,"")</f>
        <v>6.6873897628401499E-2</v>
      </c>
      <c r="Y24" s="692">
        <f>IF(Select2=1,Textiles!$W26,"")</f>
        <v>1.8227563432362953E-2</v>
      </c>
      <c r="Z24" s="686">
        <f>Sludge!W26</f>
        <v>0</v>
      </c>
      <c r="AA24" s="686" t="str">
        <f>IF(Select2=2,MSW!$W26,"")</f>
        <v/>
      </c>
      <c r="AB24" s="693">
        <f>Industry!$W26</f>
        <v>0</v>
      </c>
      <c r="AC24" s="694">
        <f t="shared" si="0"/>
        <v>0.69279736704181294</v>
      </c>
      <c r="AD24" s="695">
        <f>Recovery_OX!R19</f>
        <v>0</v>
      </c>
      <c r="AE24" s="651"/>
      <c r="AF24" s="696">
        <f>(AC24-AD24)*(1-Recovery_OX!U19)</f>
        <v>0.69279736704181294</v>
      </c>
    </row>
    <row r="25" spans="2:32">
      <c r="B25" s="690">
        <f t="shared" si="1"/>
        <v>2008</v>
      </c>
      <c r="C25" s="870">
        <f>IF(Select2=1,Food!$K27,"")</f>
        <v>0.72620428945267934</v>
      </c>
      <c r="D25" s="871">
        <f>IF(Select2=1,Paper!$K27,"")</f>
        <v>7.929991048694289E-2</v>
      </c>
      <c r="E25" s="863">
        <f>IF(Select2=1,Nappies!$K27,"")</f>
        <v>0.19051310359054133</v>
      </c>
      <c r="F25" s="871">
        <f>IF(Select2=1,Garden!$K27,"")</f>
        <v>0</v>
      </c>
      <c r="G25" s="863">
        <f>IF(Select2=1,Wood!$K27,"")</f>
        <v>0</v>
      </c>
      <c r="H25" s="871">
        <f>IF(Select2=1,Textiles!$K27,"")</f>
        <v>1.8775240674822752E-2</v>
      </c>
      <c r="I25" s="872">
        <f>Sludge!K27</f>
        <v>0</v>
      </c>
      <c r="J25" s="872" t="str">
        <f>IF(Select2=2,MSW!$K27,"")</f>
        <v/>
      </c>
      <c r="K25" s="872">
        <f>Industry!$K27</f>
        <v>0</v>
      </c>
      <c r="L25" s="873">
        <f t="shared" si="3"/>
        <v>1.0147925442049863</v>
      </c>
      <c r="M25" s="874">
        <f>Recovery_OX!C20</f>
        <v>0</v>
      </c>
      <c r="N25" s="868"/>
      <c r="O25" s="875">
        <f>(L25-M25)*(1-Recovery_OX!F20)</f>
        <v>1.0147925442049863</v>
      </c>
      <c r="P25" s="643"/>
      <c r="Q25" s="653"/>
      <c r="S25" s="690">
        <f t="shared" si="2"/>
        <v>2008</v>
      </c>
      <c r="T25" s="691">
        <f>IF(Select2=1,Food!$W27,"")</f>
        <v>0.48586370837601206</v>
      </c>
      <c r="U25" s="692">
        <f>IF(Select2=1,Paper!$W27,"")</f>
        <v>0.16384279026227874</v>
      </c>
      <c r="V25" s="684">
        <f>IF(Select2=1,Nappies!$W27,"")</f>
        <v>0</v>
      </c>
      <c r="W25" s="692">
        <f>IF(Select2=1,Garden!$W27,"")</f>
        <v>0</v>
      </c>
      <c r="X25" s="684">
        <f>IF(Select2=1,Wood!$W27,"")</f>
        <v>7.6540002232763721E-2</v>
      </c>
      <c r="Y25" s="692">
        <f>IF(Select2=1,Textiles!$W27,"")</f>
        <v>2.0575606218983838E-2</v>
      </c>
      <c r="Z25" s="686">
        <f>Sludge!W27</f>
        <v>0</v>
      </c>
      <c r="AA25" s="686" t="str">
        <f>IF(Select2=2,MSW!$W27,"")</f>
        <v/>
      </c>
      <c r="AB25" s="693">
        <f>Industry!$W27</f>
        <v>0</v>
      </c>
      <c r="AC25" s="694">
        <f t="shared" si="0"/>
        <v>0.74682210709003827</v>
      </c>
      <c r="AD25" s="695">
        <f>Recovery_OX!R20</f>
        <v>0</v>
      </c>
      <c r="AE25" s="651"/>
      <c r="AF25" s="696">
        <f>(AC25-AD25)*(1-Recovery_OX!U20)</f>
        <v>0.74682210709003827</v>
      </c>
    </row>
    <row r="26" spans="2:32">
      <c r="B26" s="690">
        <f t="shared" si="1"/>
        <v>2009</v>
      </c>
      <c r="C26" s="870">
        <f>IF(Select2=1,Food!$K28,"")</f>
        <v>0.75471358529320975</v>
      </c>
      <c r="D26" s="871">
        <f>IF(Select2=1,Paper!$K28,"")</f>
        <v>8.8008164948693429E-2</v>
      </c>
      <c r="E26" s="863">
        <f>IF(Select2=1,Nappies!$K28,"")</f>
        <v>0.20509466897113138</v>
      </c>
      <c r="F26" s="871">
        <f>IF(Select2=1,Garden!$K28,"")</f>
        <v>0</v>
      </c>
      <c r="G26" s="863">
        <f>IF(Select2=1,Wood!$K28,"")</f>
        <v>0</v>
      </c>
      <c r="H26" s="871">
        <f>IF(Select2=1,Textiles!$K28,"")</f>
        <v>2.0837028290634579E-2</v>
      </c>
      <c r="I26" s="872">
        <f>Sludge!K28</f>
        <v>0</v>
      </c>
      <c r="J26" s="872" t="str">
        <f>IF(Select2=2,MSW!$K28,"")</f>
        <v/>
      </c>
      <c r="K26" s="872">
        <f>Industry!$K28</f>
        <v>0</v>
      </c>
      <c r="L26" s="873">
        <f t="shared" si="3"/>
        <v>1.0686534475036691</v>
      </c>
      <c r="M26" s="874">
        <f>Recovery_OX!C21</f>
        <v>0</v>
      </c>
      <c r="N26" s="868"/>
      <c r="O26" s="875">
        <f>(L26-M26)*(1-Recovery_OX!F21)</f>
        <v>1.0686534475036691</v>
      </c>
      <c r="P26" s="643"/>
      <c r="Q26" s="653"/>
      <c r="S26" s="690">
        <f t="shared" si="2"/>
        <v>2009</v>
      </c>
      <c r="T26" s="691">
        <f>IF(Select2=1,Food!$W28,"")</f>
        <v>0.50493772432641137</v>
      </c>
      <c r="U26" s="692">
        <f>IF(Select2=1,Paper!$W28,"")</f>
        <v>0.18183505154688731</v>
      </c>
      <c r="V26" s="684">
        <f>IF(Select2=1,Nappies!$W28,"")</f>
        <v>0</v>
      </c>
      <c r="W26" s="692">
        <f>IF(Select2=1,Garden!$W28,"")</f>
        <v>0</v>
      </c>
      <c r="X26" s="684">
        <f>IF(Select2=1,Wood!$W28,"")</f>
        <v>8.6108243145718522E-2</v>
      </c>
      <c r="Y26" s="692">
        <f>IF(Select2=1,Textiles!$W28,"")</f>
        <v>2.2835099496585846E-2</v>
      </c>
      <c r="Z26" s="686">
        <f>Sludge!W28</f>
        <v>0</v>
      </c>
      <c r="AA26" s="686" t="str">
        <f>IF(Select2=2,MSW!$W28,"")</f>
        <v/>
      </c>
      <c r="AB26" s="693">
        <f>Industry!$W28</f>
        <v>0</v>
      </c>
      <c r="AC26" s="694">
        <f t="shared" si="0"/>
        <v>0.79571611851560298</v>
      </c>
      <c r="AD26" s="695">
        <f>Recovery_OX!R21</f>
        <v>0</v>
      </c>
      <c r="AE26" s="651"/>
      <c r="AF26" s="696">
        <f>(AC26-AD26)*(1-Recovery_OX!U21)</f>
        <v>0.79571611851560298</v>
      </c>
    </row>
    <row r="27" spans="2:32">
      <c r="B27" s="690">
        <f t="shared" si="1"/>
        <v>2010</v>
      </c>
      <c r="C27" s="870">
        <f>IF(Select2=1,Food!$K29,"")</f>
        <v>0.77890161093115462</v>
      </c>
      <c r="D27" s="871">
        <f>IF(Select2=1,Paper!$K29,"")</f>
        <v>9.6394329737015727E-2</v>
      </c>
      <c r="E27" s="863">
        <f>IF(Select2=1,Nappies!$K29,"")</f>
        <v>0.2182374323267128</v>
      </c>
      <c r="F27" s="871">
        <f>IF(Select2=1,Garden!$K29,"")</f>
        <v>0</v>
      </c>
      <c r="G27" s="863">
        <f>IF(Select2=1,Wood!$K29,"")</f>
        <v>0</v>
      </c>
      <c r="H27" s="871">
        <f>IF(Select2=1,Textiles!$K29,"")</f>
        <v>2.2822557167938923E-2</v>
      </c>
      <c r="I27" s="872">
        <f>Sludge!K29</f>
        <v>0</v>
      </c>
      <c r="J27" s="872" t="str">
        <f>IF(Select2=2,MSW!$K29,"")</f>
        <v/>
      </c>
      <c r="K27" s="872">
        <f>Industry!$K29</f>
        <v>0</v>
      </c>
      <c r="L27" s="873">
        <f t="shared" si="3"/>
        <v>1.1163559301628223</v>
      </c>
      <c r="M27" s="874">
        <f>Recovery_OX!C22</f>
        <v>0</v>
      </c>
      <c r="N27" s="868"/>
      <c r="O27" s="875">
        <f>(L27-M27)*(1-Recovery_OX!F22)</f>
        <v>1.1163559301628223</v>
      </c>
      <c r="P27" s="643"/>
      <c r="Q27" s="653"/>
      <c r="S27" s="690">
        <f t="shared" si="2"/>
        <v>2010</v>
      </c>
      <c r="T27" s="691">
        <f>IF(Select2=1,Food!$W29,"")</f>
        <v>0.52112061391468867</v>
      </c>
      <c r="U27" s="692">
        <f>IF(Select2=1,Paper!$W29,"")</f>
        <v>0.19916183829961925</v>
      </c>
      <c r="V27" s="684">
        <f>IF(Select2=1,Nappies!$W29,"")</f>
        <v>0</v>
      </c>
      <c r="W27" s="692">
        <f>IF(Select2=1,Garden!$W29,"")</f>
        <v>0</v>
      </c>
      <c r="X27" s="684">
        <f>IF(Select2=1,Wood!$W29,"")</f>
        <v>9.5578616725398385E-2</v>
      </c>
      <c r="Y27" s="692">
        <f>IF(Select2=1,Textiles!$W29,"")</f>
        <v>2.5011021553905673E-2</v>
      </c>
      <c r="Z27" s="686">
        <f>Sludge!W29</f>
        <v>0</v>
      </c>
      <c r="AA27" s="686" t="str">
        <f>IF(Select2=2,MSW!$W29,"")</f>
        <v/>
      </c>
      <c r="AB27" s="693">
        <f>Industry!$W29</f>
        <v>0</v>
      </c>
      <c r="AC27" s="694">
        <f t="shared" si="0"/>
        <v>0.84087209049361189</v>
      </c>
      <c r="AD27" s="695">
        <f>Recovery_OX!R22</f>
        <v>0</v>
      </c>
      <c r="AE27" s="651"/>
      <c r="AF27" s="696">
        <f>(AC27-AD27)*(1-Recovery_OX!U22)</f>
        <v>0.84087209049361189</v>
      </c>
    </row>
    <row r="28" spans="2:32">
      <c r="B28" s="690">
        <f t="shared" si="1"/>
        <v>2011</v>
      </c>
      <c r="C28" s="870">
        <f>IF(Select2=1,Food!$K30,"")</f>
        <v>0.81681555068868072</v>
      </c>
      <c r="D28" s="871">
        <f>IF(Select2=1,Paper!$K30,"")</f>
        <v>0.10535307439939778</v>
      </c>
      <c r="E28" s="863">
        <f>IF(Select2=1,Nappies!$K30,"")</f>
        <v>0.23291884951230513</v>
      </c>
      <c r="F28" s="871">
        <f>IF(Select2=1,Garden!$K30,"")</f>
        <v>0</v>
      </c>
      <c r="G28" s="863">
        <f>IF(Select2=1,Wood!$K30,"")</f>
        <v>0</v>
      </c>
      <c r="H28" s="871">
        <f>IF(Select2=1,Textiles!$K30,"")</f>
        <v>2.4943651456036532E-2</v>
      </c>
      <c r="I28" s="872">
        <f>Sludge!K30</f>
        <v>0</v>
      </c>
      <c r="J28" s="872" t="str">
        <f>IF(Select2=2,MSW!$K30,"")</f>
        <v/>
      </c>
      <c r="K28" s="872">
        <f>Industry!$K30</f>
        <v>0</v>
      </c>
      <c r="L28" s="873">
        <f t="shared" si="3"/>
        <v>1.1800311260564202</v>
      </c>
      <c r="M28" s="874">
        <f>Recovery_OX!C23</f>
        <v>0</v>
      </c>
      <c r="N28" s="868"/>
      <c r="O28" s="875">
        <f>(L28-M28)*(1-Recovery_OX!F23)</f>
        <v>1.1800311260564202</v>
      </c>
      <c r="P28" s="643"/>
      <c r="Q28" s="653"/>
      <c r="S28" s="690">
        <f t="shared" si="2"/>
        <v>2011</v>
      </c>
      <c r="T28" s="691">
        <f>IF(Select2=1,Food!$W30,"")</f>
        <v>0.54648676451071421</v>
      </c>
      <c r="U28" s="692">
        <f>IF(Select2=1,Paper!$W30,"")</f>
        <v>0.21767164132106975</v>
      </c>
      <c r="V28" s="684">
        <f>IF(Select2=1,Nappies!$W30,"")</f>
        <v>0</v>
      </c>
      <c r="W28" s="692">
        <f>IF(Select2=1,Garden!$W30,"")</f>
        <v>0</v>
      </c>
      <c r="X28" s="684">
        <f>IF(Select2=1,Wood!$W30,"")</f>
        <v>0.10571145077059368</v>
      </c>
      <c r="Y28" s="692">
        <f>IF(Select2=1,Textiles!$W30,"")</f>
        <v>2.7335508444971554E-2</v>
      </c>
      <c r="Z28" s="686">
        <f>Sludge!W30</f>
        <v>0</v>
      </c>
      <c r="AA28" s="686" t="str">
        <f>IF(Select2=2,MSW!$W30,"")</f>
        <v/>
      </c>
      <c r="AB28" s="693">
        <f>Industry!$W30</f>
        <v>0</v>
      </c>
      <c r="AC28" s="694">
        <f t="shared" si="0"/>
        <v>0.89720536504734927</v>
      </c>
      <c r="AD28" s="695">
        <f>Recovery_OX!R23</f>
        <v>0</v>
      </c>
      <c r="AE28" s="651"/>
      <c r="AF28" s="696">
        <f>(AC28-AD28)*(1-Recovery_OX!U23)</f>
        <v>0.89720536504734927</v>
      </c>
    </row>
    <row r="29" spans="2:32">
      <c r="B29" s="690">
        <f t="shared" si="1"/>
        <v>2012</v>
      </c>
      <c r="C29" s="870">
        <f>IF(Select2=1,Food!$K31,"")</f>
        <v>0.84994933505339287</v>
      </c>
      <c r="D29" s="871">
        <f>IF(Select2=1,Paper!$K31,"")</f>
        <v>0.11411151412043088</v>
      </c>
      <c r="E29" s="863">
        <f>IF(Select2=1,Nappies!$K31,"")</f>
        <v>0.24658328190107739</v>
      </c>
      <c r="F29" s="871">
        <f>IF(Select2=1,Garden!$K31,"")</f>
        <v>0</v>
      </c>
      <c r="G29" s="863">
        <f>IF(Select2=1,Wood!$K31,"")</f>
        <v>0</v>
      </c>
      <c r="H29" s="871">
        <f>IF(Select2=1,Textiles!$K31,"")</f>
        <v>2.7017321056526187E-2</v>
      </c>
      <c r="I29" s="872">
        <f>Sludge!K31</f>
        <v>0</v>
      </c>
      <c r="J29" s="872" t="str">
        <f>IF(Select2=2,MSW!$K31,"")</f>
        <v/>
      </c>
      <c r="K29" s="872">
        <f>Industry!$K31</f>
        <v>0</v>
      </c>
      <c r="L29" s="873">
        <f>SUM(C29:K29)</f>
        <v>1.2376614521314273</v>
      </c>
      <c r="M29" s="874">
        <f>Recovery_OX!C24</f>
        <v>0</v>
      </c>
      <c r="N29" s="868"/>
      <c r="O29" s="875">
        <f>(L29-M29)*(1-Recovery_OX!F24)</f>
        <v>1.2376614521314273</v>
      </c>
      <c r="P29" s="643"/>
      <c r="Q29" s="653"/>
      <c r="S29" s="690">
        <f t="shared" si="2"/>
        <v>2012</v>
      </c>
      <c r="T29" s="691">
        <f>IF(Select2=1,Food!$W31,"")</f>
        <v>0.56865477367532979</v>
      </c>
      <c r="U29" s="692">
        <f>IF(Select2=1,Paper!$W31,"")</f>
        <v>0.23576759115791504</v>
      </c>
      <c r="V29" s="684">
        <f>IF(Select2=1,Nappies!$W31,"")</f>
        <v>0</v>
      </c>
      <c r="W29" s="692">
        <f>IF(Select2=1,Garden!$W31,"")</f>
        <v>0</v>
      </c>
      <c r="X29" s="684">
        <f>IF(Select2=1,Wood!$W31,"")</f>
        <v>0.11584729407059785</v>
      </c>
      <c r="Y29" s="692">
        <f>IF(Select2=1,Textiles!$W31,"")</f>
        <v>2.9608023075645144E-2</v>
      </c>
      <c r="Z29" s="686">
        <f>Sludge!W31</f>
        <v>0</v>
      </c>
      <c r="AA29" s="686" t="str">
        <f>IF(Select2=2,MSW!$W31,"")</f>
        <v/>
      </c>
      <c r="AB29" s="693">
        <f>Industry!$W31</f>
        <v>0</v>
      </c>
      <c r="AC29" s="694">
        <f t="shared" si="0"/>
        <v>0.94987768197948774</v>
      </c>
      <c r="AD29" s="695">
        <f>Recovery_OX!R24</f>
        <v>0</v>
      </c>
      <c r="AE29" s="651"/>
      <c r="AF29" s="696">
        <f>(AC29-AD29)*(1-Recovery_OX!U24)</f>
        <v>0.94987768197948774</v>
      </c>
    </row>
    <row r="30" spans="2:32">
      <c r="B30" s="690">
        <f t="shared" si="1"/>
        <v>2013</v>
      </c>
      <c r="C30" s="870">
        <f>IF(Select2=1,Food!$K32,"")</f>
        <v>0.87802001415115527</v>
      </c>
      <c r="D30" s="871">
        <f>IF(Select2=1,Paper!$K32,"")</f>
        <v>0.12258557646793329</v>
      </c>
      <c r="E30" s="863">
        <f>IF(Select2=1,Nappies!$K32,"")</f>
        <v>0.25908191031521377</v>
      </c>
      <c r="F30" s="871">
        <f>IF(Select2=1,Garden!$K32,"")</f>
        <v>0</v>
      </c>
      <c r="G30" s="863">
        <f>IF(Select2=1,Wood!$K32,"")</f>
        <v>0</v>
      </c>
      <c r="H30" s="871">
        <f>IF(Select2=1,Textiles!$K32,"")</f>
        <v>2.9023660774829003E-2</v>
      </c>
      <c r="I30" s="872">
        <f>Sludge!K32</f>
        <v>0</v>
      </c>
      <c r="J30" s="872" t="str">
        <f>IF(Select2=2,MSW!$K32,"")</f>
        <v/>
      </c>
      <c r="K30" s="872">
        <f>Industry!$K32</f>
        <v>0</v>
      </c>
      <c r="L30" s="873">
        <f t="shared" si="3"/>
        <v>1.2887111617091314</v>
      </c>
      <c r="M30" s="874">
        <f>Recovery_OX!C25</f>
        <v>0</v>
      </c>
      <c r="N30" s="868"/>
      <c r="O30" s="875">
        <f>(L30-M30)*(1-Recovery_OX!F25)</f>
        <v>1.2887111617091314</v>
      </c>
      <c r="P30" s="643"/>
      <c r="Q30" s="653"/>
      <c r="S30" s="690">
        <f t="shared" si="2"/>
        <v>2013</v>
      </c>
      <c r="T30" s="691">
        <f>IF(Select2=1,Food!$W32,"")</f>
        <v>0.58743533506990753</v>
      </c>
      <c r="U30" s="692">
        <f>IF(Select2=1,Paper!$W32,"")</f>
        <v>0.25327598443787869</v>
      </c>
      <c r="V30" s="684">
        <f>IF(Select2=1,Nappies!$W32,"")</f>
        <v>0</v>
      </c>
      <c r="W30" s="692">
        <f>IF(Select2=1,Garden!$W32,"")</f>
        <v>0</v>
      </c>
      <c r="X30" s="684">
        <f>IF(Select2=1,Wood!$W32,"")</f>
        <v>0.12590139338493822</v>
      </c>
      <c r="Y30" s="692">
        <f>IF(Select2=1,Textiles!$W32,"")</f>
        <v>3.180675153405918E-2</v>
      </c>
      <c r="Z30" s="686">
        <f>Sludge!W32</f>
        <v>0</v>
      </c>
      <c r="AA30" s="686" t="str">
        <f>IF(Select2=2,MSW!$W32,"")</f>
        <v/>
      </c>
      <c r="AB30" s="693">
        <f>Industry!$W32</f>
        <v>0</v>
      </c>
      <c r="AC30" s="694">
        <f t="shared" si="0"/>
        <v>0.99841946442678364</v>
      </c>
      <c r="AD30" s="695">
        <f>Recovery_OX!R25</f>
        <v>0</v>
      </c>
      <c r="AE30" s="651"/>
      <c r="AF30" s="696">
        <f>(AC30-AD30)*(1-Recovery_OX!U25)</f>
        <v>0.99841946442678364</v>
      </c>
    </row>
    <row r="31" spans="2:32">
      <c r="B31" s="690">
        <f t="shared" si="1"/>
        <v>2014</v>
      </c>
      <c r="C31" s="870">
        <f>IF(Select2=1,Food!$K33,"")</f>
        <v>0.90267670781538734</v>
      </c>
      <c r="D31" s="871">
        <f>IF(Select2=1,Paper!$K33,"")</f>
        <v>0.13079343242038433</v>
      </c>
      <c r="E31" s="863">
        <f>IF(Select2=1,Nappies!$K33,"")</f>
        <v>0.27059366515299355</v>
      </c>
      <c r="F31" s="871">
        <f>IF(Select2=1,Garden!$K33,"")</f>
        <v>0</v>
      </c>
      <c r="G31" s="863">
        <f>IF(Select2=1,Wood!$K33,"")</f>
        <v>0</v>
      </c>
      <c r="H31" s="871">
        <f>IF(Select2=1,Textiles!$K33,"")</f>
        <v>3.0966972816233122E-2</v>
      </c>
      <c r="I31" s="872">
        <f>Sludge!K33</f>
        <v>0</v>
      </c>
      <c r="J31" s="872" t="str">
        <f>IF(Select2=2,MSW!$K33,"")</f>
        <v/>
      </c>
      <c r="K31" s="872">
        <f>Industry!$K33</f>
        <v>0</v>
      </c>
      <c r="L31" s="873">
        <f t="shared" si="3"/>
        <v>1.3350307782049984</v>
      </c>
      <c r="M31" s="874">
        <f>Recovery_OX!C26</f>
        <v>0</v>
      </c>
      <c r="N31" s="868"/>
      <c r="O31" s="875">
        <f>(L31-M31)*(1-Recovery_OX!F26)</f>
        <v>1.3350307782049984</v>
      </c>
      <c r="P31" s="643"/>
      <c r="Q31" s="653"/>
      <c r="S31" s="690">
        <f t="shared" si="2"/>
        <v>2014</v>
      </c>
      <c r="T31" s="691">
        <f>IF(Select2=1,Food!$W33,"")</f>
        <v>0.60393178488986665</v>
      </c>
      <c r="U31" s="692">
        <f>IF(Select2=1,Paper!$W33,"")</f>
        <v>0.27023436450492633</v>
      </c>
      <c r="V31" s="684">
        <f>IF(Select2=1,Nappies!$W33,"")</f>
        <v>0</v>
      </c>
      <c r="W31" s="692">
        <f>IF(Select2=1,Garden!$W33,"")</f>
        <v>0</v>
      </c>
      <c r="X31" s="684">
        <f>IF(Select2=1,Wood!$W33,"")</f>
        <v>0.13587564565207311</v>
      </c>
      <c r="Y31" s="692">
        <f>IF(Select2=1,Textiles!$W33,"")</f>
        <v>3.3936408565734925E-2</v>
      </c>
      <c r="Z31" s="686">
        <f>Sludge!W33</f>
        <v>0</v>
      </c>
      <c r="AA31" s="686" t="str">
        <f>IF(Select2=2,MSW!$W33,"")</f>
        <v/>
      </c>
      <c r="AB31" s="693">
        <f>Industry!$W33</f>
        <v>0</v>
      </c>
      <c r="AC31" s="694">
        <f t="shared" si="0"/>
        <v>1.0439782036126011</v>
      </c>
      <c r="AD31" s="695">
        <f>Recovery_OX!R26</f>
        <v>0</v>
      </c>
      <c r="AE31" s="651"/>
      <c r="AF31" s="696">
        <f>(AC31-AD31)*(1-Recovery_OX!U26)</f>
        <v>1.0439782036126011</v>
      </c>
    </row>
    <row r="32" spans="2:32">
      <c r="B32" s="690">
        <f t="shared" si="1"/>
        <v>2015</v>
      </c>
      <c r="C32" s="870">
        <f>IF(Select2=1,Food!$K34,"")</f>
        <v>0.92489906187239446</v>
      </c>
      <c r="D32" s="871">
        <f>IF(Select2=1,Paper!$K34,"")</f>
        <v>0.13874541879926289</v>
      </c>
      <c r="E32" s="863">
        <f>IF(Select2=1,Nappies!$K34,"")</f>
        <v>0.28124867381137697</v>
      </c>
      <c r="F32" s="871">
        <f>IF(Select2=1,Garden!$K34,"")</f>
        <v>0</v>
      </c>
      <c r="G32" s="863">
        <f>IF(Select2=1,Wood!$K34,"")</f>
        <v>0</v>
      </c>
      <c r="H32" s="871">
        <f>IF(Select2=1,Textiles!$K34,"")</f>
        <v>3.2849704551862757E-2</v>
      </c>
      <c r="I32" s="872">
        <f>Sludge!K34</f>
        <v>0</v>
      </c>
      <c r="J32" s="872" t="str">
        <f>IF(Select2=2,MSW!$K34,"")</f>
        <v/>
      </c>
      <c r="K32" s="872">
        <f>Industry!$K34</f>
        <v>0</v>
      </c>
      <c r="L32" s="873">
        <f t="shared" si="3"/>
        <v>1.377742859034897</v>
      </c>
      <c r="M32" s="874">
        <f>Recovery_OX!C27</f>
        <v>0</v>
      </c>
      <c r="N32" s="868"/>
      <c r="O32" s="875">
        <f>(L32-M32)*(1-Recovery_OX!F27)</f>
        <v>1.377742859034897</v>
      </c>
      <c r="P32" s="643"/>
      <c r="Q32" s="653"/>
      <c r="S32" s="690">
        <f t="shared" si="2"/>
        <v>2015</v>
      </c>
      <c r="T32" s="691">
        <f>IF(Select2=1,Food!$W34,"")</f>
        <v>0.61879955076208371</v>
      </c>
      <c r="U32" s="692">
        <f>IF(Select2=1,Paper!$W34,"")</f>
        <v>0.28666408842822905</v>
      </c>
      <c r="V32" s="684">
        <f>IF(Select2=1,Nappies!$W34,"")</f>
        <v>0</v>
      </c>
      <c r="W32" s="692">
        <f>IF(Select2=1,Garden!$W34,"")</f>
        <v>0</v>
      </c>
      <c r="X32" s="684">
        <f>IF(Select2=1,Wood!$W34,"")</f>
        <v>0.14576615420729733</v>
      </c>
      <c r="Y32" s="692">
        <f>IF(Select2=1,Textiles!$W34,"")</f>
        <v>3.5999676221219454E-2</v>
      </c>
      <c r="Z32" s="686">
        <f>Sludge!W34</f>
        <v>0</v>
      </c>
      <c r="AA32" s="686" t="str">
        <f>IF(Select2=2,MSW!$W34,"")</f>
        <v/>
      </c>
      <c r="AB32" s="693">
        <f>Industry!$W34</f>
        <v>0</v>
      </c>
      <c r="AC32" s="694">
        <f t="shared" si="0"/>
        <v>1.0872294696188294</v>
      </c>
      <c r="AD32" s="695">
        <f>Recovery_OX!R27</f>
        <v>0</v>
      </c>
      <c r="AE32" s="651"/>
      <c r="AF32" s="696">
        <f>(AC32-AD32)*(1-Recovery_OX!U27)</f>
        <v>1.0872294696188294</v>
      </c>
    </row>
    <row r="33" spans="2:32">
      <c r="B33" s="690">
        <f t="shared" si="1"/>
        <v>2016</v>
      </c>
      <c r="C33" s="870">
        <f>IF(Select2=1,Food!$K35,"")</f>
        <v>0.94533318177971948</v>
      </c>
      <c r="D33" s="871">
        <f>IF(Select2=1,Paper!$K35,"")</f>
        <v>0.14645061849332258</v>
      </c>
      <c r="E33" s="863">
        <f>IF(Select2=1,Nappies!$K35,"")</f>
        <v>0.29115496978637689</v>
      </c>
      <c r="F33" s="871">
        <f>IF(Select2=1,Garden!$K35,"")</f>
        <v>0</v>
      </c>
      <c r="G33" s="863">
        <f>IF(Select2=1,Wood!$K35,"")</f>
        <v>0</v>
      </c>
      <c r="H33" s="871">
        <f>IF(Select2=1,Textiles!$K35,"")</f>
        <v>3.4674006468664559E-2</v>
      </c>
      <c r="I33" s="872">
        <f>Sludge!K35</f>
        <v>0</v>
      </c>
      <c r="J33" s="872" t="str">
        <f>IF(Select2=2,MSW!$K35,"")</f>
        <v/>
      </c>
      <c r="K33" s="872">
        <f>Industry!$K35</f>
        <v>0</v>
      </c>
      <c r="L33" s="873">
        <f t="shared" si="3"/>
        <v>1.4176127765280835</v>
      </c>
      <c r="M33" s="874">
        <f>Recovery_OX!C28</f>
        <v>0</v>
      </c>
      <c r="N33" s="868"/>
      <c r="O33" s="875">
        <f>(L33-M33)*(1-Recovery_OX!F28)</f>
        <v>1.4176127765280835</v>
      </c>
      <c r="P33" s="643"/>
      <c r="Q33" s="653"/>
      <c r="S33" s="690">
        <f t="shared" si="2"/>
        <v>2016</v>
      </c>
      <c r="T33" s="691">
        <f>IF(Select2=1,Food!$W35,"")</f>
        <v>0.63247090663228323</v>
      </c>
      <c r="U33" s="692">
        <f>IF(Select2=1,Paper!$W35,"")</f>
        <v>0.30258392250686483</v>
      </c>
      <c r="V33" s="684">
        <f>IF(Select2=1,Nappies!$W35,"")</f>
        <v>0</v>
      </c>
      <c r="W33" s="692">
        <f>IF(Select2=1,Garden!$W35,"")</f>
        <v>0</v>
      </c>
      <c r="X33" s="684">
        <f>IF(Select2=1,Wood!$W35,"")</f>
        <v>0.15556867503538099</v>
      </c>
      <c r="Y33" s="692">
        <f>IF(Select2=1,Textiles!$W35,"")</f>
        <v>3.799891119853651E-2</v>
      </c>
      <c r="Z33" s="686">
        <f>Sludge!W35</f>
        <v>0</v>
      </c>
      <c r="AA33" s="686" t="str">
        <f>IF(Select2=2,MSW!$W35,"")</f>
        <v/>
      </c>
      <c r="AB33" s="693">
        <f>Industry!$W35</f>
        <v>0</v>
      </c>
      <c r="AC33" s="694">
        <f t="shared" si="0"/>
        <v>1.1286224153730657</v>
      </c>
      <c r="AD33" s="695">
        <f>Recovery_OX!R28</f>
        <v>0</v>
      </c>
      <c r="AE33" s="651"/>
      <c r="AF33" s="696">
        <f>(AC33-AD33)*(1-Recovery_OX!U28)</f>
        <v>1.1286224153730657</v>
      </c>
    </row>
    <row r="34" spans="2:32">
      <c r="B34" s="690">
        <f t="shared" si="1"/>
        <v>2017</v>
      </c>
      <c r="C34" s="870">
        <f>IF(Select2=1,Food!$K36,"")</f>
        <v>0.96452421522255927</v>
      </c>
      <c r="D34" s="871">
        <f>IF(Select2=1,Paper!$K36,"")</f>
        <v>0.15392338438883738</v>
      </c>
      <c r="E34" s="863">
        <f>IF(Select2=1,Nappies!$K36,"")</f>
        <v>0.30042225148865931</v>
      </c>
      <c r="F34" s="871">
        <f>IF(Select2=1,Garden!$K36,"")</f>
        <v>0</v>
      </c>
      <c r="G34" s="863">
        <f>IF(Select2=1,Wood!$K36,"")</f>
        <v>0</v>
      </c>
      <c r="H34" s="871">
        <f>IF(Select2=1,Textiles!$K36,"")</f>
        <v>3.644327679108187E-2</v>
      </c>
      <c r="I34" s="872">
        <f>Sludge!K36</f>
        <v>0</v>
      </c>
      <c r="J34" s="872" t="str">
        <f>IF(Select2=2,MSW!$K36,"")</f>
        <v/>
      </c>
      <c r="K34" s="872">
        <f>Industry!$K36</f>
        <v>0</v>
      </c>
      <c r="L34" s="873">
        <f t="shared" si="3"/>
        <v>1.455313127891138</v>
      </c>
      <c r="M34" s="874">
        <f>Recovery_OX!C29</f>
        <v>0</v>
      </c>
      <c r="N34" s="868"/>
      <c r="O34" s="875">
        <f>(L34-M34)*(1-Recovery_OX!F29)</f>
        <v>1.455313127891138</v>
      </c>
      <c r="P34" s="643"/>
      <c r="Q34" s="653"/>
      <c r="S34" s="690">
        <f t="shared" si="2"/>
        <v>2017</v>
      </c>
      <c r="T34" s="691">
        <f>IF(Select2=1,Food!$W36,"")</f>
        <v>0.64531058110340711</v>
      </c>
      <c r="U34" s="692">
        <f>IF(Select2=1,Paper!$W36,"")</f>
        <v>0.31802352146454005</v>
      </c>
      <c r="V34" s="684">
        <f>IF(Select2=1,Nappies!$W36,"")</f>
        <v>0</v>
      </c>
      <c r="W34" s="692">
        <f>IF(Select2=1,Garden!$W36,"")</f>
        <v>0</v>
      </c>
      <c r="X34" s="684">
        <f>IF(Select2=1,Wood!$W36,"")</f>
        <v>0.16528421266389542</v>
      </c>
      <c r="Y34" s="692">
        <f>IF(Select2=1,Textiles!$W36,"")</f>
        <v>3.9937837579267804E-2</v>
      </c>
      <c r="Z34" s="686">
        <f>Sludge!W36</f>
        <v>0</v>
      </c>
      <c r="AA34" s="686" t="str">
        <f>IF(Select2=2,MSW!$W36,"")</f>
        <v/>
      </c>
      <c r="AB34" s="693">
        <f>Industry!$W36</f>
        <v>0</v>
      </c>
      <c r="AC34" s="694">
        <f t="shared" si="0"/>
        <v>1.1685561528111104</v>
      </c>
      <c r="AD34" s="695">
        <f>Recovery_OX!R29</f>
        <v>0</v>
      </c>
      <c r="AE34" s="651"/>
      <c r="AF34" s="696">
        <f>(AC34-AD34)*(1-Recovery_OX!U29)</f>
        <v>1.1685561528111104</v>
      </c>
    </row>
    <row r="35" spans="2:32">
      <c r="B35" s="690">
        <f t="shared" si="1"/>
        <v>2018</v>
      </c>
      <c r="C35" s="870">
        <f>IF(Select2=1,Food!$K37,"")</f>
        <v>0.98190802408239686</v>
      </c>
      <c r="D35" s="871">
        <f>IF(Select2=1,Paper!$K37,"")</f>
        <v>0.16112828527496909</v>
      </c>
      <c r="E35" s="863">
        <f>IF(Select2=1,Nappies!$K37,"")</f>
        <v>0.30898914191907823</v>
      </c>
      <c r="F35" s="871">
        <f>IF(Select2=1,Garden!$K37,"")</f>
        <v>0</v>
      </c>
      <c r="G35" s="863">
        <f>IF(Select2=1,Wood!$K37,"")</f>
        <v>0</v>
      </c>
      <c r="H35" s="871">
        <f>IF(Select2=1,Textiles!$K37,"")</f>
        <v>3.814912673901643E-2</v>
      </c>
      <c r="I35" s="872">
        <f>Sludge!K37</f>
        <v>0</v>
      </c>
      <c r="J35" s="872" t="str">
        <f>IF(Select2=2,MSW!$K37,"")</f>
        <v/>
      </c>
      <c r="K35" s="872">
        <f>Industry!$K37</f>
        <v>0</v>
      </c>
      <c r="L35" s="873">
        <f t="shared" si="3"/>
        <v>1.4901745780154605</v>
      </c>
      <c r="M35" s="874">
        <f>Recovery_OX!C30</f>
        <v>0</v>
      </c>
      <c r="N35" s="868"/>
      <c r="O35" s="875">
        <f>(L35-M35)*(1-Recovery_OX!F30)</f>
        <v>1.4901745780154605</v>
      </c>
      <c r="P35" s="643"/>
      <c r="Q35" s="653"/>
      <c r="S35" s="690">
        <f t="shared" si="2"/>
        <v>2018</v>
      </c>
      <c r="T35" s="691">
        <f>IF(Select2=1,Food!$W37,"")</f>
        <v>0.65694114010865079</v>
      </c>
      <c r="U35" s="692">
        <f>IF(Select2=1,Paper!$W37,"")</f>
        <v>0.33290968032018409</v>
      </c>
      <c r="V35" s="684">
        <f>IF(Select2=1,Nappies!$W37,"")</f>
        <v>0</v>
      </c>
      <c r="W35" s="692">
        <f>IF(Select2=1,Garden!$W37,"")</f>
        <v>0</v>
      </c>
      <c r="X35" s="684">
        <f>IF(Select2=1,Wood!$W37,"")</f>
        <v>0.17487140646772853</v>
      </c>
      <c r="Y35" s="692">
        <f>IF(Select2=1,Textiles!$W37,"")</f>
        <v>4.1807262179744037E-2</v>
      </c>
      <c r="Z35" s="686">
        <f>Sludge!W37</f>
        <v>0</v>
      </c>
      <c r="AA35" s="686" t="str">
        <f>IF(Select2=2,MSW!$W37,"")</f>
        <v/>
      </c>
      <c r="AB35" s="693">
        <f>Industry!$W37</f>
        <v>0</v>
      </c>
      <c r="AC35" s="694">
        <f t="shared" si="0"/>
        <v>1.2065294890763074</v>
      </c>
      <c r="AD35" s="695">
        <f>Recovery_OX!R30</f>
        <v>0</v>
      </c>
      <c r="AE35" s="651"/>
      <c r="AF35" s="696">
        <f>(AC35-AD35)*(1-Recovery_OX!U30)</f>
        <v>1.2065294890763074</v>
      </c>
    </row>
    <row r="36" spans="2:32">
      <c r="B36" s="690">
        <f t="shared" si="1"/>
        <v>2019</v>
      </c>
      <c r="C36" s="870">
        <f>IF(Select2=1,Food!$K38,"")</f>
        <v>0.99318404037438923</v>
      </c>
      <c r="D36" s="871">
        <f>IF(Select2=1,Paper!$K38,"")</f>
        <v>0.16782630885219965</v>
      </c>
      <c r="E36" s="863">
        <f>IF(Select2=1,Nappies!$K38,"")</f>
        <v>0.31615434849669299</v>
      </c>
      <c r="F36" s="871">
        <f>IF(Select2=1,Garden!$K38,"")</f>
        <v>0</v>
      </c>
      <c r="G36" s="863">
        <f>IF(Select2=1,Wood!$K38,"")</f>
        <v>0</v>
      </c>
      <c r="H36" s="871">
        <f>IF(Select2=1,Textiles!$K38,"")</f>
        <v>3.973496717611058E-2</v>
      </c>
      <c r="I36" s="872">
        <f>Sludge!K38</f>
        <v>0</v>
      </c>
      <c r="J36" s="872" t="str">
        <f>IF(Select2=2,MSW!$K38,"")</f>
        <v/>
      </c>
      <c r="K36" s="872">
        <f>Industry!$K38</f>
        <v>0</v>
      </c>
      <c r="L36" s="873">
        <f t="shared" si="3"/>
        <v>1.5168996648993924</v>
      </c>
      <c r="M36" s="874">
        <f>Recovery_OX!C31</f>
        <v>0</v>
      </c>
      <c r="N36" s="868"/>
      <c r="O36" s="875">
        <f>(L36-M36)*(1-Recovery_OX!F31)</f>
        <v>1.5168996648993924</v>
      </c>
      <c r="P36" s="643"/>
      <c r="Q36" s="653"/>
      <c r="S36" s="690">
        <f t="shared" si="2"/>
        <v>2019</v>
      </c>
      <c r="T36" s="691">
        <f>IF(Select2=1,Food!$W38,"")</f>
        <v>0.66448530801141126</v>
      </c>
      <c r="U36" s="692">
        <f>IF(Select2=1,Paper!$W38,"")</f>
        <v>0.34674857200867698</v>
      </c>
      <c r="V36" s="684">
        <f>IF(Select2=1,Nappies!$W38,"")</f>
        <v>0</v>
      </c>
      <c r="W36" s="692">
        <f>IF(Select2=1,Garden!$W38,"")</f>
        <v>0</v>
      </c>
      <c r="X36" s="684">
        <f>IF(Select2=1,Wood!$W38,"")</f>
        <v>0.18411169850758446</v>
      </c>
      <c r="Y36" s="692">
        <f>IF(Select2=1,Textiles!$W38,"")</f>
        <v>4.3545169508066396E-2</v>
      </c>
      <c r="Z36" s="686">
        <f>Sludge!W38</f>
        <v>0</v>
      </c>
      <c r="AA36" s="686" t="str">
        <f>IF(Select2=2,MSW!$W38,"")</f>
        <v/>
      </c>
      <c r="AB36" s="693">
        <f>Industry!$W38</f>
        <v>0</v>
      </c>
      <c r="AC36" s="694">
        <f t="shared" si="0"/>
        <v>1.238890748035739</v>
      </c>
      <c r="AD36" s="695">
        <f>Recovery_OX!R31</f>
        <v>0</v>
      </c>
      <c r="AE36" s="651"/>
      <c r="AF36" s="696">
        <f>(AC36-AD36)*(1-Recovery_OX!U31)</f>
        <v>1.238890748035739</v>
      </c>
    </row>
    <row r="37" spans="2:32">
      <c r="B37" s="690">
        <f t="shared" si="1"/>
        <v>2020</v>
      </c>
      <c r="C37" s="870">
        <f>IF(Select2=1,Food!$K39,"")</f>
        <v>1.0001938458451129</v>
      </c>
      <c r="D37" s="871">
        <f>IF(Select2=1,Paper!$K39,"")</f>
        <v>0.17404268914155352</v>
      </c>
      <c r="E37" s="863">
        <f>IF(Select2=1,Nappies!$K39,"")</f>
        <v>0.32210851651902356</v>
      </c>
      <c r="F37" s="871">
        <f>IF(Select2=1,Garden!$K39,"")</f>
        <v>0</v>
      </c>
      <c r="G37" s="863">
        <f>IF(Select2=1,Wood!$K39,"")</f>
        <v>0</v>
      </c>
      <c r="H37" s="871">
        <f>IF(Select2=1,Textiles!$K39,"")</f>
        <v>4.1206772570872796E-2</v>
      </c>
      <c r="I37" s="872">
        <f>Sludge!K39</f>
        <v>0</v>
      </c>
      <c r="J37" s="872" t="str">
        <f>IF(Select2=2,MSW!$K39,"")</f>
        <v/>
      </c>
      <c r="K37" s="872">
        <f>Industry!$K39</f>
        <v>0</v>
      </c>
      <c r="L37" s="873">
        <f t="shared" si="3"/>
        <v>1.5375518240765631</v>
      </c>
      <c r="M37" s="874">
        <f>Recovery_OX!C32</f>
        <v>0</v>
      </c>
      <c r="N37" s="868"/>
      <c r="O37" s="875">
        <f>(L37-M37)*(1-Recovery_OX!F32)</f>
        <v>1.5375518240765631</v>
      </c>
      <c r="P37" s="643"/>
      <c r="Q37" s="653"/>
      <c r="S37" s="690">
        <f t="shared" si="2"/>
        <v>2020</v>
      </c>
      <c r="T37" s="691">
        <f>IF(Select2=1,Food!$W39,"")</f>
        <v>0.66917518678308163</v>
      </c>
      <c r="U37" s="692">
        <f>IF(Select2=1,Paper!$W39,"")</f>
        <v>0.35959233293709403</v>
      </c>
      <c r="V37" s="684">
        <f>IF(Select2=1,Nappies!$W39,"")</f>
        <v>0</v>
      </c>
      <c r="W37" s="692">
        <f>IF(Select2=1,Garden!$W39,"")</f>
        <v>0</v>
      </c>
      <c r="X37" s="684">
        <f>IF(Select2=1,Wood!$W39,"")</f>
        <v>0.19300918615184431</v>
      </c>
      <c r="Y37" s="692">
        <f>IF(Select2=1,Textiles!$W39,"")</f>
        <v>4.5158106926983889E-2</v>
      </c>
      <c r="Z37" s="686">
        <f>Sludge!W39</f>
        <v>0</v>
      </c>
      <c r="AA37" s="686" t="str">
        <f>IF(Select2=2,MSW!$W39,"")</f>
        <v/>
      </c>
      <c r="AB37" s="693">
        <f>Industry!$W39</f>
        <v>0</v>
      </c>
      <c r="AC37" s="694">
        <f t="shared" si="0"/>
        <v>1.2669348127990039</v>
      </c>
      <c r="AD37" s="695">
        <f>Recovery_OX!R32</f>
        <v>0</v>
      </c>
      <c r="AE37" s="651"/>
      <c r="AF37" s="696">
        <f>(AC37-AD37)*(1-Recovery_OX!U32)</f>
        <v>1.2669348127990039</v>
      </c>
    </row>
    <row r="38" spans="2:32">
      <c r="B38" s="690">
        <f t="shared" si="1"/>
        <v>2021</v>
      </c>
      <c r="C38" s="870">
        <f>IF(Select2=1,Food!$K40,"")</f>
        <v>1.0041802919004796</v>
      </c>
      <c r="D38" s="871">
        <f>IF(Select2=1,Paper!$K40,"")</f>
        <v>0.17980139541254597</v>
      </c>
      <c r="E38" s="863">
        <f>IF(Select2=1,Nappies!$K40,"")</f>
        <v>0.32701387804007198</v>
      </c>
      <c r="F38" s="871">
        <f>IF(Select2=1,Garden!$K40,"")</f>
        <v>0</v>
      </c>
      <c r="G38" s="863">
        <f>IF(Select2=1,Wood!$K40,"")</f>
        <v>0</v>
      </c>
      <c r="H38" s="871">
        <f>IF(Select2=1,Textiles!$K40,"")</f>
        <v>4.2570217946152233E-2</v>
      </c>
      <c r="I38" s="872">
        <f>Sludge!K40</f>
        <v>0</v>
      </c>
      <c r="J38" s="872" t="str">
        <f>IF(Select2=2,MSW!$K40,"")</f>
        <v/>
      </c>
      <c r="K38" s="872">
        <f>Industry!$K40</f>
        <v>0</v>
      </c>
      <c r="L38" s="873">
        <f t="shared" si="3"/>
        <v>1.5535657832992498</v>
      </c>
      <c r="M38" s="874">
        <f>Recovery_OX!C33</f>
        <v>0</v>
      </c>
      <c r="N38" s="868"/>
      <c r="O38" s="875">
        <f>(L38-M38)*(1-Recovery_OX!F33)</f>
        <v>1.5535657832992498</v>
      </c>
      <c r="P38" s="643"/>
      <c r="Q38" s="653"/>
      <c r="S38" s="690">
        <f t="shared" si="2"/>
        <v>2021</v>
      </c>
      <c r="T38" s="691">
        <f>IF(Select2=1,Food!$W40,"")</f>
        <v>0.67184230055785887</v>
      </c>
      <c r="U38" s="692">
        <f>IF(Select2=1,Paper!$W40,"")</f>
        <v>0.37149048638955789</v>
      </c>
      <c r="V38" s="684">
        <f>IF(Select2=1,Nappies!$W40,"")</f>
        <v>0</v>
      </c>
      <c r="W38" s="692">
        <f>IF(Select2=1,Garden!$W40,"")</f>
        <v>0</v>
      </c>
      <c r="X38" s="684">
        <f>IF(Select2=1,Wood!$W40,"")</f>
        <v>0.20156820846510151</v>
      </c>
      <c r="Y38" s="692">
        <f>IF(Select2=1,Textiles!$W40,"")</f>
        <v>4.6652293639618876E-2</v>
      </c>
      <c r="Z38" s="686">
        <f>Sludge!W40</f>
        <v>0</v>
      </c>
      <c r="AA38" s="686" t="str">
        <f>IF(Select2=2,MSW!$W40,"")</f>
        <v/>
      </c>
      <c r="AB38" s="693">
        <f>Industry!$W40</f>
        <v>0</v>
      </c>
      <c r="AC38" s="694">
        <f t="shared" si="0"/>
        <v>1.2915532890521373</v>
      </c>
      <c r="AD38" s="695">
        <f>Recovery_OX!R33</f>
        <v>0</v>
      </c>
      <c r="AE38" s="651"/>
      <c r="AF38" s="696">
        <f>(AC38-AD38)*(1-Recovery_OX!U33)</f>
        <v>1.2915532890521373</v>
      </c>
    </row>
    <row r="39" spans="2:32">
      <c r="B39" s="690">
        <f t="shared" si="1"/>
        <v>2022</v>
      </c>
      <c r="C39" s="870">
        <f>IF(Select2=1,Food!$K41,"")</f>
        <v>1.0059845864975543</v>
      </c>
      <c r="D39" s="871">
        <f>IF(Select2=1,Paper!$K41,"")</f>
        <v>0.18512520180315578</v>
      </c>
      <c r="E39" s="863">
        <f>IF(Select2=1,Nappies!$K41,"")</f>
        <v>0.33100864376922673</v>
      </c>
      <c r="F39" s="871">
        <f>IF(Select2=1,Garden!$K41,"")</f>
        <v>0</v>
      </c>
      <c r="G39" s="863">
        <f>IF(Select2=1,Wood!$K41,"")</f>
        <v>0</v>
      </c>
      <c r="H39" s="871">
        <f>IF(Select2=1,Textiles!$K41,"")</f>
        <v>4.3830695362533631E-2</v>
      </c>
      <c r="I39" s="872">
        <f>Sludge!K41</f>
        <v>0</v>
      </c>
      <c r="J39" s="872" t="str">
        <f>IF(Select2=2,MSW!$K41,"")</f>
        <v/>
      </c>
      <c r="K39" s="872">
        <f>Industry!$K41</f>
        <v>0</v>
      </c>
      <c r="L39" s="873">
        <f t="shared" si="3"/>
        <v>1.5659491274324704</v>
      </c>
      <c r="M39" s="874">
        <f>Recovery_OX!C34</f>
        <v>0</v>
      </c>
      <c r="N39" s="868"/>
      <c r="O39" s="875">
        <f>(L39-M39)*(1-Recovery_OX!F34)</f>
        <v>1.5659491274324704</v>
      </c>
      <c r="P39" s="643"/>
      <c r="Q39" s="653"/>
      <c r="S39" s="690">
        <f t="shared" si="2"/>
        <v>2022</v>
      </c>
      <c r="T39" s="691">
        <f>IF(Select2=1,Food!$W41,"")</f>
        <v>0.67304945572985342</v>
      </c>
      <c r="U39" s="692">
        <f>IF(Select2=1,Paper!$W41,"")</f>
        <v>0.38249008637015669</v>
      </c>
      <c r="V39" s="684">
        <f>IF(Select2=1,Nappies!$W41,"")</f>
        <v>0</v>
      </c>
      <c r="W39" s="692">
        <f>IF(Select2=1,Garden!$W41,"")</f>
        <v>0</v>
      </c>
      <c r="X39" s="684">
        <f>IF(Select2=1,Wood!$W41,"")</f>
        <v>0.20979332411983165</v>
      </c>
      <c r="Y39" s="692">
        <f>IF(Select2=1,Textiles!$W41,"")</f>
        <v>4.8033638753461512E-2</v>
      </c>
      <c r="Z39" s="686">
        <f>Sludge!W41</f>
        <v>0</v>
      </c>
      <c r="AA39" s="686" t="str">
        <f>IF(Select2=2,MSW!$W41,"")</f>
        <v/>
      </c>
      <c r="AB39" s="693">
        <f>Industry!$W41</f>
        <v>0</v>
      </c>
      <c r="AC39" s="694">
        <f t="shared" si="0"/>
        <v>1.3133665049733034</v>
      </c>
      <c r="AD39" s="695">
        <f>Recovery_OX!R34</f>
        <v>0</v>
      </c>
      <c r="AE39" s="651"/>
      <c r="AF39" s="696">
        <f>(AC39-AD39)*(1-Recovery_OX!U34)</f>
        <v>1.3133665049733034</v>
      </c>
    </row>
    <row r="40" spans="2:32">
      <c r="B40" s="690">
        <f t="shared" si="1"/>
        <v>2023</v>
      </c>
      <c r="C40" s="870">
        <f>IF(Select2=1,Food!$K42,"")</f>
        <v>1.0061784150785498</v>
      </c>
      <c r="D40" s="871">
        <f>IF(Select2=1,Paper!$K42,"")</f>
        <v>0.19003575273925799</v>
      </c>
      <c r="E40" s="863">
        <f>IF(Select2=1,Nappies!$K42,"")</f>
        <v>0.33421070995806412</v>
      </c>
      <c r="F40" s="871">
        <f>IF(Select2=1,Garden!$K42,"")</f>
        <v>0</v>
      </c>
      <c r="G40" s="863">
        <f>IF(Select2=1,Wood!$K42,"")</f>
        <v>0</v>
      </c>
      <c r="H40" s="871">
        <f>IF(Select2=1,Textiles!$K42,"")</f>
        <v>4.4993329407202257E-2</v>
      </c>
      <c r="I40" s="872">
        <f>Sludge!K42</f>
        <v>0</v>
      </c>
      <c r="J40" s="872" t="str">
        <f>IF(Select2=2,MSW!$K42,"")</f>
        <v/>
      </c>
      <c r="K40" s="872">
        <f>Industry!$K42</f>
        <v>0</v>
      </c>
      <c r="L40" s="873">
        <f t="shared" si="3"/>
        <v>1.5754182071830742</v>
      </c>
      <c r="M40" s="874">
        <f>Recovery_OX!C35</f>
        <v>0</v>
      </c>
      <c r="N40" s="868"/>
      <c r="O40" s="875">
        <f>(L40-M40)*(1-Recovery_OX!F35)</f>
        <v>1.5754182071830742</v>
      </c>
      <c r="P40" s="643"/>
      <c r="Q40" s="653"/>
      <c r="S40" s="690">
        <f t="shared" si="2"/>
        <v>2023</v>
      </c>
      <c r="T40" s="691">
        <f>IF(Select2=1,Food!$W42,"")</f>
        <v>0.67317913586878897</v>
      </c>
      <c r="U40" s="692">
        <f>IF(Select2=1,Paper!$W42,"")</f>
        <v>0.39263585276706203</v>
      </c>
      <c r="V40" s="684">
        <f>IF(Select2=1,Nappies!$W42,"")</f>
        <v>0</v>
      </c>
      <c r="W40" s="692">
        <f>IF(Select2=1,Garden!$W42,"")</f>
        <v>0</v>
      </c>
      <c r="X40" s="684">
        <f>IF(Select2=1,Wood!$W42,"")</f>
        <v>0.21768929050675248</v>
      </c>
      <c r="Y40" s="692">
        <f>IF(Select2=1,Textiles!$W42,"")</f>
        <v>4.9307758254468231E-2</v>
      </c>
      <c r="Z40" s="686">
        <f>Sludge!W42</f>
        <v>0</v>
      </c>
      <c r="AA40" s="686" t="str">
        <f>IF(Select2=2,MSW!$W42,"")</f>
        <v/>
      </c>
      <c r="AB40" s="693">
        <f>Industry!$W42</f>
        <v>0</v>
      </c>
      <c r="AC40" s="694">
        <f t="shared" si="0"/>
        <v>1.3328120373970718</v>
      </c>
      <c r="AD40" s="695">
        <f>Recovery_OX!R35</f>
        <v>0</v>
      </c>
      <c r="AE40" s="651"/>
      <c r="AF40" s="696">
        <f>(AC40-AD40)*(1-Recovery_OX!U35)</f>
        <v>1.3328120373970718</v>
      </c>
    </row>
    <row r="41" spans="2:32">
      <c r="B41" s="690">
        <f t="shared" si="1"/>
        <v>2024</v>
      </c>
      <c r="C41" s="870">
        <f>IF(Select2=1,Food!$K43,"")</f>
        <v>1.0051525132334893</v>
      </c>
      <c r="D41" s="871">
        <f>IF(Select2=1,Paper!$K43,"")</f>
        <v>0.19455362442240312</v>
      </c>
      <c r="E41" s="863">
        <f>IF(Select2=1,Nappies!$K43,"")</f>
        <v>0.3367207873189324</v>
      </c>
      <c r="F41" s="871">
        <f>IF(Select2=1,Garden!$K43,"")</f>
        <v>0</v>
      </c>
      <c r="G41" s="863">
        <f>IF(Select2=1,Wood!$K43,"")</f>
        <v>0</v>
      </c>
      <c r="H41" s="871">
        <f>IF(Select2=1,Textiles!$K43,"")</f>
        <v>4.6062991751940771E-2</v>
      </c>
      <c r="I41" s="872">
        <f>Sludge!K43</f>
        <v>0</v>
      </c>
      <c r="J41" s="872" t="str">
        <f>IF(Select2=2,MSW!$K43,"")</f>
        <v/>
      </c>
      <c r="K41" s="872">
        <f>Industry!$K43</f>
        <v>0</v>
      </c>
      <c r="L41" s="873">
        <f t="shared" si="3"/>
        <v>1.5824899167267656</v>
      </c>
      <c r="M41" s="874">
        <f>Recovery_OX!C36</f>
        <v>0</v>
      </c>
      <c r="N41" s="868"/>
      <c r="O41" s="875">
        <f>(L41-M41)*(1-Recovery_OX!F36)</f>
        <v>1.5824899167267656</v>
      </c>
      <c r="P41" s="643"/>
      <c r="Q41" s="653"/>
      <c r="S41" s="690">
        <f t="shared" si="2"/>
        <v>2024</v>
      </c>
      <c r="T41" s="691">
        <f>IF(Select2=1,Food!$W43,"")</f>
        <v>0.6724927608609429</v>
      </c>
      <c r="U41" s="692">
        <f>IF(Select2=1,Paper!$W43,"")</f>
        <v>0.40197029839339504</v>
      </c>
      <c r="V41" s="684">
        <f>IF(Select2=1,Nappies!$W43,"")</f>
        <v>0</v>
      </c>
      <c r="W41" s="692">
        <f>IF(Select2=1,Garden!$W43,"")</f>
        <v>0</v>
      </c>
      <c r="X41" s="684">
        <f>IF(Select2=1,Wood!$W43,"")</f>
        <v>0.2252610439895526</v>
      </c>
      <c r="Y41" s="692">
        <f>IF(Select2=1,Textiles!$W43,"")</f>
        <v>5.0479990961030979E-2</v>
      </c>
      <c r="Z41" s="686">
        <f>Sludge!W43</f>
        <v>0</v>
      </c>
      <c r="AA41" s="686" t="str">
        <f>IF(Select2=2,MSW!$W43,"")</f>
        <v/>
      </c>
      <c r="AB41" s="693">
        <f>Industry!$W43</f>
        <v>0</v>
      </c>
      <c r="AC41" s="694">
        <f t="shared" si="0"/>
        <v>1.3502040942049216</v>
      </c>
      <c r="AD41" s="695">
        <f>Recovery_OX!R36</f>
        <v>0</v>
      </c>
      <c r="AE41" s="651"/>
      <c r="AF41" s="696">
        <f>(AC41-AD41)*(1-Recovery_OX!U36)</f>
        <v>1.3502040942049216</v>
      </c>
    </row>
    <row r="42" spans="2:32">
      <c r="B42" s="690">
        <f t="shared" si="1"/>
        <v>2025</v>
      </c>
      <c r="C42" s="870">
        <f>IF(Select2=1,Food!$K44,"")</f>
        <v>1.0031760478043494</v>
      </c>
      <c r="D42" s="871">
        <f>IF(Select2=1,Paper!$K44,"")</f>
        <v>0.19869838263708101</v>
      </c>
      <c r="E42" s="863">
        <f>IF(Select2=1,Nappies!$K44,"")</f>
        <v>0.33862504228584039</v>
      </c>
      <c r="F42" s="871">
        <f>IF(Select2=1,Garden!$K44,"")</f>
        <v>0</v>
      </c>
      <c r="G42" s="863">
        <f>IF(Select2=1,Wood!$K44,"")</f>
        <v>0</v>
      </c>
      <c r="H42" s="871">
        <f>IF(Select2=1,Textiles!$K44,"")</f>
        <v>4.7044314839718271E-2</v>
      </c>
      <c r="I42" s="872">
        <f>Sludge!K44</f>
        <v>0</v>
      </c>
      <c r="J42" s="872" t="str">
        <f>IF(Select2=2,MSW!$K44,"")</f>
        <v/>
      </c>
      <c r="K42" s="872">
        <f>Industry!$K44</f>
        <v>0</v>
      </c>
      <c r="L42" s="873">
        <f t="shared" si="3"/>
        <v>1.5875437875669891</v>
      </c>
      <c r="M42" s="874">
        <f>Recovery_OX!C37</f>
        <v>0</v>
      </c>
      <c r="N42" s="868"/>
      <c r="O42" s="875">
        <f>(L42-M42)*(1-Recovery_OX!F37)</f>
        <v>1.5875437875669891</v>
      </c>
      <c r="P42" s="643"/>
      <c r="Q42" s="653"/>
      <c r="S42" s="690">
        <f t="shared" si="2"/>
        <v>2025</v>
      </c>
      <c r="T42" s="691">
        <f>IF(Select2=1,Food!$W44,"")</f>
        <v>0.67117041556936841</v>
      </c>
      <c r="U42" s="692">
        <f>IF(Select2=1,Paper!$W44,"")</f>
        <v>0.4105338484237212</v>
      </c>
      <c r="V42" s="684">
        <f>IF(Select2=1,Nappies!$W44,"")</f>
        <v>0</v>
      </c>
      <c r="W42" s="692">
        <f>IF(Select2=1,Garden!$W44,"")</f>
        <v>0</v>
      </c>
      <c r="X42" s="684">
        <f>IF(Select2=1,Wood!$W44,"")</f>
        <v>0.23251368125191102</v>
      </c>
      <c r="Y42" s="692">
        <f>IF(Select2=1,Textiles!$W44,"")</f>
        <v>5.1555413522978912E-2</v>
      </c>
      <c r="Z42" s="686">
        <f>Sludge!W44</f>
        <v>0</v>
      </c>
      <c r="AA42" s="686" t="str">
        <f>IF(Select2=2,MSW!$W44,"")</f>
        <v/>
      </c>
      <c r="AB42" s="693">
        <f>Industry!$W44</f>
        <v>0</v>
      </c>
      <c r="AC42" s="694">
        <f t="shared" si="0"/>
        <v>1.3657733587679797</v>
      </c>
      <c r="AD42" s="695">
        <f>Recovery_OX!R37</f>
        <v>0</v>
      </c>
      <c r="AE42" s="651"/>
      <c r="AF42" s="696">
        <f>(AC42-AD42)*(1-Recovery_OX!U37)</f>
        <v>1.3657733587679797</v>
      </c>
    </row>
    <row r="43" spans="2:32">
      <c r="B43" s="690">
        <f t="shared" si="1"/>
        <v>2026</v>
      </c>
      <c r="C43" s="870">
        <f>IF(Select2=1,Food!$K45,"")</f>
        <v>1.0004364300310782</v>
      </c>
      <c r="D43" s="871">
        <f>IF(Select2=1,Paper!$K45,"")</f>
        <v>0.20248863711204892</v>
      </c>
      <c r="E43" s="863">
        <f>IF(Select2=1,Nappies!$K45,"")</f>
        <v>0.3399973268107877</v>
      </c>
      <c r="F43" s="871">
        <f>IF(Select2=1,Garden!$K45,"")</f>
        <v>0</v>
      </c>
      <c r="G43" s="863">
        <f>IF(Select2=1,Wood!$K45,"")</f>
        <v>0</v>
      </c>
      <c r="H43" s="871">
        <f>IF(Select2=1,Textiles!$K45,"")</f>
        <v>4.7941704755411346E-2</v>
      </c>
      <c r="I43" s="872">
        <f>Sludge!K45</f>
        <v>0</v>
      </c>
      <c r="J43" s="872" t="str">
        <f>IF(Select2=2,MSW!$K45,"")</f>
        <v/>
      </c>
      <c r="K43" s="872">
        <f>Industry!$K45</f>
        <v>0</v>
      </c>
      <c r="L43" s="873">
        <f t="shared" si="3"/>
        <v>1.5908640987093261</v>
      </c>
      <c r="M43" s="874">
        <f>Recovery_OX!C38</f>
        <v>0</v>
      </c>
      <c r="N43" s="868"/>
      <c r="O43" s="875">
        <f>(L43-M43)*(1-Recovery_OX!F38)</f>
        <v>1.5908640987093261</v>
      </c>
      <c r="P43" s="643"/>
      <c r="Q43" s="653"/>
      <c r="S43" s="690">
        <f t="shared" si="2"/>
        <v>2026</v>
      </c>
      <c r="T43" s="691">
        <f>IF(Select2=1,Food!$W45,"")</f>
        <v>0.66933748663988268</v>
      </c>
      <c r="U43" s="692">
        <f>IF(Select2=1,Paper!$W45,"")</f>
        <v>0.4183649527108449</v>
      </c>
      <c r="V43" s="684">
        <f>IF(Select2=1,Nappies!$W45,"")</f>
        <v>0</v>
      </c>
      <c r="W43" s="692">
        <f>IF(Select2=1,Garden!$W45,"")</f>
        <v>0</v>
      </c>
      <c r="X43" s="684">
        <f>IF(Select2=1,Wood!$W45,"")</f>
        <v>0.23945244168688623</v>
      </c>
      <c r="Y43" s="692">
        <f>IF(Select2=1,Textiles!$W45,"")</f>
        <v>5.253885452647817E-2</v>
      </c>
      <c r="Z43" s="686">
        <f>Sludge!W45</f>
        <v>0</v>
      </c>
      <c r="AA43" s="686" t="str">
        <f>IF(Select2=2,MSW!$W45,"")</f>
        <v/>
      </c>
      <c r="AB43" s="693">
        <f>Industry!$W45</f>
        <v>0</v>
      </c>
      <c r="AC43" s="694">
        <f t="shared" si="0"/>
        <v>1.3796937355640919</v>
      </c>
      <c r="AD43" s="695">
        <f>Recovery_OX!R38</f>
        <v>0</v>
      </c>
      <c r="AE43" s="651"/>
      <c r="AF43" s="696">
        <f>(AC43-AD43)*(1-Recovery_OX!U38)</f>
        <v>1.3796937355640919</v>
      </c>
    </row>
    <row r="44" spans="2:32">
      <c r="B44" s="690">
        <f t="shared" si="1"/>
        <v>2027</v>
      </c>
      <c r="C44" s="870">
        <f>IF(Select2=1,Food!$K46,"")</f>
        <v>0.99706601163951603</v>
      </c>
      <c r="D44" s="871">
        <f>IF(Select2=1,Paper!$K46,"")</f>
        <v>0.20594209265485425</v>
      </c>
      <c r="E44" s="863">
        <f>IF(Select2=1,Nappies!$K46,"")</f>
        <v>0.34090106097828704</v>
      </c>
      <c r="F44" s="871">
        <f>IF(Select2=1,Garden!$K46,"")</f>
        <v>0</v>
      </c>
      <c r="G44" s="863">
        <f>IF(Select2=1,Wood!$K46,"")</f>
        <v>0</v>
      </c>
      <c r="H44" s="871">
        <f>IF(Select2=1,Textiles!$K46,"")</f>
        <v>4.8759353332538648E-2</v>
      </c>
      <c r="I44" s="872">
        <f>Sludge!K46</f>
        <v>0</v>
      </c>
      <c r="J44" s="872" t="str">
        <f>IF(Select2=2,MSW!$K46,"")</f>
        <v/>
      </c>
      <c r="K44" s="872">
        <f>Industry!$K46</f>
        <v>0</v>
      </c>
      <c r="L44" s="873">
        <f t="shared" si="3"/>
        <v>1.5926685186051959</v>
      </c>
      <c r="M44" s="874">
        <f>Recovery_OX!C39</f>
        <v>0</v>
      </c>
      <c r="N44" s="868"/>
      <c r="O44" s="875">
        <f>(L44-M44)*(1-Recovery_OX!F39)</f>
        <v>1.5926685186051959</v>
      </c>
      <c r="P44" s="643"/>
      <c r="Q44" s="653"/>
      <c r="S44" s="690">
        <f t="shared" si="2"/>
        <v>2027</v>
      </c>
      <c r="T44" s="691">
        <f>IF(Select2=1,Food!$W46,"")</f>
        <v>0.66708252339842711</v>
      </c>
      <c r="U44" s="692">
        <f>IF(Select2=1,Paper!$W46,"")</f>
        <v>0.42550019143564932</v>
      </c>
      <c r="V44" s="684">
        <f>IF(Select2=1,Nappies!$W46,"")</f>
        <v>0</v>
      </c>
      <c r="W44" s="692">
        <f>IF(Select2=1,Garden!$W46,"")</f>
        <v>0</v>
      </c>
      <c r="X44" s="684">
        <f>IF(Select2=1,Wood!$W46,"")</f>
        <v>0.24608269078082196</v>
      </c>
      <c r="Y44" s="692">
        <f>IF(Select2=1,Textiles!$W46,"")</f>
        <v>5.3434907761686169E-2</v>
      </c>
      <c r="Z44" s="686">
        <f>Sludge!W46</f>
        <v>0</v>
      </c>
      <c r="AA44" s="686" t="str">
        <f>IF(Select2=2,MSW!$W46,"")</f>
        <v/>
      </c>
      <c r="AB44" s="693">
        <f>Industry!$W46</f>
        <v>0</v>
      </c>
      <c r="AC44" s="694">
        <f t="shared" si="0"/>
        <v>1.3921003133765848</v>
      </c>
      <c r="AD44" s="695">
        <f>Recovery_OX!R39</f>
        <v>0</v>
      </c>
      <c r="AE44" s="651"/>
      <c r="AF44" s="696">
        <f>(AC44-AD44)*(1-Recovery_OX!U39)</f>
        <v>1.3921003133765848</v>
      </c>
    </row>
    <row r="45" spans="2:32">
      <c r="B45" s="690">
        <f t="shared" si="1"/>
        <v>2028</v>
      </c>
      <c r="C45" s="870">
        <f>IF(Select2=1,Food!$K47,"")</f>
        <v>0.9931599880463865</v>
      </c>
      <c r="D45" s="871">
        <f>IF(Select2=1,Paper!$K47,"")</f>
        <v>0.20907559726426278</v>
      </c>
      <c r="E45" s="863">
        <f>IF(Select2=1,Nappies!$K47,"")</f>
        <v>0.34139082267243182</v>
      </c>
      <c r="F45" s="871">
        <f>IF(Select2=1,Garden!$K47,"")</f>
        <v>0</v>
      </c>
      <c r="G45" s="863">
        <f>IF(Select2=1,Wood!$K47,"")</f>
        <v>0</v>
      </c>
      <c r="H45" s="871">
        <f>IF(Select2=1,Textiles!$K47,"")</f>
        <v>4.9501249544476975E-2</v>
      </c>
      <c r="I45" s="872">
        <f>Sludge!K47</f>
        <v>0</v>
      </c>
      <c r="J45" s="872" t="str">
        <f>IF(Select2=2,MSW!$K47,"")</f>
        <v/>
      </c>
      <c r="K45" s="872">
        <f>Industry!$K47</f>
        <v>0</v>
      </c>
      <c r="L45" s="873">
        <f t="shared" si="3"/>
        <v>1.5931276575275579</v>
      </c>
      <c r="M45" s="874">
        <f>Recovery_OX!C40</f>
        <v>0</v>
      </c>
      <c r="N45" s="868"/>
      <c r="O45" s="875">
        <f>(L45-M45)*(1-Recovery_OX!F40)</f>
        <v>1.5931276575275579</v>
      </c>
      <c r="P45" s="643"/>
      <c r="Q45" s="653"/>
      <c r="S45" s="690">
        <f t="shared" si="2"/>
        <v>2028</v>
      </c>
      <c r="T45" s="691">
        <f>IF(Select2=1,Food!$W47,"")</f>
        <v>0.66446921590971419</v>
      </c>
      <c r="U45" s="692">
        <f>IF(Select2=1,Paper!$W47,"")</f>
        <v>0.43197437451293969</v>
      </c>
      <c r="V45" s="684">
        <f>IF(Select2=1,Nappies!$W47,"")</f>
        <v>0</v>
      </c>
      <c r="W45" s="692">
        <f>IF(Select2=1,Garden!$W47,"")</f>
        <v>0</v>
      </c>
      <c r="X45" s="684">
        <f>IF(Select2=1,Wood!$W47,"")</f>
        <v>0.25240990444590972</v>
      </c>
      <c r="Y45" s="692">
        <f>IF(Select2=1,Textiles!$W47,"")</f>
        <v>5.424794470627612E-2</v>
      </c>
      <c r="Z45" s="686">
        <f>Sludge!W47</f>
        <v>0</v>
      </c>
      <c r="AA45" s="686" t="str">
        <f>IF(Select2=2,MSW!$W47,"")</f>
        <v/>
      </c>
      <c r="AB45" s="693">
        <f>Industry!$W47</f>
        <v>0</v>
      </c>
      <c r="AC45" s="694">
        <f t="shared" si="0"/>
        <v>1.4031014395748396</v>
      </c>
      <c r="AD45" s="695">
        <f>Recovery_OX!R40</f>
        <v>0</v>
      </c>
      <c r="AE45" s="651"/>
      <c r="AF45" s="696">
        <f>(AC45-AD45)*(1-Recovery_OX!U40)</f>
        <v>1.4031014395748396</v>
      </c>
    </row>
    <row r="46" spans="2:32">
      <c r="B46" s="690">
        <f t="shared" si="1"/>
        <v>2029</v>
      </c>
      <c r="C46" s="870">
        <f>IF(Select2=1,Food!$K48,"")</f>
        <v>0.98878840726999429</v>
      </c>
      <c r="D46" s="871">
        <f>IF(Select2=1,Paper!$K48,"")</f>
        <v>0.21190518741184994</v>
      </c>
      <c r="E46" s="863">
        <f>IF(Select2=1,Nappies!$K48,"")</f>
        <v>0.34151369005333404</v>
      </c>
      <c r="F46" s="871">
        <f>IF(Select2=1,Garden!$K48,"")</f>
        <v>0</v>
      </c>
      <c r="G46" s="863">
        <f>IF(Select2=1,Wood!$K48,"")</f>
        <v>0</v>
      </c>
      <c r="H46" s="871">
        <f>IF(Select2=1,Textiles!$K48,"")</f>
        <v>5.0171190225441593E-2</v>
      </c>
      <c r="I46" s="872">
        <f>Sludge!K48</f>
        <v>0</v>
      </c>
      <c r="J46" s="872" t="str">
        <f>IF(Select2=2,MSW!$K48,"")</f>
        <v/>
      </c>
      <c r="K46" s="872">
        <f>Industry!$K48</f>
        <v>0</v>
      </c>
      <c r="L46" s="873">
        <f t="shared" si="3"/>
        <v>1.5923784749606198</v>
      </c>
      <c r="M46" s="874">
        <f>Recovery_OX!C41</f>
        <v>0</v>
      </c>
      <c r="N46" s="868"/>
      <c r="O46" s="875">
        <f>(L46-M46)*(1-Recovery_OX!F41)</f>
        <v>1.5923784749606198</v>
      </c>
      <c r="P46" s="643"/>
      <c r="Q46" s="653"/>
      <c r="S46" s="690">
        <f t="shared" si="2"/>
        <v>2029</v>
      </c>
      <c r="T46" s="691">
        <f>IF(Select2=1,Food!$W48,"")</f>
        <v>0.66154442948483105</v>
      </c>
      <c r="U46" s="692">
        <f>IF(Select2=1,Paper!$W48,"")</f>
        <v>0.43782063514845021</v>
      </c>
      <c r="V46" s="684">
        <f>IF(Select2=1,Nappies!$W48,"")</f>
        <v>0</v>
      </c>
      <c r="W46" s="692">
        <f>IF(Select2=1,Garden!$W48,"")</f>
        <v>0</v>
      </c>
      <c r="X46" s="684">
        <f>IF(Select2=1,Wood!$W48,"")</f>
        <v>0.25843965425745774</v>
      </c>
      <c r="Y46" s="692">
        <f>IF(Select2=1,Textiles!$W48,"")</f>
        <v>5.4982126274456512E-2</v>
      </c>
      <c r="Z46" s="686">
        <f>Sludge!W48</f>
        <v>0</v>
      </c>
      <c r="AA46" s="686" t="str">
        <f>IF(Select2=2,MSW!$W48,"")</f>
        <v/>
      </c>
      <c r="AB46" s="693">
        <f>Industry!$W48</f>
        <v>0</v>
      </c>
      <c r="AC46" s="694">
        <f t="shared" si="0"/>
        <v>1.4127868451651957</v>
      </c>
      <c r="AD46" s="695">
        <f>Recovery_OX!R41</f>
        <v>0</v>
      </c>
      <c r="AE46" s="651"/>
      <c r="AF46" s="696">
        <f>(AC46-AD46)*(1-Recovery_OX!U41)</f>
        <v>1.4127868451651957</v>
      </c>
    </row>
    <row r="47" spans="2:32">
      <c r="B47" s="690">
        <f t="shared" si="1"/>
        <v>2030</v>
      </c>
      <c r="C47" s="870">
        <f>IF(Select2=1,Food!$K49,"")</f>
        <v>0.98400422753584693</v>
      </c>
      <c r="D47" s="871">
        <f>IF(Select2=1,Paper!$K49,"")</f>
        <v>0.21444613067145804</v>
      </c>
      <c r="E47" s="863">
        <f>IF(Select2=1,Nappies!$K49,"")</f>
        <v>0.34131037544754583</v>
      </c>
      <c r="F47" s="871">
        <f>IF(Select2=1,Garden!$K49,"")</f>
        <v>0</v>
      </c>
      <c r="G47" s="863">
        <f>IF(Select2=1,Wood!$K49,"")</f>
        <v>0</v>
      </c>
      <c r="H47" s="871">
        <f>IF(Select2=1,Textiles!$K49,"")</f>
        <v>5.0772790163540707E-2</v>
      </c>
      <c r="I47" s="872">
        <f>Sludge!K49</f>
        <v>0</v>
      </c>
      <c r="J47" s="872" t="str">
        <f>IF(Select2=2,MSW!$K49,"")</f>
        <v/>
      </c>
      <c r="K47" s="872">
        <f>Industry!$K49</f>
        <v>0</v>
      </c>
      <c r="L47" s="873">
        <f t="shared" si="3"/>
        <v>1.5905335238183915</v>
      </c>
      <c r="M47" s="874">
        <f>Recovery_OX!C42</f>
        <v>0</v>
      </c>
      <c r="N47" s="868"/>
      <c r="O47" s="875">
        <f>(L47-M47)*(1-Recovery_OX!F42)</f>
        <v>1.5905335238183915</v>
      </c>
      <c r="P47" s="643"/>
      <c r="Q47" s="653"/>
      <c r="S47" s="690">
        <f t="shared" si="2"/>
        <v>2030</v>
      </c>
      <c r="T47" s="691">
        <f>IF(Select2=1,Food!$W49,"")</f>
        <v>0.65834359558598143</v>
      </c>
      <c r="U47" s="692">
        <f>IF(Select2=1,Paper!$W49,"")</f>
        <v>0.44307051791623553</v>
      </c>
      <c r="V47" s="684">
        <f>IF(Select2=1,Nappies!$W49,"")</f>
        <v>0</v>
      </c>
      <c r="W47" s="692">
        <f>IF(Select2=1,Garden!$W49,"")</f>
        <v>0</v>
      </c>
      <c r="X47" s="684">
        <f>IF(Select2=1,Wood!$W49,"")</f>
        <v>0.26417759355375436</v>
      </c>
      <c r="Y47" s="692">
        <f>IF(Select2=1,Textiles!$W49,"")</f>
        <v>5.5641413877852819E-2</v>
      </c>
      <c r="Z47" s="686">
        <f>Sludge!W49</f>
        <v>0</v>
      </c>
      <c r="AA47" s="686" t="str">
        <f>IF(Select2=2,MSW!$W49,"")</f>
        <v/>
      </c>
      <c r="AB47" s="693">
        <f>Industry!$W49</f>
        <v>0</v>
      </c>
      <c r="AC47" s="694">
        <f t="shared" si="0"/>
        <v>1.4212331209338243</v>
      </c>
      <c r="AD47" s="695">
        <f>Recovery_OX!R42</f>
        <v>0</v>
      </c>
      <c r="AE47" s="651"/>
      <c r="AF47" s="696">
        <f>(AC47-AD47)*(1-Recovery_OX!U42)</f>
        <v>1.4212331209338243</v>
      </c>
    </row>
    <row r="48" spans="2:32">
      <c r="B48" s="690">
        <f t="shared" si="1"/>
        <v>2031</v>
      </c>
      <c r="C48" s="691">
        <f>IF(Select2=1,Food!$K50,"")</f>
        <v>0.97886241260780671</v>
      </c>
      <c r="D48" s="692">
        <f>IF(Select2=1,Paper!$K50,"")</f>
        <v>0.21671368458328955</v>
      </c>
      <c r="E48" s="684">
        <f>IF(Select2=1,Nappies!$K50,"")</f>
        <v>0.34081844958090884</v>
      </c>
      <c r="F48" s="692">
        <f>IF(Select2=1,Garden!$K50,"")</f>
        <v>0</v>
      </c>
      <c r="G48" s="684">
        <f>IF(Select2=1,Wood!$K50,"")</f>
        <v>0</v>
      </c>
      <c r="H48" s="692">
        <f>IF(Select2=1,Textiles!$K50,"")</f>
        <v>5.1309661771293438E-2</v>
      </c>
      <c r="I48" s="693">
        <f>Sludge!K50</f>
        <v>0</v>
      </c>
      <c r="J48" s="693" t="str">
        <f>IF(Select2=2,MSW!$K50,"")</f>
        <v/>
      </c>
      <c r="K48" s="693">
        <f>Industry!$K50</f>
        <v>0</v>
      </c>
      <c r="L48" s="694">
        <f t="shared" si="3"/>
        <v>1.5877042085432984</v>
      </c>
      <c r="M48" s="695">
        <f>Recovery_OX!C43</f>
        <v>0</v>
      </c>
      <c r="N48" s="651"/>
      <c r="O48" s="762">
        <f>(L48-M48)*(1-Recovery_OX!F43)</f>
        <v>1.5877042085432984</v>
      </c>
      <c r="P48" s="643"/>
      <c r="Q48" s="653"/>
      <c r="S48" s="690">
        <f t="shared" si="2"/>
        <v>2031</v>
      </c>
      <c r="T48" s="691">
        <f>IF(Select2=1,Food!$W50,"")</f>
        <v>0.65490348747177074</v>
      </c>
      <c r="U48" s="692">
        <f>IF(Select2=1,Paper!$W50,"")</f>
        <v>0.44775554665968903</v>
      </c>
      <c r="V48" s="684">
        <f>IF(Select2=1,Nappies!$W50,"")</f>
        <v>0</v>
      </c>
      <c r="W48" s="692">
        <f>IF(Select2=1,Garden!$W50,"")</f>
        <v>0</v>
      </c>
      <c r="X48" s="684">
        <f>IF(Select2=1,Wood!$W50,"")</f>
        <v>0.2696300676218964</v>
      </c>
      <c r="Y48" s="692">
        <f>IF(Select2=1,Textiles!$W50,"")</f>
        <v>5.6229766324705124E-2</v>
      </c>
      <c r="Z48" s="686">
        <f>Sludge!W50</f>
        <v>0</v>
      </c>
      <c r="AA48" s="686" t="str">
        <f>IF(Select2=2,MSW!$W50,"")</f>
        <v/>
      </c>
      <c r="AB48" s="693">
        <f>Industry!$W50</f>
        <v>0</v>
      </c>
      <c r="AC48" s="694">
        <f t="shared" si="0"/>
        <v>1.4285188680780612</v>
      </c>
      <c r="AD48" s="695">
        <f>Recovery_OX!R43</f>
        <v>0</v>
      </c>
      <c r="AE48" s="651"/>
      <c r="AF48" s="696">
        <f>(AC48-AD48)*(1-Recovery_OX!U43)</f>
        <v>1.4285188680780612</v>
      </c>
    </row>
    <row r="49" spans="2:32">
      <c r="B49" s="690">
        <f t="shared" si="1"/>
        <v>2032</v>
      </c>
      <c r="C49" s="691">
        <f>IF(Select2=1,Food!$K51,"")</f>
        <v>0.65615109748182199</v>
      </c>
      <c r="D49" s="692">
        <f>IF(Select2=1,Paper!$K51,"")</f>
        <v>0.20206250019450614</v>
      </c>
      <c r="E49" s="684">
        <f>IF(Select2=1,Nappies!$K51,"")</f>
        <v>0.28753653475834129</v>
      </c>
      <c r="F49" s="692">
        <f>IF(Select2=1,Garden!$K51,"")</f>
        <v>0</v>
      </c>
      <c r="G49" s="684">
        <f>IF(Select2=1,Wood!$K51,"")</f>
        <v>0</v>
      </c>
      <c r="H49" s="692">
        <f>IF(Select2=1,Textiles!$K51,"")</f>
        <v>4.7840811537018496E-2</v>
      </c>
      <c r="I49" s="693">
        <f>Sludge!K51</f>
        <v>0</v>
      </c>
      <c r="J49" s="693" t="str">
        <f>IF(Select2=2,MSW!$K51,"")</f>
        <v/>
      </c>
      <c r="K49" s="693">
        <f>Industry!$K51</f>
        <v>0</v>
      </c>
      <c r="L49" s="694">
        <f t="shared" si="3"/>
        <v>1.1935909439716881</v>
      </c>
      <c r="M49" s="695">
        <f>Recovery_OX!C44</f>
        <v>0</v>
      </c>
      <c r="N49" s="651"/>
      <c r="O49" s="762">
        <f>(L49-M49)*(1-Recovery_OX!F44)</f>
        <v>1.1935909439716881</v>
      </c>
      <c r="P49" s="643"/>
      <c r="Q49" s="653"/>
      <c r="S49" s="690">
        <f t="shared" si="2"/>
        <v>2032</v>
      </c>
      <c r="T49" s="691">
        <f>IF(Select2=1,Food!$W51,"")</f>
        <v>0.43899493587097815</v>
      </c>
      <c r="U49" s="692">
        <f>IF(Select2=1,Paper!$W51,"")</f>
        <v>0.41748450453410357</v>
      </c>
      <c r="V49" s="684">
        <f>IF(Select2=1,Nappies!$W51,"")</f>
        <v>0</v>
      </c>
      <c r="W49" s="692">
        <f>IF(Select2=1,Garden!$W51,"")</f>
        <v>0</v>
      </c>
      <c r="X49" s="684">
        <f>IF(Select2=1,Wood!$W51,"")</f>
        <v>0.26035625368159704</v>
      </c>
      <c r="Y49" s="692">
        <f>IF(Select2=1,Textiles!$W51,"")</f>
        <v>5.242828661591066E-2</v>
      </c>
      <c r="Z49" s="686">
        <f>Sludge!W51</f>
        <v>0</v>
      </c>
      <c r="AA49" s="686" t="str">
        <f>IF(Select2=2,MSW!$W51,"")</f>
        <v/>
      </c>
      <c r="AB49" s="693">
        <f>Industry!$W51</f>
        <v>0</v>
      </c>
      <c r="AC49" s="694">
        <f t="shared" ref="AC49:AC80" si="4">SUM(T49:AA49)</f>
        <v>1.1692639807025895</v>
      </c>
      <c r="AD49" s="695">
        <f>Recovery_OX!R44</f>
        <v>0</v>
      </c>
      <c r="AE49" s="651"/>
      <c r="AF49" s="696">
        <f>(AC49-AD49)*(1-Recovery_OX!U44)</f>
        <v>1.1692639807025895</v>
      </c>
    </row>
    <row r="50" spans="2:32">
      <c r="B50" s="690">
        <f t="shared" si="1"/>
        <v>2033</v>
      </c>
      <c r="C50" s="691">
        <f>IF(Select2=1,Food!$K52,"")</f>
        <v>0.43983123387035017</v>
      </c>
      <c r="D50" s="692">
        <f>IF(Select2=1,Paper!$K52,"")</f>
        <v>0.18840182641610198</v>
      </c>
      <c r="E50" s="684">
        <f>IF(Select2=1,Nappies!$K52,"")</f>
        <v>0.24258445786165575</v>
      </c>
      <c r="F50" s="692">
        <f>IF(Select2=1,Garden!$K52,"")</f>
        <v>0</v>
      </c>
      <c r="G50" s="684">
        <f>IF(Select2=1,Wood!$K52,"")</f>
        <v>0</v>
      </c>
      <c r="H50" s="692">
        <f>IF(Select2=1,Textiles!$K52,"")</f>
        <v>4.4606477016401233E-2</v>
      </c>
      <c r="I50" s="693">
        <f>Sludge!K52</f>
        <v>0</v>
      </c>
      <c r="J50" s="693" t="str">
        <f>IF(Select2=2,MSW!$K52,"")</f>
        <v/>
      </c>
      <c r="K50" s="693">
        <f>Industry!$K52</f>
        <v>0</v>
      </c>
      <c r="L50" s="694">
        <f t="shared" si="3"/>
        <v>0.91542399516450901</v>
      </c>
      <c r="M50" s="695">
        <f>Recovery_OX!C45</f>
        <v>0</v>
      </c>
      <c r="N50" s="651"/>
      <c r="O50" s="762">
        <f>(L50-M50)*(1-Recovery_OX!F45)</f>
        <v>0.91542399516450901</v>
      </c>
      <c r="P50" s="643"/>
      <c r="Q50" s="653"/>
      <c r="S50" s="690">
        <f t="shared" si="2"/>
        <v>2033</v>
      </c>
      <c r="T50" s="691">
        <f>IF(Select2=1,Food!$W52,"")</f>
        <v>0.29426710562244662</v>
      </c>
      <c r="U50" s="692">
        <f>IF(Select2=1,Paper!$W52,"")</f>
        <v>0.38925997193409489</v>
      </c>
      <c r="V50" s="684">
        <f>IF(Select2=1,Nappies!$W52,"")</f>
        <v>0</v>
      </c>
      <c r="W50" s="692">
        <f>IF(Select2=1,Garden!$W52,"")</f>
        <v>0</v>
      </c>
      <c r="X50" s="684">
        <f>IF(Select2=1,Wood!$W52,"")</f>
        <v>0.25140140871147909</v>
      </c>
      <c r="Y50" s="692">
        <f>IF(Select2=1,Textiles!$W52,"")</f>
        <v>4.8883810428932847E-2</v>
      </c>
      <c r="Z50" s="686">
        <f>Sludge!W52</f>
        <v>0</v>
      </c>
      <c r="AA50" s="686" t="str">
        <f>IF(Select2=2,MSW!$W52,"")</f>
        <v/>
      </c>
      <c r="AB50" s="693">
        <f>Industry!$W52</f>
        <v>0</v>
      </c>
      <c r="AC50" s="694">
        <f t="shared" si="4"/>
        <v>0.98381229669695347</v>
      </c>
      <c r="AD50" s="695">
        <f>Recovery_OX!R45</f>
        <v>0</v>
      </c>
      <c r="AE50" s="651"/>
      <c r="AF50" s="696">
        <f>(AC50-AD50)*(1-Recovery_OX!U45)</f>
        <v>0.98381229669695347</v>
      </c>
    </row>
    <row r="51" spans="2:32">
      <c r="B51" s="690">
        <f t="shared" si="1"/>
        <v>2034</v>
      </c>
      <c r="C51" s="691">
        <f>IF(Select2=1,Food!$K53,"")</f>
        <v>0.29482769293588518</v>
      </c>
      <c r="D51" s="692">
        <f>IF(Select2=1,Paper!$K53,"")</f>
        <v>0.17566469860936676</v>
      </c>
      <c r="E51" s="684">
        <f>IF(Select2=1,Nappies!$K53,"")</f>
        <v>0.20465997215098697</v>
      </c>
      <c r="F51" s="692">
        <f>IF(Select2=1,Garden!$K53,"")</f>
        <v>0</v>
      </c>
      <c r="G51" s="684">
        <f>IF(Select2=1,Wood!$K53,"")</f>
        <v>0</v>
      </c>
      <c r="H51" s="692">
        <f>IF(Select2=1,Textiles!$K53,"")</f>
        <v>4.1590803497869228E-2</v>
      </c>
      <c r="I51" s="693">
        <f>Sludge!K53</f>
        <v>0</v>
      </c>
      <c r="J51" s="693" t="str">
        <f>IF(Select2=2,MSW!$K53,"")</f>
        <v/>
      </c>
      <c r="K51" s="693">
        <f>Industry!$K53</f>
        <v>0</v>
      </c>
      <c r="L51" s="694">
        <f t="shared" si="3"/>
        <v>0.71674316719410813</v>
      </c>
      <c r="M51" s="695">
        <f>Recovery_OX!C46</f>
        <v>0</v>
      </c>
      <c r="N51" s="651"/>
      <c r="O51" s="762">
        <f>(L51-M51)*(1-Recovery_OX!F46)</f>
        <v>0.71674316719410813</v>
      </c>
      <c r="P51" s="643"/>
      <c r="Q51" s="653"/>
      <c r="S51" s="690">
        <f t="shared" si="2"/>
        <v>2034</v>
      </c>
      <c r="T51" s="691">
        <f>IF(Select2=1,Food!$W53,"")</f>
        <v>0.19725313978761275</v>
      </c>
      <c r="U51" s="692">
        <f>IF(Select2=1,Paper!$W53,"")</f>
        <v>0.36294359216811301</v>
      </c>
      <c r="V51" s="684">
        <f>IF(Select2=1,Nappies!$W53,"")</f>
        <v>0</v>
      </c>
      <c r="W51" s="692">
        <f>IF(Select2=1,Garden!$W53,"")</f>
        <v>0</v>
      </c>
      <c r="X51" s="684">
        <f>IF(Select2=1,Wood!$W53,"")</f>
        <v>0.24275456190658634</v>
      </c>
      <c r="Y51" s="692">
        <f>IF(Select2=1,Textiles!$W53,"")</f>
        <v>4.5578962737390934E-2</v>
      </c>
      <c r="Z51" s="686">
        <f>Sludge!W53</f>
        <v>0</v>
      </c>
      <c r="AA51" s="686" t="str">
        <f>IF(Select2=2,MSW!$W53,"")</f>
        <v/>
      </c>
      <c r="AB51" s="693">
        <f>Industry!$W53</f>
        <v>0</v>
      </c>
      <c r="AC51" s="694">
        <f t="shared" si="4"/>
        <v>0.84853025659970294</v>
      </c>
      <c r="AD51" s="695">
        <f>Recovery_OX!R46</f>
        <v>0</v>
      </c>
      <c r="AE51" s="651"/>
      <c r="AF51" s="696">
        <f>(AC51-AD51)*(1-Recovery_OX!U46)</f>
        <v>0.84853025659970294</v>
      </c>
    </row>
    <row r="52" spans="2:32">
      <c r="B52" s="690">
        <f t="shared" si="1"/>
        <v>2035</v>
      </c>
      <c r="C52" s="691">
        <f>IF(Select2=1,Food!$K54,"")</f>
        <v>0.19762891270136387</v>
      </c>
      <c r="D52" s="692">
        <f>IF(Select2=1,Paper!$K54,"")</f>
        <v>0.16378867935901459</v>
      </c>
      <c r="E52" s="684">
        <f>IF(Select2=1,Nappies!$K54,"")</f>
        <v>0.17266441786938341</v>
      </c>
      <c r="F52" s="692">
        <f>IF(Select2=1,Garden!$K54,"")</f>
        <v>0</v>
      </c>
      <c r="G52" s="684">
        <f>IF(Select2=1,Wood!$K54,"")</f>
        <v>0</v>
      </c>
      <c r="H52" s="692">
        <f>IF(Select2=1,Textiles!$K54,"")</f>
        <v>3.8779008146335968E-2</v>
      </c>
      <c r="I52" s="693">
        <f>Sludge!K54</f>
        <v>0</v>
      </c>
      <c r="J52" s="693" t="str">
        <f>IF(Select2=2,MSW!$K54,"")</f>
        <v/>
      </c>
      <c r="K52" s="693">
        <f>Industry!$K54</f>
        <v>0</v>
      </c>
      <c r="L52" s="694">
        <f t="shared" si="3"/>
        <v>0.57286101807609779</v>
      </c>
      <c r="M52" s="695">
        <f>Recovery_OX!C47</f>
        <v>0</v>
      </c>
      <c r="N52" s="651"/>
      <c r="O52" s="762">
        <f>(L52-M52)*(1-Recovery_OX!F47)</f>
        <v>0.57286101807609779</v>
      </c>
      <c r="P52" s="643"/>
      <c r="Q52" s="653"/>
      <c r="S52" s="690">
        <f t="shared" si="2"/>
        <v>2035</v>
      </c>
      <c r="T52" s="691">
        <f>IF(Select2=1,Food!$W54,"")</f>
        <v>0.13222273374310697</v>
      </c>
      <c r="U52" s="692">
        <f>IF(Select2=1,Paper!$W54,"")</f>
        <v>0.33840636231201349</v>
      </c>
      <c r="V52" s="684">
        <f>IF(Select2=1,Nappies!$W54,"")</f>
        <v>0</v>
      </c>
      <c r="W52" s="692">
        <f>IF(Select2=1,Garden!$W54,"")</f>
        <v>0</v>
      </c>
      <c r="X52" s="684">
        <f>IF(Select2=1,Wood!$W54,"")</f>
        <v>0.23440511979823248</v>
      </c>
      <c r="Y52" s="692">
        <f>IF(Select2=1,Textiles!$W54,"")</f>
        <v>4.2497543174066801E-2</v>
      </c>
      <c r="Z52" s="686">
        <f>Sludge!W54</f>
        <v>0</v>
      </c>
      <c r="AA52" s="686" t="str">
        <f>IF(Select2=2,MSW!$W54,"")</f>
        <v/>
      </c>
      <c r="AB52" s="693">
        <f>Industry!$W54</f>
        <v>0</v>
      </c>
      <c r="AC52" s="694">
        <f t="shared" si="4"/>
        <v>0.74753175902741975</v>
      </c>
      <c r="AD52" s="695">
        <f>Recovery_OX!R47</f>
        <v>0</v>
      </c>
      <c r="AE52" s="651"/>
      <c r="AF52" s="696">
        <f>(AC52-AD52)*(1-Recovery_OX!U47)</f>
        <v>0.74753175902741975</v>
      </c>
    </row>
    <row r="53" spans="2:32">
      <c r="B53" s="690">
        <f t="shared" si="1"/>
        <v>2036</v>
      </c>
      <c r="C53" s="691">
        <f>IF(Select2=1,Food!$K55,"")</f>
        <v>0.1324746218599516</v>
      </c>
      <c r="D53" s="692">
        <f>IF(Select2=1,Paper!$K55,"")</f>
        <v>0.15271555240490214</v>
      </c>
      <c r="E53" s="684">
        <f>IF(Select2=1,Nappies!$K55,"")</f>
        <v>0.14567089443449471</v>
      </c>
      <c r="F53" s="692">
        <f>IF(Select2=1,Garden!$K55,"")</f>
        <v>0</v>
      </c>
      <c r="G53" s="684">
        <f>IF(Select2=1,Wood!$K55,"")</f>
        <v>0</v>
      </c>
      <c r="H53" s="692">
        <f>IF(Select2=1,Textiles!$K55,"")</f>
        <v>3.6157307537726079E-2</v>
      </c>
      <c r="I53" s="693">
        <f>Sludge!K55</f>
        <v>0</v>
      </c>
      <c r="J53" s="693" t="str">
        <f>IF(Select2=2,MSW!$K55,"")</f>
        <v/>
      </c>
      <c r="K53" s="693">
        <f>Industry!$K55</f>
        <v>0</v>
      </c>
      <c r="L53" s="694">
        <f t="shared" si="3"/>
        <v>0.46701837623707448</v>
      </c>
      <c r="M53" s="695">
        <f>Recovery_OX!C48</f>
        <v>0</v>
      </c>
      <c r="N53" s="651"/>
      <c r="O53" s="762">
        <f>(L53-M53)*(1-Recovery_OX!F48)</f>
        <v>0.46701837623707448</v>
      </c>
      <c r="P53" s="643"/>
      <c r="Q53" s="653"/>
      <c r="S53" s="690">
        <f t="shared" si="2"/>
        <v>2036</v>
      </c>
      <c r="T53" s="691">
        <f>IF(Select2=1,Food!$W55,"")</f>
        <v>8.8631548969637555E-2</v>
      </c>
      <c r="U53" s="692">
        <f>IF(Select2=1,Paper!$W55,"")</f>
        <v>0.31552800083657456</v>
      </c>
      <c r="V53" s="684">
        <f>IF(Select2=1,Nappies!$W55,"")</f>
        <v>0</v>
      </c>
      <c r="W53" s="692">
        <f>IF(Select2=1,Garden!$W55,"")</f>
        <v>0</v>
      </c>
      <c r="X53" s="684">
        <f>IF(Select2=1,Wood!$W55,"")</f>
        <v>0.22634285327567705</v>
      </c>
      <c r="Y53" s="692">
        <f>IF(Select2=1,Textiles!$W55,"")</f>
        <v>3.9624446616686099E-2</v>
      </c>
      <c r="Z53" s="686">
        <f>Sludge!W55</f>
        <v>0</v>
      </c>
      <c r="AA53" s="686" t="str">
        <f>IF(Select2=2,MSW!$W55,"")</f>
        <v/>
      </c>
      <c r="AB53" s="693">
        <f>Industry!$W55</f>
        <v>0</v>
      </c>
      <c r="AC53" s="694">
        <f t="shared" si="4"/>
        <v>0.67012684969857517</v>
      </c>
      <c r="AD53" s="695">
        <f>Recovery_OX!R48</f>
        <v>0</v>
      </c>
      <c r="AE53" s="651"/>
      <c r="AF53" s="696">
        <f>(AC53-AD53)*(1-Recovery_OX!U48)</f>
        <v>0.67012684969857517</v>
      </c>
    </row>
    <row r="54" spans="2:32">
      <c r="B54" s="690">
        <f t="shared" si="1"/>
        <v>2037</v>
      </c>
      <c r="C54" s="691">
        <f>IF(Select2=1,Food!$K56,"")</f>
        <v>8.8800394623716666E-2</v>
      </c>
      <c r="D54" s="692">
        <f>IF(Select2=1,Paper!$K56,"")</f>
        <v>0.14239103726585373</v>
      </c>
      <c r="E54" s="684">
        <f>IF(Select2=1,Nappies!$K56,"")</f>
        <v>0.12289740843650916</v>
      </c>
      <c r="F54" s="692">
        <f>IF(Select2=1,Garden!$K56,"")</f>
        <v>0</v>
      </c>
      <c r="G54" s="684">
        <f>IF(Select2=1,Wood!$K56,"")</f>
        <v>0</v>
      </c>
      <c r="H54" s="692">
        <f>IF(Select2=1,Textiles!$K56,"")</f>
        <v>3.3712850092614557E-2</v>
      </c>
      <c r="I54" s="693">
        <f>Sludge!K56</f>
        <v>0</v>
      </c>
      <c r="J54" s="693" t="str">
        <f>IF(Select2=2,MSW!$K56,"")</f>
        <v/>
      </c>
      <c r="K54" s="693">
        <f>Industry!$K56</f>
        <v>0</v>
      </c>
      <c r="L54" s="694">
        <f t="shared" si="3"/>
        <v>0.38780169041869411</v>
      </c>
      <c r="M54" s="695">
        <f>Recovery_OX!C49</f>
        <v>0</v>
      </c>
      <c r="N54" s="651"/>
      <c r="O54" s="762">
        <f>(L54-M54)*(1-Recovery_OX!F49)</f>
        <v>0.38780169041869411</v>
      </c>
      <c r="P54" s="643"/>
      <c r="Q54" s="653"/>
      <c r="S54" s="690">
        <f t="shared" si="2"/>
        <v>2037</v>
      </c>
      <c r="T54" s="691">
        <f>IF(Select2=1,Food!$W56,"")</f>
        <v>5.9411503985537462E-2</v>
      </c>
      <c r="U54" s="692">
        <f>IF(Select2=1,Paper!$W56,"")</f>
        <v>0.29419635798730098</v>
      </c>
      <c r="V54" s="684">
        <f>IF(Select2=1,Nappies!$W56,"")</f>
        <v>0</v>
      </c>
      <c r="W54" s="692">
        <f>IF(Select2=1,Garden!$W56,"")</f>
        <v>0</v>
      </c>
      <c r="X54" s="684">
        <f>IF(Select2=1,Wood!$W56,"")</f>
        <v>0.21855788505418541</v>
      </c>
      <c r="Y54" s="692">
        <f>IF(Select2=1,Textiles!$W56,"")</f>
        <v>3.6945589142591287E-2</v>
      </c>
      <c r="Z54" s="686">
        <f>Sludge!W56</f>
        <v>0</v>
      </c>
      <c r="AA54" s="686" t="str">
        <f>IF(Select2=2,MSW!$W56,"")</f>
        <v/>
      </c>
      <c r="AB54" s="693">
        <f>Industry!$W56</f>
        <v>0</v>
      </c>
      <c r="AC54" s="694">
        <f t="shared" si="4"/>
        <v>0.6091113361696151</v>
      </c>
      <c r="AD54" s="695">
        <f>Recovery_OX!R49</f>
        <v>0</v>
      </c>
      <c r="AE54" s="651"/>
      <c r="AF54" s="696">
        <f>(AC54-AD54)*(1-Recovery_OX!U49)</f>
        <v>0.6091113361696151</v>
      </c>
    </row>
    <row r="55" spans="2:32">
      <c r="B55" s="690">
        <f t="shared" si="1"/>
        <v>2038</v>
      </c>
      <c r="C55" s="691">
        <f>IF(Select2=1,Food!$K57,"")</f>
        <v>5.9524684612152698E-2</v>
      </c>
      <c r="D55" s="692">
        <f>IF(Select2=1,Paper!$K57,"")</f>
        <v>0.13276452315667958</v>
      </c>
      <c r="E55" s="684">
        <f>IF(Select2=1,Nappies!$K57,"")</f>
        <v>0.10368421954875835</v>
      </c>
      <c r="F55" s="692">
        <f>IF(Select2=1,Garden!$K57,"")</f>
        <v>0</v>
      </c>
      <c r="G55" s="684">
        <f>IF(Select2=1,Wood!$K57,"")</f>
        <v>0</v>
      </c>
      <c r="H55" s="692">
        <f>IF(Select2=1,Textiles!$K57,"")</f>
        <v>3.1433653077769484E-2</v>
      </c>
      <c r="I55" s="693">
        <f>Sludge!K57</f>
        <v>0</v>
      </c>
      <c r="J55" s="693" t="str">
        <f>IF(Select2=2,MSW!$K57,"")</f>
        <v/>
      </c>
      <c r="K55" s="693">
        <f>Industry!$K57</f>
        <v>0</v>
      </c>
      <c r="L55" s="694">
        <f t="shared" si="3"/>
        <v>0.32740708039536009</v>
      </c>
      <c r="M55" s="695">
        <f>Recovery_OX!C50</f>
        <v>0</v>
      </c>
      <c r="N55" s="651"/>
      <c r="O55" s="762">
        <f>(L55-M55)*(1-Recovery_OX!F50)</f>
        <v>0.32740708039536009</v>
      </c>
      <c r="P55" s="643"/>
      <c r="Q55" s="653"/>
      <c r="S55" s="690">
        <f t="shared" si="2"/>
        <v>2038</v>
      </c>
      <c r="T55" s="691">
        <f>IF(Select2=1,Food!$W57,"")</f>
        <v>3.9824722086632042E-2</v>
      </c>
      <c r="U55" s="692">
        <f>IF(Select2=1,Paper!$W57,"")</f>
        <v>0.27430686602619742</v>
      </c>
      <c r="V55" s="684">
        <f>IF(Select2=1,Nappies!$W57,"")</f>
        <v>0</v>
      </c>
      <c r="W55" s="692">
        <f>IF(Select2=1,Garden!$W57,"")</f>
        <v>0</v>
      </c>
      <c r="X55" s="684">
        <f>IF(Select2=1,Wood!$W57,"")</f>
        <v>0.21104067757412007</v>
      </c>
      <c r="Y55" s="692">
        <f>IF(Select2=1,Textiles!$W57,"")</f>
        <v>3.4447838989336413E-2</v>
      </c>
      <c r="Z55" s="686">
        <f>Sludge!W57</f>
        <v>0</v>
      </c>
      <c r="AA55" s="686" t="str">
        <f>IF(Select2=2,MSW!$W57,"")</f>
        <v/>
      </c>
      <c r="AB55" s="693">
        <f>Industry!$W57</f>
        <v>0</v>
      </c>
      <c r="AC55" s="694">
        <f t="shared" si="4"/>
        <v>0.55962010467628598</v>
      </c>
      <c r="AD55" s="695">
        <f>Recovery_OX!R50</f>
        <v>0</v>
      </c>
      <c r="AE55" s="651"/>
      <c r="AF55" s="696">
        <f>(AC55-AD55)*(1-Recovery_OX!U50)</f>
        <v>0.55962010467628598</v>
      </c>
    </row>
    <row r="56" spans="2:32">
      <c r="B56" s="690">
        <f t="shared" si="1"/>
        <v>2039</v>
      </c>
      <c r="C56" s="691">
        <f>IF(Select2=1,Food!$K58,"")</f>
        <v>3.9900589329475114E-2</v>
      </c>
      <c r="D56" s="692">
        <f>IF(Select2=1,Paper!$K58,"")</f>
        <v>0.1237888208940482</v>
      </c>
      <c r="E56" s="684">
        <f>IF(Select2=1,Nappies!$K58,"")</f>
        <v>8.7474728069542387E-2</v>
      </c>
      <c r="F56" s="692">
        <f>IF(Select2=1,Garden!$K58,"")</f>
        <v>0</v>
      </c>
      <c r="G56" s="684">
        <f>IF(Select2=1,Wood!$K58,"")</f>
        <v>0</v>
      </c>
      <c r="H56" s="692">
        <f>IF(Select2=1,Textiles!$K58,"")</f>
        <v>2.9308543866779863E-2</v>
      </c>
      <c r="I56" s="693">
        <f>Sludge!K58</f>
        <v>0</v>
      </c>
      <c r="J56" s="693" t="str">
        <f>IF(Select2=2,MSW!$K58,"")</f>
        <v/>
      </c>
      <c r="K56" s="693">
        <f>Industry!$K58</f>
        <v>0</v>
      </c>
      <c r="L56" s="694">
        <f t="shared" si="3"/>
        <v>0.28047268215984555</v>
      </c>
      <c r="M56" s="695">
        <f>Recovery_OX!C51</f>
        <v>0</v>
      </c>
      <c r="N56" s="651"/>
      <c r="O56" s="762">
        <f>(L56-M56)*(1-Recovery_OX!F51)</f>
        <v>0.28047268215984555</v>
      </c>
      <c r="P56" s="643"/>
      <c r="Q56" s="653"/>
      <c r="S56" s="690">
        <f t="shared" si="2"/>
        <v>2039</v>
      </c>
      <c r="T56" s="691">
        <f>IF(Select2=1,Food!$W58,"")</f>
        <v>2.6695309542467731E-2</v>
      </c>
      <c r="U56" s="692">
        <f>IF(Select2=1,Paper!$W58,"")</f>
        <v>0.25576202664059539</v>
      </c>
      <c r="V56" s="684">
        <f>IF(Select2=1,Nappies!$W58,"")</f>
        <v>0</v>
      </c>
      <c r="W56" s="692">
        <f>IF(Select2=1,Garden!$W58,"")</f>
        <v>0</v>
      </c>
      <c r="X56" s="684">
        <f>IF(Select2=1,Wood!$W58,"")</f>
        <v>0.20378202131623704</v>
      </c>
      <c r="Y56" s="692">
        <f>IF(Select2=1,Textiles!$W58,"")</f>
        <v>3.2118952182772442E-2</v>
      </c>
      <c r="Z56" s="686">
        <f>Sludge!W58</f>
        <v>0</v>
      </c>
      <c r="AA56" s="686" t="str">
        <f>IF(Select2=2,MSW!$W58,"")</f>
        <v/>
      </c>
      <c r="AB56" s="693">
        <f>Industry!$W58</f>
        <v>0</v>
      </c>
      <c r="AC56" s="694">
        <f t="shared" si="4"/>
        <v>0.51835830968207253</v>
      </c>
      <c r="AD56" s="695">
        <f>Recovery_OX!R51</f>
        <v>0</v>
      </c>
      <c r="AE56" s="651"/>
      <c r="AF56" s="696">
        <f>(AC56-AD56)*(1-Recovery_OX!U51)</f>
        <v>0.51835830968207253</v>
      </c>
    </row>
    <row r="57" spans="2:32">
      <c r="B57" s="690">
        <f t="shared" si="1"/>
        <v>2040</v>
      </c>
      <c r="C57" s="691">
        <f>IF(Select2=1,Food!$K59,"")</f>
        <v>2.6746164876182896E-2</v>
      </c>
      <c r="D57" s="692">
        <f>IF(Select2=1,Paper!$K59,"")</f>
        <v>0.11541993157505488</v>
      </c>
      <c r="E57" s="684">
        <f>IF(Select2=1,Nappies!$K59,"")</f>
        <v>7.3799350413609022E-2</v>
      </c>
      <c r="F57" s="692">
        <f>IF(Select2=1,Garden!$K59,"")</f>
        <v>0</v>
      </c>
      <c r="G57" s="684">
        <f>IF(Select2=1,Wood!$K59,"")</f>
        <v>0</v>
      </c>
      <c r="H57" s="692">
        <f>IF(Select2=1,Textiles!$K59,"")</f>
        <v>2.7327105171827924E-2</v>
      </c>
      <c r="I57" s="693">
        <f>Sludge!K59</f>
        <v>0</v>
      </c>
      <c r="J57" s="693" t="str">
        <f>IF(Select2=2,MSW!$K59,"")</f>
        <v/>
      </c>
      <c r="K57" s="693">
        <f>Industry!$K59</f>
        <v>0</v>
      </c>
      <c r="L57" s="694">
        <f t="shared" si="3"/>
        <v>0.24329255203667474</v>
      </c>
      <c r="M57" s="695">
        <f>Recovery_OX!C52</f>
        <v>0</v>
      </c>
      <c r="N57" s="651"/>
      <c r="O57" s="762">
        <f>(L57-M57)*(1-Recovery_OX!F52)</f>
        <v>0.24329255203667474</v>
      </c>
      <c r="P57" s="643"/>
      <c r="Q57" s="653"/>
      <c r="S57" s="690">
        <f t="shared" si="2"/>
        <v>2040</v>
      </c>
      <c r="T57" s="691">
        <f>IF(Select2=1,Food!$W59,"")</f>
        <v>1.789440112144261E-2</v>
      </c>
      <c r="U57" s="692">
        <f>IF(Select2=1,Paper!$W59,"")</f>
        <v>0.23847093300631164</v>
      </c>
      <c r="V57" s="684">
        <f>IF(Select2=1,Nappies!$W59,"")</f>
        <v>0</v>
      </c>
      <c r="W57" s="692">
        <f>IF(Select2=1,Garden!$W59,"")</f>
        <v>0</v>
      </c>
      <c r="X57" s="684">
        <f>IF(Select2=1,Wood!$W59,"")</f>
        <v>0.19677302351887338</v>
      </c>
      <c r="Y57" s="692">
        <f>IF(Select2=1,Textiles!$W59,"")</f>
        <v>2.994751251707169E-2</v>
      </c>
      <c r="Z57" s="686">
        <f>Sludge!W59</f>
        <v>0</v>
      </c>
      <c r="AA57" s="686" t="str">
        <f>IF(Select2=2,MSW!$W59,"")</f>
        <v/>
      </c>
      <c r="AB57" s="693">
        <f>Industry!$W59</f>
        <v>0</v>
      </c>
      <c r="AC57" s="694">
        <f t="shared" si="4"/>
        <v>0.4830858701636993</v>
      </c>
      <c r="AD57" s="695">
        <f>Recovery_OX!R52</f>
        <v>0</v>
      </c>
      <c r="AE57" s="651"/>
      <c r="AF57" s="696">
        <f>(AC57-AD57)*(1-Recovery_OX!U52)</f>
        <v>0.4830858701636993</v>
      </c>
    </row>
    <row r="58" spans="2:32">
      <c r="B58" s="690">
        <f t="shared" si="1"/>
        <v>2041</v>
      </c>
      <c r="C58" s="691">
        <f>IF(Select2=1,Food!$K60,"")</f>
        <v>1.7928490471079719E-2</v>
      </c>
      <c r="D58" s="692">
        <f>IF(Select2=1,Paper!$K60,"")</f>
        <v>0.1076168308945486</v>
      </c>
      <c r="E58" s="684">
        <f>IF(Select2=1,Nappies!$K60,"")</f>
        <v>6.2261915431629712E-2</v>
      </c>
      <c r="F58" s="692">
        <f>IF(Select2=1,Garden!$K60,"")</f>
        <v>0</v>
      </c>
      <c r="G58" s="684">
        <f>IF(Select2=1,Wood!$K60,"")</f>
        <v>0</v>
      </c>
      <c r="H58" s="692">
        <f>IF(Select2=1,Textiles!$K60,"")</f>
        <v>2.5479623978132235E-2</v>
      </c>
      <c r="I58" s="693">
        <f>Sludge!K60</f>
        <v>0</v>
      </c>
      <c r="J58" s="693" t="str">
        <f>IF(Select2=2,MSW!$K60,"")</f>
        <v/>
      </c>
      <c r="K58" s="693">
        <f>Industry!$K60</f>
        <v>0</v>
      </c>
      <c r="L58" s="694">
        <f t="shared" si="3"/>
        <v>0.21328686077539027</v>
      </c>
      <c r="M58" s="695">
        <f>Recovery_OX!C53</f>
        <v>0</v>
      </c>
      <c r="N58" s="651"/>
      <c r="O58" s="762">
        <f>(L58-M58)*(1-Recovery_OX!F53)</f>
        <v>0.21328686077539027</v>
      </c>
      <c r="P58" s="643"/>
      <c r="Q58" s="653"/>
      <c r="S58" s="690">
        <f t="shared" si="2"/>
        <v>2041</v>
      </c>
      <c r="T58" s="691">
        <f>IF(Select2=1,Food!$W60,"")</f>
        <v>1.1994975783505607E-2</v>
      </c>
      <c r="U58" s="692">
        <f>IF(Select2=1,Paper!$W60,"")</f>
        <v>0.2223488241622904</v>
      </c>
      <c r="V58" s="684">
        <f>IF(Select2=1,Nappies!$W60,"")</f>
        <v>0</v>
      </c>
      <c r="W58" s="692">
        <f>IF(Select2=1,Garden!$W60,"")</f>
        <v>0</v>
      </c>
      <c r="X58" s="684">
        <f>IF(Select2=1,Wood!$W60,"")</f>
        <v>0.19000509728320161</v>
      </c>
      <c r="Y58" s="692">
        <f>IF(Select2=1,Textiles!$W60,"")</f>
        <v>2.7922875592473674E-2</v>
      </c>
      <c r="Z58" s="686">
        <f>Sludge!W60</f>
        <v>0</v>
      </c>
      <c r="AA58" s="686" t="str">
        <f>IF(Select2=2,MSW!$W60,"")</f>
        <v/>
      </c>
      <c r="AB58" s="693">
        <f>Industry!$W60</f>
        <v>0</v>
      </c>
      <c r="AC58" s="694">
        <f t="shared" si="4"/>
        <v>0.4522717728214713</v>
      </c>
      <c r="AD58" s="695">
        <f>Recovery_OX!R53</f>
        <v>0</v>
      </c>
      <c r="AE58" s="651"/>
      <c r="AF58" s="696">
        <f>(AC58-AD58)*(1-Recovery_OX!U53)</f>
        <v>0.4522717728214713</v>
      </c>
    </row>
    <row r="59" spans="2:32">
      <c r="B59" s="690">
        <f t="shared" si="1"/>
        <v>2042</v>
      </c>
      <c r="C59" s="691">
        <f>IF(Select2=1,Food!$K61,"")</f>
        <v>1.2017826557923677E-2</v>
      </c>
      <c r="D59" s="692">
        <f>IF(Select2=1,Paper!$K61,"")</f>
        <v>0.10034126804394063</v>
      </c>
      <c r="E59" s="684">
        <f>IF(Select2=1,Nappies!$K61,"")</f>
        <v>5.2528187463565426E-2</v>
      </c>
      <c r="F59" s="692">
        <f>IF(Select2=1,Garden!$K61,"")</f>
        <v>0</v>
      </c>
      <c r="G59" s="684">
        <f>IF(Select2=1,Wood!$K61,"")</f>
        <v>0</v>
      </c>
      <c r="H59" s="692">
        <f>IF(Select2=1,Textiles!$K61,"")</f>
        <v>2.3757043930737909E-2</v>
      </c>
      <c r="I59" s="693">
        <f>Sludge!K61</f>
        <v>0</v>
      </c>
      <c r="J59" s="693" t="str">
        <f>IF(Select2=2,MSW!$K61,"")</f>
        <v/>
      </c>
      <c r="K59" s="693">
        <f>Industry!$K61</f>
        <v>0</v>
      </c>
      <c r="L59" s="694">
        <f t="shared" si="3"/>
        <v>0.18864432599616765</v>
      </c>
      <c r="M59" s="695">
        <f>Recovery_OX!C54</f>
        <v>0</v>
      </c>
      <c r="N59" s="651"/>
      <c r="O59" s="762">
        <f>(L59-M59)*(1-Recovery_OX!F54)</f>
        <v>0.18864432599616765</v>
      </c>
      <c r="P59" s="643"/>
      <c r="Q59" s="653"/>
      <c r="S59" s="690">
        <f t="shared" si="2"/>
        <v>2042</v>
      </c>
      <c r="T59" s="691">
        <f>IF(Select2=1,Food!$W61,"")</f>
        <v>8.040472719395857E-3</v>
      </c>
      <c r="U59" s="692">
        <f>IF(Select2=1,Paper!$W61,"")</f>
        <v>0.20731666951227393</v>
      </c>
      <c r="V59" s="684">
        <f>IF(Select2=1,Nappies!$W61,"")</f>
        <v>0</v>
      </c>
      <c r="W59" s="692">
        <f>IF(Select2=1,Garden!$W61,"")</f>
        <v>0</v>
      </c>
      <c r="X59" s="684">
        <f>IF(Select2=1,Wood!$W61,"")</f>
        <v>0.18346995105320532</v>
      </c>
      <c r="Y59" s="692">
        <f>IF(Select2=1,Textiles!$W61,"")</f>
        <v>2.6035116636425097E-2</v>
      </c>
      <c r="Z59" s="686">
        <f>Sludge!W61</f>
        <v>0</v>
      </c>
      <c r="AA59" s="686" t="str">
        <f>IF(Select2=2,MSW!$W61,"")</f>
        <v/>
      </c>
      <c r="AB59" s="693">
        <f>Industry!$W61</f>
        <v>0</v>
      </c>
      <c r="AC59" s="694">
        <f t="shared" si="4"/>
        <v>0.42486220992130019</v>
      </c>
      <c r="AD59" s="695">
        <f>Recovery_OX!R54</f>
        <v>0</v>
      </c>
      <c r="AE59" s="651"/>
      <c r="AF59" s="696">
        <f>(AC59-AD59)*(1-Recovery_OX!U54)</f>
        <v>0.42486220992130019</v>
      </c>
    </row>
    <row r="60" spans="2:32">
      <c r="B60" s="690">
        <f t="shared" si="1"/>
        <v>2043</v>
      </c>
      <c r="C60" s="691">
        <f>IF(Select2=1,Food!$K62,"")</f>
        <v>8.0557900515557286E-3</v>
      </c>
      <c r="D60" s="692">
        <f>IF(Select2=1,Paper!$K62,"")</f>
        <v>9.3557578205696462E-2</v>
      </c>
      <c r="E60" s="684">
        <f>IF(Select2=1,Nappies!$K62,"")</f>
        <v>4.4316183642589387E-2</v>
      </c>
      <c r="F60" s="692">
        <f>IF(Select2=1,Garden!$K62,"")</f>
        <v>0</v>
      </c>
      <c r="G60" s="684">
        <f>IF(Select2=1,Wood!$K62,"")</f>
        <v>0</v>
      </c>
      <c r="H60" s="692">
        <f>IF(Select2=1,Textiles!$K62,"")</f>
        <v>2.2150920940254143E-2</v>
      </c>
      <c r="I60" s="693">
        <f>Sludge!K62</f>
        <v>0</v>
      </c>
      <c r="J60" s="693" t="str">
        <f>IF(Select2=2,MSW!$K62,"")</f>
        <v/>
      </c>
      <c r="K60" s="693">
        <f>Industry!$K62</f>
        <v>0</v>
      </c>
      <c r="L60" s="694">
        <f t="shared" si="3"/>
        <v>0.16808047284009572</v>
      </c>
      <c r="M60" s="695">
        <f>Recovery_OX!C55</f>
        <v>0</v>
      </c>
      <c r="N60" s="651"/>
      <c r="O60" s="762">
        <f>(L60-M60)*(1-Recovery_OX!F55)</f>
        <v>0.16808047284009572</v>
      </c>
      <c r="P60" s="643"/>
      <c r="Q60" s="653"/>
      <c r="S60" s="690">
        <f t="shared" si="2"/>
        <v>2043</v>
      </c>
      <c r="T60" s="691">
        <f>IF(Select2=1,Food!$W62,"")</f>
        <v>5.3896900434137335E-3</v>
      </c>
      <c r="U60" s="692">
        <f>IF(Select2=1,Paper!$W62,"")</f>
        <v>0.19330078141672816</v>
      </c>
      <c r="V60" s="684">
        <f>IF(Select2=1,Nappies!$W62,"")</f>
        <v>0</v>
      </c>
      <c r="W60" s="692">
        <f>IF(Select2=1,Garden!$W62,"")</f>
        <v>0</v>
      </c>
      <c r="X60" s="684">
        <f>IF(Select2=1,Wood!$W62,"")</f>
        <v>0.17715957845748567</v>
      </c>
      <c r="Y60" s="692">
        <f>IF(Select2=1,Textiles!$W62,"")</f>
        <v>2.4274981852333306E-2</v>
      </c>
      <c r="Z60" s="686">
        <f>Sludge!W62</f>
        <v>0</v>
      </c>
      <c r="AA60" s="686" t="str">
        <f>IF(Select2=2,MSW!$W62,"")</f>
        <v/>
      </c>
      <c r="AB60" s="693">
        <f>Industry!$W62</f>
        <v>0</v>
      </c>
      <c r="AC60" s="694">
        <f t="shared" si="4"/>
        <v>0.40012503176996089</v>
      </c>
      <c r="AD60" s="695">
        <f>Recovery_OX!R55</f>
        <v>0</v>
      </c>
      <c r="AE60" s="651"/>
      <c r="AF60" s="696">
        <f>(AC60-AD60)*(1-Recovery_OX!U55)</f>
        <v>0.40012503176996089</v>
      </c>
    </row>
    <row r="61" spans="2:32">
      <c r="B61" s="690">
        <f t="shared" si="1"/>
        <v>2044</v>
      </c>
      <c r="C61" s="691">
        <f>IF(Select2=1,Food!$K63,"")</f>
        <v>5.3999575582122806E-3</v>
      </c>
      <c r="D61" s="692">
        <f>IF(Select2=1,Paper!$K63,"")</f>
        <v>8.723250772435881E-2</v>
      </c>
      <c r="E61" s="684">
        <f>IF(Select2=1,Nappies!$K63,"")</f>
        <v>3.7388004945076839E-2</v>
      </c>
      <c r="F61" s="692">
        <f>IF(Select2=1,Garden!$K63,"")</f>
        <v>0</v>
      </c>
      <c r="G61" s="684">
        <f>IF(Select2=1,Wood!$K63,"")</f>
        <v>0</v>
      </c>
      <c r="H61" s="692">
        <f>IF(Select2=1,Textiles!$K63,"")</f>
        <v>2.065338178991822E-2</v>
      </c>
      <c r="I61" s="693">
        <f>Sludge!K63</f>
        <v>0</v>
      </c>
      <c r="J61" s="693" t="str">
        <f>IF(Select2=2,MSW!$K63,"")</f>
        <v/>
      </c>
      <c r="K61" s="693">
        <f>Industry!$K63</f>
        <v>0</v>
      </c>
      <c r="L61" s="694">
        <f t="shared" si="3"/>
        <v>0.15067385201756614</v>
      </c>
      <c r="M61" s="695">
        <f>Recovery_OX!C56</f>
        <v>0</v>
      </c>
      <c r="N61" s="651"/>
      <c r="O61" s="762">
        <f>(L61-M61)*(1-Recovery_OX!F56)</f>
        <v>0.15067385201756614</v>
      </c>
      <c r="P61" s="643"/>
      <c r="Q61" s="653"/>
      <c r="S61" s="690">
        <f t="shared" si="2"/>
        <v>2044</v>
      </c>
      <c r="T61" s="691">
        <f>IF(Select2=1,Food!$W63,"")</f>
        <v>3.6128172780189203E-3</v>
      </c>
      <c r="U61" s="692">
        <f>IF(Select2=1,Paper!$W63,"")</f>
        <v>0.18023245397594789</v>
      </c>
      <c r="V61" s="684">
        <f>IF(Select2=1,Nappies!$W63,"")</f>
        <v>0</v>
      </c>
      <c r="W61" s="692">
        <f>IF(Select2=1,Garden!$W63,"")</f>
        <v>0</v>
      </c>
      <c r="X61" s="684">
        <f>IF(Select2=1,Wood!$W63,"")</f>
        <v>0.17106624850045543</v>
      </c>
      <c r="Y61" s="692">
        <f>IF(Select2=1,Textiles!$W63,"")</f>
        <v>2.2633843057444623E-2</v>
      </c>
      <c r="Z61" s="686">
        <f>Sludge!W63</f>
        <v>0</v>
      </c>
      <c r="AA61" s="686" t="str">
        <f>IF(Select2=2,MSW!$W63,"")</f>
        <v/>
      </c>
      <c r="AB61" s="693">
        <f>Industry!$W63</f>
        <v>0</v>
      </c>
      <c r="AC61" s="694">
        <f t="shared" si="4"/>
        <v>0.3775453628118669</v>
      </c>
      <c r="AD61" s="695">
        <f>Recovery_OX!R56</f>
        <v>0</v>
      </c>
      <c r="AE61" s="651"/>
      <c r="AF61" s="696">
        <f>(AC61-AD61)*(1-Recovery_OX!U56)</f>
        <v>0.3775453628118669</v>
      </c>
    </row>
    <row r="62" spans="2:32">
      <c r="B62" s="690">
        <f t="shared" si="1"/>
        <v>2045</v>
      </c>
      <c r="C62" s="691">
        <f>IF(Select2=1,Food!$K64,"")</f>
        <v>3.619699799011355E-3</v>
      </c>
      <c r="D62" s="692">
        <f>IF(Select2=1,Paper!$K64,"")</f>
        <v>8.133505109709005E-2</v>
      </c>
      <c r="E62" s="684">
        <f>IF(Select2=1,Nappies!$K64,"")</f>
        <v>3.1542944334892936E-2</v>
      </c>
      <c r="F62" s="692">
        <f>IF(Select2=1,Garden!$K64,"")</f>
        <v>0</v>
      </c>
      <c r="G62" s="684">
        <f>IF(Select2=1,Wood!$K64,"")</f>
        <v>0</v>
      </c>
      <c r="H62" s="692">
        <f>IF(Select2=1,Textiles!$K64,"")</f>
        <v>1.9257085541077797E-2</v>
      </c>
      <c r="I62" s="693">
        <f>Sludge!K64</f>
        <v>0</v>
      </c>
      <c r="J62" s="693" t="str">
        <f>IF(Select2=2,MSW!$K64,"")</f>
        <v/>
      </c>
      <c r="K62" s="693">
        <f>Industry!$K64</f>
        <v>0</v>
      </c>
      <c r="L62" s="694">
        <f t="shared" si="3"/>
        <v>0.13575478077207215</v>
      </c>
      <c r="M62" s="695">
        <f>Recovery_OX!C57</f>
        <v>0</v>
      </c>
      <c r="N62" s="651"/>
      <c r="O62" s="762">
        <f>(L62-M62)*(1-Recovery_OX!F57)</f>
        <v>0.13575478077207215</v>
      </c>
      <c r="P62" s="643"/>
      <c r="Q62" s="653"/>
      <c r="S62" s="690">
        <f t="shared" si="2"/>
        <v>2045</v>
      </c>
      <c r="T62" s="691">
        <f>IF(Select2=1,Food!$W64,"")</f>
        <v>2.4217438441199958E-3</v>
      </c>
      <c r="U62" s="692">
        <f>IF(Select2=1,Paper!$W64,"")</f>
        <v>0.16804762623365704</v>
      </c>
      <c r="V62" s="684">
        <f>IF(Select2=1,Nappies!$W64,"")</f>
        <v>0</v>
      </c>
      <c r="W62" s="692">
        <f>IF(Select2=1,Garden!$W64,"")</f>
        <v>0</v>
      </c>
      <c r="X62" s="684">
        <f>IF(Select2=1,Wood!$W64,"")</f>
        <v>0.16518249609090258</v>
      </c>
      <c r="Y62" s="692">
        <f>IF(Select2=1,Textiles!$W64,"")</f>
        <v>2.1103655387482521E-2</v>
      </c>
      <c r="Z62" s="686">
        <f>Sludge!W64</f>
        <v>0</v>
      </c>
      <c r="AA62" s="686" t="str">
        <f>IF(Select2=2,MSW!$W64,"")</f>
        <v/>
      </c>
      <c r="AB62" s="693">
        <f>Industry!$W64</f>
        <v>0</v>
      </c>
      <c r="AC62" s="694">
        <f t="shared" si="4"/>
        <v>0.35675552155616214</v>
      </c>
      <c r="AD62" s="695">
        <f>Recovery_OX!R57</f>
        <v>0</v>
      </c>
      <c r="AE62" s="651"/>
      <c r="AF62" s="696">
        <f>(AC62-AD62)*(1-Recovery_OX!U57)</f>
        <v>0.35675552155616214</v>
      </c>
    </row>
    <row r="63" spans="2:32">
      <c r="B63" s="690">
        <f t="shared" si="1"/>
        <v>2046</v>
      </c>
      <c r="C63" s="691">
        <f>IF(Select2=1,Food!$K65,"")</f>
        <v>2.426357335908486E-3</v>
      </c>
      <c r="D63" s="692">
        <f>IF(Select2=1,Paper!$K65,"")</f>
        <v>7.5836298984661279E-2</v>
      </c>
      <c r="E63" s="684">
        <f>IF(Select2=1,Nappies!$K65,"")</f>
        <v>2.6611672347207384E-2</v>
      </c>
      <c r="F63" s="692">
        <f>IF(Select2=1,Garden!$K65,"")</f>
        <v>0</v>
      </c>
      <c r="G63" s="684">
        <f>IF(Select2=1,Wood!$K65,"")</f>
        <v>0</v>
      </c>
      <c r="H63" s="692">
        <f>IF(Select2=1,Textiles!$K65,"")</f>
        <v>1.7955187547901135E-2</v>
      </c>
      <c r="I63" s="693">
        <f>Sludge!K65</f>
        <v>0</v>
      </c>
      <c r="J63" s="693" t="str">
        <f>IF(Select2=2,MSW!$K65,"")</f>
        <v/>
      </c>
      <c r="K63" s="693">
        <f>Industry!$K65</f>
        <v>0</v>
      </c>
      <c r="L63" s="694">
        <f t="shared" si="3"/>
        <v>0.12282951621567829</v>
      </c>
      <c r="M63" s="695">
        <f>Recovery_OX!C58</f>
        <v>0</v>
      </c>
      <c r="N63" s="651"/>
      <c r="O63" s="762">
        <f>(L63-M63)*(1-Recovery_OX!F58)</f>
        <v>0.12282951621567829</v>
      </c>
      <c r="P63" s="643"/>
      <c r="Q63" s="653"/>
      <c r="S63" s="690">
        <f t="shared" si="2"/>
        <v>2046</v>
      </c>
      <c r="T63" s="691">
        <f>IF(Select2=1,Food!$W65,"")</f>
        <v>1.6233434450770416E-3</v>
      </c>
      <c r="U63" s="692">
        <f>IF(Select2=1,Paper!$W65,"")</f>
        <v>0.15668656815012655</v>
      </c>
      <c r="V63" s="684">
        <f>IF(Select2=1,Nappies!$W65,"")</f>
        <v>0</v>
      </c>
      <c r="W63" s="692">
        <f>IF(Select2=1,Garden!$W65,"")</f>
        <v>0</v>
      </c>
      <c r="X63" s="684">
        <f>IF(Select2=1,Wood!$W65,"")</f>
        <v>0.15950111289631985</v>
      </c>
      <c r="Y63" s="692">
        <f>IF(Select2=1,Textiles!$W65,"")</f>
        <v>1.9676917860713572E-2</v>
      </c>
      <c r="Z63" s="686">
        <f>Sludge!W65</f>
        <v>0</v>
      </c>
      <c r="AA63" s="686" t="str">
        <f>IF(Select2=2,MSW!$W65,"")</f>
        <v/>
      </c>
      <c r="AB63" s="693">
        <f>Industry!$W65</f>
        <v>0</v>
      </c>
      <c r="AC63" s="694">
        <f t="shared" si="4"/>
        <v>0.337487942352237</v>
      </c>
      <c r="AD63" s="695">
        <f>Recovery_OX!R58</f>
        <v>0</v>
      </c>
      <c r="AE63" s="651"/>
      <c r="AF63" s="696">
        <f>(AC63-AD63)*(1-Recovery_OX!U58)</f>
        <v>0.337487942352237</v>
      </c>
    </row>
    <row r="64" spans="2:32">
      <c r="B64" s="690">
        <f t="shared" si="1"/>
        <v>2047</v>
      </c>
      <c r="C64" s="691">
        <f>IF(Select2=1,Food!$K66,"")</f>
        <v>1.6264359611050873E-3</v>
      </c>
      <c r="D64" s="692">
        <f>IF(Select2=1,Paper!$K66,"")</f>
        <v>7.0709296497837915E-2</v>
      </c>
      <c r="E64" s="684">
        <f>IF(Select2=1,Nappies!$K66,"")</f>
        <v>2.2451331670129776E-2</v>
      </c>
      <c r="F64" s="692">
        <f>IF(Select2=1,Garden!$K66,"")</f>
        <v>0</v>
      </c>
      <c r="G64" s="684">
        <f>IF(Select2=1,Wood!$K66,"")</f>
        <v>0</v>
      </c>
      <c r="H64" s="692">
        <f>IF(Select2=1,Textiles!$K66,"")</f>
        <v>1.6741305904915252E-2</v>
      </c>
      <c r="I64" s="693">
        <f>Sludge!K66</f>
        <v>0</v>
      </c>
      <c r="J64" s="693" t="str">
        <f>IF(Select2=2,MSW!$K66,"")</f>
        <v/>
      </c>
      <c r="K64" s="693">
        <f>Industry!$K66</f>
        <v>0</v>
      </c>
      <c r="L64" s="694">
        <f t="shared" si="3"/>
        <v>0.11152837003398804</v>
      </c>
      <c r="M64" s="695">
        <f>Recovery_OX!C59</f>
        <v>0</v>
      </c>
      <c r="N64" s="651"/>
      <c r="O64" s="762">
        <f>(L64-M64)*(1-Recovery_OX!F59)</f>
        <v>0.11152837003398804</v>
      </c>
      <c r="P64" s="643"/>
      <c r="Q64" s="653"/>
      <c r="S64" s="690">
        <f t="shared" si="2"/>
        <v>2047</v>
      </c>
      <c r="T64" s="691">
        <f>IF(Select2=1,Food!$W66,"")</f>
        <v>1.0881596528356959E-3</v>
      </c>
      <c r="U64" s="692">
        <f>IF(Select2=1,Paper!$W66,"")</f>
        <v>0.14609358780545018</v>
      </c>
      <c r="V64" s="684">
        <f>IF(Select2=1,Nappies!$W66,"")</f>
        <v>0</v>
      </c>
      <c r="W64" s="692">
        <f>IF(Select2=1,Garden!$W66,"")</f>
        <v>0</v>
      </c>
      <c r="X64" s="684">
        <f>IF(Select2=1,Wood!$W66,"")</f>
        <v>0.15401513851179602</v>
      </c>
      <c r="Y64" s="692">
        <f>IF(Select2=1,Textiles!$W66,"")</f>
        <v>1.8346636608126309E-2</v>
      </c>
      <c r="Z64" s="686">
        <f>Sludge!W66</f>
        <v>0</v>
      </c>
      <c r="AA64" s="686" t="str">
        <f>IF(Select2=2,MSW!$W66,"")</f>
        <v/>
      </c>
      <c r="AB64" s="693">
        <f>Industry!$W66</f>
        <v>0</v>
      </c>
      <c r="AC64" s="694">
        <f t="shared" si="4"/>
        <v>0.31954352257820817</v>
      </c>
      <c r="AD64" s="695">
        <f>Recovery_OX!R59</f>
        <v>0</v>
      </c>
      <c r="AE64" s="651"/>
      <c r="AF64" s="696">
        <f>(AC64-AD64)*(1-Recovery_OX!U59)</f>
        <v>0.31954352257820817</v>
      </c>
    </row>
    <row r="65" spans="2:32">
      <c r="B65" s="690">
        <f t="shared" si="1"/>
        <v>2048</v>
      </c>
      <c r="C65" s="691">
        <f>IF(Select2=1,Food!$K67,"")</f>
        <v>1.0902326283219815E-3</v>
      </c>
      <c r="D65" s="692">
        <f>IF(Select2=1,Paper!$K67,"")</f>
        <v>6.5928911064481399E-2</v>
      </c>
      <c r="E65" s="684">
        <f>IF(Select2=1,Nappies!$K67,"")</f>
        <v>1.8941398615824619E-2</v>
      </c>
      <c r="F65" s="692">
        <f>IF(Select2=1,Garden!$K67,"")</f>
        <v>0</v>
      </c>
      <c r="G65" s="684">
        <f>IF(Select2=1,Wood!$K67,"")</f>
        <v>0</v>
      </c>
      <c r="H65" s="692">
        <f>IF(Select2=1,Textiles!$K67,"")</f>
        <v>1.5609490162897942E-2</v>
      </c>
      <c r="I65" s="693">
        <f>Sludge!K67</f>
        <v>0</v>
      </c>
      <c r="J65" s="693" t="str">
        <f>IF(Select2=2,MSW!$K67,"")</f>
        <v/>
      </c>
      <c r="K65" s="693">
        <f>Industry!$K67</f>
        <v>0</v>
      </c>
      <c r="L65" s="694">
        <f t="shared" si="3"/>
        <v>0.10157003247152596</v>
      </c>
      <c r="M65" s="695">
        <f>Recovery_OX!C60</f>
        <v>0</v>
      </c>
      <c r="N65" s="651"/>
      <c r="O65" s="762">
        <f>(L65-M65)*(1-Recovery_OX!F60)</f>
        <v>0.10157003247152596</v>
      </c>
      <c r="P65" s="643"/>
      <c r="Q65" s="653"/>
      <c r="S65" s="690">
        <f t="shared" si="2"/>
        <v>2048</v>
      </c>
      <c r="T65" s="691">
        <f>IF(Select2=1,Food!$W67,"")</f>
        <v>7.2941522858294898E-4</v>
      </c>
      <c r="U65" s="692">
        <f>IF(Select2=1,Paper!$W67,"")</f>
        <v>0.13621675839768876</v>
      </c>
      <c r="V65" s="684">
        <f>IF(Select2=1,Nappies!$W67,"")</f>
        <v>0</v>
      </c>
      <c r="W65" s="692">
        <f>IF(Select2=1,Garden!$W67,"")</f>
        <v>0</v>
      </c>
      <c r="X65" s="684">
        <f>IF(Select2=1,Wood!$W67,"")</f>
        <v>0.14871785193264958</v>
      </c>
      <c r="Y65" s="692">
        <f>IF(Select2=1,Textiles!$W67,"")</f>
        <v>1.7106290589477199E-2</v>
      </c>
      <c r="Z65" s="686">
        <f>Sludge!W67</f>
        <v>0</v>
      </c>
      <c r="AA65" s="686" t="str">
        <f>IF(Select2=2,MSW!$W67,"")</f>
        <v/>
      </c>
      <c r="AB65" s="693">
        <f>Industry!$W67</f>
        <v>0</v>
      </c>
      <c r="AC65" s="694">
        <f t="shared" si="4"/>
        <v>0.3027703161483985</v>
      </c>
      <c r="AD65" s="695">
        <f>Recovery_OX!R60</f>
        <v>0</v>
      </c>
      <c r="AE65" s="651"/>
      <c r="AF65" s="696">
        <f>(AC65-AD65)*(1-Recovery_OX!U60)</f>
        <v>0.3027703161483985</v>
      </c>
    </row>
    <row r="66" spans="2:32">
      <c r="B66" s="690">
        <f t="shared" si="1"/>
        <v>2049</v>
      </c>
      <c r="C66" s="691">
        <f>IF(Select2=1,Food!$K68,"")</f>
        <v>7.3080478560634673E-4</v>
      </c>
      <c r="D66" s="692">
        <f>IF(Select2=1,Paper!$K68,"")</f>
        <v>6.1471709229651346E-2</v>
      </c>
      <c r="E66" s="684">
        <f>IF(Select2=1,Nappies!$K68,"")</f>
        <v>1.598019158929867E-2</v>
      </c>
      <c r="F66" s="692">
        <f>IF(Select2=1,Garden!$K68,"")</f>
        <v>0</v>
      </c>
      <c r="G66" s="684">
        <f>IF(Select2=1,Wood!$K68,"")</f>
        <v>0</v>
      </c>
      <c r="H66" s="692">
        <f>IF(Select2=1,Textiles!$K68,"")</f>
        <v>1.4554192159768733E-2</v>
      </c>
      <c r="I66" s="693">
        <f>Sludge!K68</f>
        <v>0</v>
      </c>
      <c r="J66" s="693" t="str">
        <f>IF(Select2=2,MSW!$K68,"")</f>
        <v/>
      </c>
      <c r="K66" s="693">
        <f>Industry!$K68</f>
        <v>0</v>
      </c>
      <c r="L66" s="694">
        <f t="shared" si="3"/>
        <v>9.2736897764325102E-2</v>
      </c>
      <c r="M66" s="695">
        <f>Recovery_OX!C61</f>
        <v>0</v>
      </c>
      <c r="N66" s="651"/>
      <c r="O66" s="762">
        <f>(L66-M66)*(1-Recovery_OX!F61)</f>
        <v>9.2736897764325102E-2</v>
      </c>
      <c r="P66" s="643"/>
      <c r="Q66" s="653"/>
      <c r="S66" s="690">
        <f t="shared" si="2"/>
        <v>2049</v>
      </c>
      <c r="T66" s="691">
        <f>IF(Select2=1,Food!$W68,"")</f>
        <v>4.889416496028187E-4</v>
      </c>
      <c r="U66" s="692">
        <f>IF(Select2=1,Paper!$W68,"")</f>
        <v>0.12700766369762667</v>
      </c>
      <c r="V66" s="684">
        <f>IF(Select2=1,Nappies!$W68,"")</f>
        <v>0</v>
      </c>
      <c r="W66" s="692">
        <f>IF(Select2=1,Garden!$W68,"")</f>
        <v>0</v>
      </c>
      <c r="X66" s="684">
        <f>IF(Select2=1,Wood!$W68,"")</f>
        <v>0.14360276332035721</v>
      </c>
      <c r="Y66" s="692">
        <f>IF(Select2=1,Textiles!$W68,"")</f>
        <v>1.594979962714382E-2</v>
      </c>
      <c r="Z66" s="686">
        <f>Sludge!W68</f>
        <v>0</v>
      </c>
      <c r="AA66" s="686" t="str">
        <f>IF(Select2=2,MSW!$W68,"")</f>
        <v/>
      </c>
      <c r="AB66" s="693">
        <f>Industry!$W68</f>
        <v>0</v>
      </c>
      <c r="AC66" s="694">
        <f t="shared" si="4"/>
        <v>0.28704916829473048</v>
      </c>
      <c r="AD66" s="695">
        <f>Recovery_OX!R61</f>
        <v>0</v>
      </c>
      <c r="AE66" s="651"/>
      <c r="AF66" s="696">
        <f>(AC66-AD66)*(1-Recovery_OX!U61)</f>
        <v>0.28704916829473048</v>
      </c>
    </row>
    <row r="67" spans="2:32">
      <c r="B67" s="690">
        <f t="shared" si="1"/>
        <v>2050</v>
      </c>
      <c r="C67" s="691">
        <f>IF(Select2=1,Food!$K69,"")</f>
        <v>4.8987309753071185E-4</v>
      </c>
      <c r="D67" s="692">
        <f>IF(Select2=1,Paper!$K69,"")</f>
        <v>5.7315841784782356E-2</v>
      </c>
      <c r="E67" s="684">
        <f>IF(Select2=1,Nappies!$K69,"")</f>
        <v>1.3481925406360737E-2</v>
      </c>
      <c r="F67" s="692">
        <f>IF(Select2=1,Garden!$K69,"")</f>
        <v>0</v>
      </c>
      <c r="G67" s="684">
        <f>IF(Select2=1,Wood!$K69,"")</f>
        <v>0</v>
      </c>
      <c r="H67" s="692">
        <f>IF(Select2=1,Textiles!$K69,"")</f>
        <v>1.3570238823491974E-2</v>
      </c>
      <c r="I67" s="693">
        <f>Sludge!K69</f>
        <v>0</v>
      </c>
      <c r="J67" s="693" t="str">
        <f>IF(Select2=2,MSW!$K69,"")</f>
        <v/>
      </c>
      <c r="K67" s="693">
        <f>Industry!$K69</f>
        <v>0</v>
      </c>
      <c r="L67" s="694">
        <f t="shared" si="3"/>
        <v>8.4857879112165774E-2</v>
      </c>
      <c r="M67" s="695">
        <f>Recovery_OX!C62</f>
        <v>0</v>
      </c>
      <c r="N67" s="651"/>
      <c r="O67" s="762">
        <f>(L67-M67)*(1-Recovery_OX!F62)</f>
        <v>8.4857879112165774E-2</v>
      </c>
      <c r="P67" s="643"/>
      <c r="Q67" s="653"/>
      <c r="S67" s="690">
        <f t="shared" si="2"/>
        <v>2050</v>
      </c>
      <c r="T67" s="691">
        <f>IF(Select2=1,Food!$W69,"")</f>
        <v>3.277473890705029E-4</v>
      </c>
      <c r="U67" s="692">
        <f>IF(Select2=1,Paper!$W69,"")</f>
        <v>0.11842116071236017</v>
      </c>
      <c r="V67" s="684">
        <f>IF(Select2=1,Nappies!$W69,"")</f>
        <v>0</v>
      </c>
      <c r="W67" s="692">
        <f>IF(Select2=1,Garden!$W69,"")</f>
        <v>0</v>
      </c>
      <c r="X67" s="684">
        <f>IF(Select2=1,Wood!$W69,"")</f>
        <v>0.13866360605169034</v>
      </c>
      <c r="Y67" s="692">
        <f>IF(Select2=1,Textiles!$W69,"")</f>
        <v>1.4871494601087097E-2</v>
      </c>
      <c r="Z67" s="686">
        <f>Sludge!W69</f>
        <v>0</v>
      </c>
      <c r="AA67" s="686" t="str">
        <f>IF(Select2=2,MSW!$W69,"")</f>
        <v/>
      </c>
      <c r="AB67" s="693">
        <f>Industry!$W69</f>
        <v>0</v>
      </c>
      <c r="AC67" s="694">
        <f t="shared" si="4"/>
        <v>0.27228400875420811</v>
      </c>
      <c r="AD67" s="695">
        <f>Recovery_OX!R62</f>
        <v>0</v>
      </c>
      <c r="AE67" s="651"/>
      <c r="AF67" s="696">
        <f>(AC67-AD67)*(1-Recovery_OX!U62)</f>
        <v>0.27228400875420811</v>
      </c>
    </row>
    <row r="68" spans="2:32">
      <c r="B68" s="690">
        <f t="shared" si="1"/>
        <v>2051</v>
      </c>
      <c r="C68" s="691">
        <f>IF(Select2=1,Food!$K70,"")</f>
        <v>3.2837175728840803E-4</v>
      </c>
      <c r="D68" s="692">
        <f>IF(Select2=1,Paper!$K70,"")</f>
        <v>5.3440936662838195E-2</v>
      </c>
      <c r="E68" s="684">
        <f>IF(Select2=1,Nappies!$K70,"")</f>
        <v>1.1374226125323456E-2</v>
      </c>
      <c r="F68" s="692">
        <f>IF(Select2=1,Garden!$K70,"")</f>
        <v>0</v>
      </c>
      <c r="G68" s="684">
        <f>IF(Select2=1,Wood!$K70,"")</f>
        <v>0</v>
      </c>
      <c r="H68" s="692">
        <f>IF(Select2=1,Textiles!$K70,"")</f>
        <v>1.2652806813671683E-2</v>
      </c>
      <c r="I68" s="693">
        <f>Sludge!K70</f>
        <v>0</v>
      </c>
      <c r="J68" s="693" t="str">
        <f>IF(Select2=2,MSW!$K70,"")</f>
        <v/>
      </c>
      <c r="K68" s="693">
        <f>Industry!$K70</f>
        <v>0</v>
      </c>
      <c r="L68" s="694">
        <f t="shared" si="3"/>
        <v>7.7796341359121751E-2</v>
      </c>
      <c r="M68" s="695">
        <f>Recovery_OX!C63</f>
        <v>0</v>
      </c>
      <c r="N68" s="651"/>
      <c r="O68" s="762">
        <f>(L68-M68)*(1-Recovery_OX!F63)</f>
        <v>7.7796341359121751E-2</v>
      </c>
      <c r="P68" s="643"/>
      <c r="Q68" s="653"/>
      <c r="S68" s="690">
        <f t="shared" si="2"/>
        <v>2051</v>
      </c>
      <c r="T68" s="691">
        <f>IF(Select2=1,Food!$W70,"")</f>
        <v>2.1969564492980011E-4</v>
      </c>
      <c r="U68" s="692">
        <f>IF(Select2=1,Paper!$W70,"")</f>
        <v>0.11041515839429372</v>
      </c>
      <c r="V68" s="684">
        <f>IF(Select2=1,Nappies!$W70,"")</f>
        <v>0</v>
      </c>
      <c r="W68" s="692">
        <f>IF(Select2=1,Garden!$W70,"")</f>
        <v>0</v>
      </c>
      <c r="X68" s="684">
        <f>IF(Select2=1,Wood!$W70,"")</f>
        <v>0.13389432904131765</v>
      </c>
      <c r="Y68" s="692">
        <f>IF(Select2=1,Textiles!$W70,"")</f>
        <v>1.3866089658818284E-2</v>
      </c>
      <c r="Z68" s="686">
        <f>Sludge!W70</f>
        <v>0</v>
      </c>
      <c r="AA68" s="686" t="str">
        <f>IF(Select2=2,MSW!$W70,"")</f>
        <v/>
      </c>
      <c r="AB68" s="693">
        <f>Industry!$W70</f>
        <v>0</v>
      </c>
      <c r="AC68" s="694">
        <f t="shared" si="4"/>
        <v>0.25839527273935947</v>
      </c>
      <c r="AD68" s="695">
        <f>Recovery_OX!R63</f>
        <v>0</v>
      </c>
      <c r="AE68" s="651"/>
      <c r="AF68" s="696">
        <f>(AC68-AD68)*(1-Recovery_OX!U63)</f>
        <v>0.25839527273935947</v>
      </c>
    </row>
    <row r="69" spans="2:32">
      <c r="B69" s="690">
        <f t="shared" si="1"/>
        <v>2052</v>
      </c>
      <c r="C69" s="691">
        <f>IF(Select2=1,Food!$K71,"")</f>
        <v>2.2011417146236941E-4</v>
      </c>
      <c r="D69" s="692">
        <f>IF(Select2=1,Paper!$K71,"")</f>
        <v>4.9827999074415541E-2</v>
      </c>
      <c r="E69" s="684">
        <f>IF(Select2=1,Nappies!$K71,"")</f>
        <v>9.5960343979468107E-3</v>
      </c>
      <c r="F69" s="692">
        <f>IF(Select2=1,Garden!$K71,"")</f>
        <v>0</v>
      </c>
      <c r="G69" s="684">
        <f>IF(Select2=1,Wood!$K71,"")</f>
        <v>0</v>
      </c>
      <c r="H69" s="692">
        <f>IF(Select2=1,Textiles!$K71,"")</f>
        <v>1.1797398877531349E-2</v>
      </c>
      <c r="I69" s="693">
        <f>Sludge!K71</f>
        <v>0</v>
      </c>
      <c r="J69" s="693" t="str">
        <f>IF(Select2=2,MSW!$K71,"")</f>
        <v/>
      </c>
      <c r="K69" s="693">
        <f>Industry!$K71</f>
        <v>0</v>
      </c>
      <c r="L69" s="694">
        <f t="shared" si="3"/>
        <v>7.1441546521356078E-2</v>
      </c>
      <c r="M69" s="695">
        <f>Recovery_OX!C64</f>
        <v>0</v>
      </c>
      <c r="N69" s="651"/>
      <c r="O69" s="762">
        <f>(L69-M69)*(1-Recovery_OX!F64)</f>
        <v>7.1441546521356078E-2</v>
      </c>
      <c r="P69" s="643"/>
      <c r="Q69" s="653"/>
      <c r="S69" s="690">
        <f t="shared" si="2"/>
        <v>2052</v>
      </c>
      <c r="T69" s="691">
        <f>IF(Select2=1,Food!$W71,"")</f>
        <v>1.4726639482317308E-4</v>
      </c>
      <c r="U69" s="692">
        <f>IF(Select2=1,Paper!$W71,"")</f>
        <v>0.10295041131077583</v>
      </c>
      <c r="V69" s="684">
        <f>IF(Select2=1,Nappies!$W71,"")</f>
        <v>0</v>
      </c>
      <c r="W69" s="692">
        <f>IF(Select2=1,Garden!$W71,"")</f>
        <v>0</v>
      </c>
      <c r="X69" s="684">
        <f>IF(Select2=1,Wood!$W71,"")</f>
        <v>0.12928908932846911</v>
      </c>
      <c r="Y69" s="692">
        <f>IF(Select2=1,Textiles!$W71,"")</f>
        <v>1.2928656304143946E-2</v>
      </c>
      <c r="Z69" s="686">
        <f>Sludge!W71</f>
        <v>0</v>
      </c>
      <c r="AA69" s="686" t="str">
        <f>IF(Select2=2,MSW!$W71,"")</f>
        <v/>
      </c>
      <c r="AB69" s="693">
        <f>Industry!$W71</f>
        <v>0</v>
      </c>
      <c r="AC69" s="694">
        <f t="shared" si="4"/>
        <v>0.24531542333821205</v>
      </c>
      <c r="AD69" s="695">
        <f>Recovery_OX!R64</f>
        <v>0</v>
      </c>
      <c r="AE69" s="651"/>
      <c r="AF69" s="696">
        <f>(AC69-AD69)*(1-Recovery_OX!U64)</f>
        <v>0.24531542333821205</v>
      </c>
    </row>
    <row r="70" spans="2:32">
      <c r="B70" s="690">
        <f t="shared" si="1"/>
        <v>2053</v>
      </c>
      <c r="C70" s="691">
        <f>IF(Select2=1,Food!$K72,"")</f>
        <v>1.4754694154775206E-4</v>
      </c>
      <c r="D70" s="692">
        <f>IF(Select2=1,Paper!$K72,"")</f>
        <v>4.6459318395264355E-2</v>
      </c>
      <c r="E70" s="684">
        <f>IF(Select2=1,Nappies!$K72,"")</f>
        <v>8.095836600396384E-3</v>
      </c>
      <c r="F70" s="692">
        <f>IF(Select2=1,Garden!$K72,"")</f>
        <v>0</v>
      </c>
      <c r="G70" s="684">
        <f>IF(Select2=1,Wood!$K72,"")</f>
        <v>0</v>
      </c>
      <c r="H70" s="692">
        <f>IF(Select2=1,Textiles!$K72,"")</f>
        <v>1.0999821804375601E-2</v>
      </c>
      <c r="I70" s="693">
        <f>Sludge!K72</f>
        <v>0</v>
      </c>
      <c r="J70" s="693" t="str">
        <f>IF(Select2=2,MSW!$K72,"")</f>
        <v/>
      </c>
      <c r="K70" s="693">
        <f>Industry!$K72</f>
        <v>0</v>
      </c>
      <c r="L70" s="694">
        <f t="shared" si="3"/>
        <v>6.5702523741584098E-2</v>
      </c>
      <c r="M70" s="695">
        <f>Recovery_OX!C65</f>
        <v>0</v>
      </c>
      <c r="N70" s="651"/>
      <c r="O70" s="762">
        <f>(L70-M70)*(1-Recovery_OX!F65)</f>
        <v>6.5702523741584098E-2</v>
      </c>
      <c r="P70" s="643"/>
      <c r="Q70" s="653"/>
      <c r="S70" s="690">
        <f t="shared" si="2"/>
        <v>2053</v>
      </c>
      <c r="T70" s="691">
        <f>IF(Select2=1,Food!$W72,"")</f>
        <v>9.8715616557372004E-5</v>
      </c>
      <c r="U70" s="692">
        <f>IF(Select2=1,Paper!$W72,"")</f>
        <v>9.5990327262942821E-2</v>
      </c>
      <c r="V70" s="684">
        <f>IF(Select2=1,Nappies!$W72,"")</f>
        <v>0</v>
      </c>
      <c r="W70" s="692">
        <f>IF(Select2=1,Garden!$W72,"")</f>
        <v>0</v>
      </c>
      <c r="X70" s="684">
        <f>IF(Select2=1,Wood!$W72,"")</f>
        <v>0.12484224491857809</v>
      </c>
      <c r="Y70" s="692">
        <f>IF(Select2=1,Textiles!$W72,"")</f>
        <v>1.2054599237671895E-2</v>
      </c>
      <c r="Z70" s="686">
        <f>Sludge!W72</f>
        <v>0</v>
      </c>
      <c r="AA70" s="686" t="str">
        <f>IF(Select2=2,MSW!$W72,"")</f>
        <v/>
      </c>
      <c r="AB70" s="693">
        <f>Industry!$W72</f>
        <v>0</v>
      </c>
      <c r="AC70" s="694">
        <f t="shared" si="4"/>
        <v>0.23298588703575018</v>
      </c>
      <c r="AD70" s="695">
        <f>Recovery_OX!R65</f>
        <v>0</v>
      </c>
      <c r="AE70" s="651"/>
      <c r="AF70" s="696">
        <f>(AC70-AD70)*(1-Recovery_OX!U65)</f>
        <v>0.23298588703575018</v>
      </c>
    </row>
    <row r="71" spans="2:32">
      <c r="B71" s="690">
        <f t="shared" si="1"/>
        <v>2054</v>
      </c>
      <c r="C71" s="691">
        <f>IF(Select2=1,Food!$K73,"")</f>
        <v>9.8903672650706956E-5</v>
      </c>
      <c r="D71" s="692">
        <f>IF(Select2=1,Paper!$K73,"")</f>
        <v>4.3318381348787224E-2</v>
      </c>
      <c r="E71" s="684">
        <f>IF(Select2=1,Nappies!$K73,"")</f>
        <v>6.8301725006677059E-3</v>
      </c>
      <c r="F71" s="692">
        <f>IF(Select2=1,Garden!$K73,"")</f>
        <v>0</v>
      </c>
      <c r="G71" s="684">
        <f>IF(Select2=1,Wood!$K73,"")</f>
        <v>0</v>
      </c>
      <c r="H71" s="692">
        <f>IF(Select2=1,Textiles!$K73,"")</f>
        <v>1.0256165870466506E-2</v>
      </c>
      <c r="I71" s="693">
        <f>Sludge!K73</f>
        <v>0</v>
      </c>
      <c r="J71" s="693" t="str">
        <f>IF(Select2=2,MSW!$K73,"")</f>
        <v/>
      </c>
      <c r="K71" s="693">
        <f>Industry!$K73</f>
        <v>0</v>
      </c>
      <c r="L71" s="694">
        <f t="shared" si="3"/>
        <v>6.0503623392572148E-2</v>
      </c>
      <c r="M71" s="695">
        <f>Recovery_OX!C66</f>
        <v>0</v>
      </c>
      <c r="N71" s="651"/>
      <c r="O71" s="762">
        <f>(L71-M71)*(1-Recovery_OX!F66)</f>
        <v>6.0503623392572148E-2</v>
      </c>
      <c r="P71" s="643"/>
      <c r="Q71" s="653"/>
      <c r="S71" s="690">
        <f t="shared" si="2"/>
        <v>2054</v>
      </c>
      <c r="T71" s="691">
        <f>IF(Select2=1,Food!$W73,"")</f>
        <v>6.6171056635174131E-5</v>
      </c>
      <c r="U71" s="692">
        <f>IF(Select2=1,Paper!$W73,"")</f>
        <v>8.9500787910717333E-2</v>
      </c>
      <c r="V71" s="684">
        <f>IF(Select2=1,Nappies!$W73,"")</f>
        <v>0</v>
      </c>
      <c r="W71" s="692">
        <f>IF(Select2=1,Garden!$W73,"")</f>
        <v>0</v>
      </c>
      <c r="X71" s="684">
        <f>IF(Select2=1,Wood!$W73,"")</f>
        <v>0.12054834787113267</v>
      </c>
      <c r="Y71" s="692">
        <f>IF(Select2=1,Textiles!$W73,"")</f>
        <v>1.123963383064823E-2</v>
      </c>
      <c r="Z71" s="686">
        <f>Sludge!W73</f>
        <v>0</v>
      </c>
      <c r="AA71" s="686" t="str">
        <f>IF(Select2=2,MSW!$W73,"")</f>
        <v/>
      </c>
      <c r="AB71" s="693">
        <f>Industry!$W73</f>
        <v>0</v>
      </c>
      <c r="AC71" s="694">
        <f t="shared" si="4"/>
        <v>0.22135494066913342</v>
      </c>
      <c r="AD71" s="695">
        <f>Recovery_OX!R66</f>
        <v>0</v>
      </c>
      <c r="AE71" s="651"/>
      <c r="AF71" s="696">
        <f>(AC71-AD71)*(1-Recovery_OX!U66)</f>
        <v>0.22135494066913342</v>
      </c>
    </row>
    <row r="72" spans="2:32">
      <c r="B72" s="690">
        <f t="shared" si="1"/>
        <v>2055</v>
      </c>
      <c r="C72" s="691">
        <f>IF(Select2=1,Food!$K74,"")</f>
        <v>6.6297114404315684E-5</v>
      </c>
      <c r="D72" s="692">
        <f>IF(Select2=1,Paper!$K74,"")</f>
        <v>4.0389791057938301E-2</v>
      </c>
      <c r="E72" s="684">
        <f>IF(Select2=1,Nappies!$K74,"")</f>
        <v>5.7623762300974841E-3</v>
      </c>
      <c r="F72" s="692">
        <f>IF(Select2=1,Garden!$K74,"")</f>
        <v>0</v>
      </c>
      <c r="G72" s="684">
        <f>IF(Select2=1,Wood!$K74,"")</f>
        <v>0</v>
      </c>
      <c r="H72" s="692">
        <f>IF(Select2=1,Textiles!$K74,"")</f>
        <v>9.5627856735532799E-3</v>
      </c>
      <c r="I72" s="693">
        <f>Sludge!K74</f>
        <v>0</v>
      </c>
      <c r="J72" s="693" t="str">
        <f>IF(Select2=2,MSW!$K74,"")</f>
        <v/>
      </c>
      <c r="K72" s="693">
        <f>Industry!$K74</f>
        <v>0</v>
      </c>
      <c r="L72" s="694">
        <f t="shared" si="3"/>
        <v>5.5781250075993376E-2</v>
      </c>
      <c r="M72" s="695">
        <f>Recovery_OX!C67</f>
        <v>0</v>
      </c>
      <c r="N72" s="651"/>
      <c r="O72" s="762">
        <f>(L72-M72)*(1-Recovery_OX!F67)</f>
        <v>5.5781250075993376E-2</v>
      </c>
      <c r="P72" s="643"/>
      <c r="Q72" s="653"/>
      <c r="S72" s="690">
        <f t="shared" si="2"/>
        <v>2055</v>
      </c>
      <c r="T72" s="691">
        <f>IF(Select2=1,Food!$W74,"")</f>
        <v>4.4355785729916817E-5</v>
      </c>
      <c r="U72" s="692">
        <f>IF(Select2=1,Paper!$W74,"")</f>
        <v>8.3449981524665873E-2</v>
      </c>
      <c r="V72" s="684">
        <f>IF(Select2=1,Nappies!$W74,"")</f>
        <v>0</v>
      </c>
      <c r="W72" s="692">
        <f>IF(Select2=1,Garden!$W74,"")</f>
        <v>0</v>
      </c>
      <c r="X72" s="684">
        <f>IF(Select2=1,Wood!$W74,"")</f>
        <v>0.11640213762526697</v>
      </c>
      <c r="Y72" s="692">
        <f>IF(Select2=1,Textiles!$W74,"")</f>
        <v>1.0479765121702228E-2</v>
      </c>
      <c r="Z72" s="686">
        <f>Sludge!W74</f>
        <v>0</v>
      </c>
      <c r="AA72" s="686" t="str">
        <f>IF(Select2=2,MSW!$W74,"")</f>
        <v/>
      </c>
      <c r="AB72" s="693">
        <f>Industry!$W74</f>
        <v>0</v>
      </c>
      <c r="AC72" s="694">
        <f t="shared" si="4"/>
        <v>0.21037624005736499</v>
      </c>
      <c r="AD72" s="695">
        <f>Recovery_OX!R67</f>
        <v>0</v>
      </c>
      <c r="AE72" s="651"/>
      <c r="AF72" s="696">
        <f>(AC72-AD72)*(1-Recovery_OX!U67)</f>
        <v>0.21037624005736499</v>
      </c>
    </row>
    <row r="73" spans="2:32">
      <c r="B73" s="690">
        <f t="shared" si="1"/>
        <v>2056</v>
      </c>
      <c r="C73" s="691">
        <f>IF(Select2=1,Food!$K75,"")</f>
        <v>4.4440284779530945E-5</v>
      </c>
      <c r="D73" s="692">
        <f>IF(Select2=1,Paper!$K75,"")</f>
        <v>3.7659191569714201E-2</v>
      </c>
      <c r="E73" s="684">
        <f>IF(Select2=1,Nappies!$K75,"")</f>
        <v>4.8615140853245555E-3</v>
      </c>
      <c r="F73" s="692">
        <f>IF(Select2=1,Garden!$K75,"")</f>
        <v>0</v>
      </c>
      <c r="G73" s="684">
        <f>IF(Select2=1,Wood!$K75,"")</f>
        <v>0</v>
      </c>
      <c r="H73" s="692">
        <f>IF(Select2=1,Textiles!$K75,"")</f>
        <v>8.9162822631062184E-3</v>
      </c>
      <c r="I73" s="693">
        <f>Sludge!K75</f>
        <v>0</v>
      </c>
      <c r="J73" s="693" t="str">
        <f>IF(Select2=2,MSW!$K75,"")</f>
        <v/>
      </c>
      <c r="K73" s="693">
        <f>Industry!$K75</f>
        <v>0</v>
      </c>
      <c r="L73" s="694">
        <f t="shared" si="3"/>
        <v>5.1481428202924506E-2</v>
      </c>
      <c r="M73" s="695">
        <f>Recovery_OX!C68</f>
        <v>0</v>
      </c>
      <c r="N73" s="651"/>
      <c r="O73" s="762">
        <f>(L73-M73)*(1-Recovery_OX!F68)</f>
        <v>5.1481428202924506E-2</v>
      </c>
      <c r="P73" s="643"/>
      <c r="Q73" s="653"/>
      <c r="S73" s="690">
        <f t="shared" si="2"/>
        <v>2056</v>
      </c>
      <c r="T73" s="691">
        <f>IF(Select2=1,Food!$W75,"")</f>
        <v>2.9732572332424799E-5</v>
      </c>
      <c r="U73" s="692">
        <f>IF(Select2=1,Paper!$W75,"")</f>
        <v>7.7808247044864012E-2</v>
      </c>
      <c r="V73" s="684">
        <f>IF(Select2=1,Nappies!$W75,"")</f>
        <v>0</v>
      </c>
      <c r="W73" s="692">
        <f>IF(Select2=1,Garden!$W75,"")</f>
        <v>0</v>
      </c>
      <c r="X73" s="684">
        <f>IF(Select2=1,Wood!$W75,"")</f>
        <v>0.11239853455491644</v>
      </c>
      <c r="Y73" s="692">
        <f>IF(Select2=1,Textiles!$W75,"")</f>
        <v>9.7712682335410663E-3</v>
      </c>
      <c r="Z73" s="686">
        <f>Sludge!W75</f>
        <v>0</v>
      </c>
      <c r="AA73" s="686" t="str">
        <f>IF(Select2=2,MSW!$W75,"")</f>
        <v/>
      </c>
      <c r="AB73" s="693">
        <f>Industry!$W75</f>
        <v>0</v>
      </c>
      <c r="AC73" s="694">
        <f t="shared" si="4"/>
        <v>0.20000778240565395</v>
      </c>
      <c r="AD73" s="695">
        <f>Recovery_OX!R68</f>
        <v>0</v>
      </c>
      <c r="AE73" s="651"/>
      <c r="AF73" s="696">
        <f>(AC73-AD73)*(1-Recovery_OX!U68)</f>
        <v>0.20000778240565395</v>
      </c>
    </row>
    <row r="74" spans="2:32">
      <c r="B74" s="690">
        <f t="shared" si="1"/>
        <v>2057</v>
      </c>
      <c r="C74" s="691">
        <f>IF(Select2=1,Food!$K76,"")</f>
        <v>2.9789213739252103E-5</v>
      </c>
      <c r="D74" s="692">
        <f>IF(Select2=1,Paper!$K76,"")</f>
        <v>3.5113197482255713E-2</v>
      </c>
      <c r="E74" s="684">
        <f>IF(Select2=1,Nappies!$K76,"")</f>
        <v>4.1014883891760771E-3</v>
      </c>
      <c r="F74" s="692">
        <f>IF(Select2=1,Garden!$K76,"")</f>
        <v>0</v>
      </c>
      <c r="G74" s="684">
        <f>IF(Select2=1,Wood!$K76,"")</f>
        <v>0</v>
      </c>
      <c r="H74" s="692">
        <f>IF(Select2=1,Textiles!$K76,"")</f>
        <v>8.3134864786572615E-3</v>
      </c>
      <c r="I74" s="693">
        <f>Sludge!K76</f>
        <v>0</v>
      </c>
      <c r="J74" s="693" t="str">
        <f>IF(Select2=2,MSW!$K76,"")</f>
        <v/>
      </c>
      <c r="K74" s="693">
        <f>Industry!$K76</f>
        <v>0</v>
      </c>
      <c r="L74" s="694">
        <f t="shared" si="3"/>
        <v>4.7557961563828299E-2</v>
      </c>
      <c r="M74" s="695">
        <f>Recovery_OX!C69</f>
        <v>0</v>
      </c>
      <c r="N74" s="651"/>
      <c r="O74" s="762">
        <f>(L74-M74)*(1-Recovery_OX!F69)</f>
        <v>4.7557961563828299E-2</v>
      </c>
      <c r="P74" s="643"/>
      <c r="Q74" s="653"/>
      <c r="S74" s="690">
        <f t="shared" si="2"/>
        <v>2057</v>
      </c>
      <c r="T74" s="691">
        <f>IF(Select2=1,Food!$W76,"")</f>
        <v>1.9930339254628968E-5</v>
      </c>
      <c r="U74" s="692">
        <f>IF(Select2=1,Paper!$W76,"")</f>
        <v>7.2547928682346469E-2</v>
      </c>
      <c r="V74" s="684">
        <f>IF(Select2=1,Nappies!$W76,"")</f>
        <v>0</v>
      </c>
      <c r="W74" s="692">
        <f>IF(Select2=1,Garden!$W76,"")</f>
        <v>0</v>
      </c>
      <c r="X74" s="684">
        <f>IF(Select2=1,Wood!$W76,"")</f>
        <v>0.10853263374564055</v>
      </c>
      <c r="Y74" s="692">
        <f>IF(Select2=1,Textiles!$W76,"")</f>
        <v>9.1106701135970011E-3</v>
      </c>
      <c r="Z74" s="686">
        <f>Sludge!W76</f>
        <v>0</v>
      </c>
      <c r="AA74" s="686" t="str">
        <f>IF(Select2=2,MSW!$W76,"")</f>
        <v/>
      </c>
      <c r="AB74" s="693">
        <f>Industry!$W76</f>
        <v>0</v>
      </c>
      <c r="AC74" s="694">
        <f t="shared" si="4"/>
        <v>0.19021116288083867</v>
      </c>
      <c r="AD74" s="695">
        <f>Recovery_OX!R69</f>
        <v>0</v>
      </c>
      <c r="AE74" s="651"/>
      <c r="AF74" s="696">
        <f>(AC74-AD74)*(1-Recovery_OX!U69)</f>
        <v>0.19021116288083867</v>
      </c>
    </row>
    <row r="75" spans="2:32">
      <c r="B75" s="690">
        <f t="shared" si="1"/>
        <v>2058</v>
      </c>
      <c r="C75" s="691">
        <f>IF(Select2=1,Food!$K77,"")</f>
        <v>1.9968307125060968E-5</v>
      </c>
      <c r="D75" s="692">
        <f>IF(Select2=1,Paper!$K77,"")</f>
        <v>3.2739328329592331E-2</v>
      </c>
      <c r="E75" s="684">
        <f>IF(Select2=1,Nappies!$K77,"")</f>
        <v>3.4602814496264324E-3</v>
      </c>
      <c r="F75" s="692">
        <f>IF(Select2=1,Garden!$K77,"")</f>
        <v>0</v>
      </c>
      <c r="G75" s="684">
        <f>IF(Select2=1,Wood!$K77,"")</f>
        <v>0</v>
      </c>
      <c r="H75" s="692">
        <f>IF(Select2=1,Textiles!$K77,"")</f>
        <v>7.751443414571694E-3</v>
      </c>
      <c r="I75" s="693">
        <f>Sludge!K77</f>
        <v>0</v>
      </c>
      <c r="J75" s="693" t="str">
        <f>IF(Select2=2,MSW!$K77,"")</f>
        <v/>
      </c>
      <c r="K75" s="693">
        <f>Industry!$K77</f>
        <v>0</v>
      </c>
      <c r="L75" s="694">
        <f t="shared" si="3"/>
        <v>4.3971021500915516E-2</v>
      </c>
      <c r="M75" s="695">
        <f>Recovery_OX!C70</f>
        <v>0</v>
      </c>
      <c r="N75" s="651"/>
      <c r="O75" s="762">
        <f>(L75-M75)*(1-Recovery_OX!F70)</f>
        <v>4.3971021500915516E-2</v>
      </c>
      <c r="P75" s="643"/>
      <c r="Q75" s="653"/>
      <c r="S75" s="690">
        <f t="shared" si="2"/>
        <v>2058</v>
      </c>
      <c r="T75" s="691">
        <f>IF(Select2=1,Food!$W77,"")</f>
        <v>1.3359705926668798E-5</v>
      </c>
      <c r="U75" s="692">
        <f>IF(Select2=1,Paper!$W77,"")</f>
        <v>6.764324035039733E-2</v>
      </c>
      <c r="V75" s="684">
        <f>IF(Select2=1,Nappies!$W77,"")</f>
        <v>0</v>
      </c>
      <c r="W75" s="692">
        <f>IF(Select2=1,Garden!$W77,"")</f>
        <v>0</v>
      </c>
      <c r="X75" s="684">
        <f>IF(Select2=1,Wood!$W77,"")</f>
        <v>0.10479969898548926</v>
      </c>
      <c r="Y75" s="692">
        <f>IF(Select2=1,Textiles!$W77,"")</f>
        <v>8.4947325091196679E-3</v>
      </c>
      <c r="Z75" s="686">
        <f>Sludge!W77</f>
        <v>0</v>
      </c>
      <c r="AA75" s="686" t="str">
        <f>IF(Select2=2,MSW!$W77,"")</f>
        <v/>
      </c>
      <c r="AB75" s="693">
        <f>Industry!$W77</f>
        <v>0</v>
      </c>
      <c r="AC75" s="694">
        <f t="shared" si="4"/>
        <v>0.18095103155093292</v>
      </c>
      <c r="AD75" s="695">
        <f>Recovery_OX!R70</f>
        <v>0</v>
      </c>
      <c r="AE75" s="651"/>
      <c r="AF75" s="696">
        <f>(AC75-AD75)*(1-Recovery_OX!U70)</f>
        <v>0.18095103155093292</v>
      </c>
    </row>
    <row r="76" spans="2:32">
      <c r="B76" s="690">
        <f t="shared" si="1"/>
        <v>2059</v>
      </c>
      <c r="C76" s="691">
        <f>IF(Select2=1,Food!$K78,"")</f>
        <v>1.3385156551324655E-5</v>
      </c>
      <c r="D76" s="692">
        <f>IF(Select2=1,Paper!$K78,"")</f>
        <v>3.0525947402383624E-2</v>
      </c>
      <c r="E76" s="684">
        <f>IF(Select2=1,Nappies!$K78,"")</f>
        <v>2.9193177145709526E-3</v>
      </c>
      <c r="F76" s="692">
        <f>IF(Select2=1,Garden!$K78,"")</f>
        <v>0</v>
      </c>
      <c r="G76" s="684">
        <f>IF(Select2=1,Wood!$K78,"")</f>
        <v>0</v>
      </c>
      <c r="H76" s="692">
        <f>IF(Select2=1,Textiles!$K78,"")</f>
        <v>7.2273979350973095E-3</v>
      </c>
      <c r="I76" s="693">
        <f>Sludge!K78</f>
        <v>0</v>
      </c>
      <c r="J76" s="693" t="str">
        <f>IF(Select2=2,MSW!$K78,"")</f>
        <v/>
      </c>
      <c r="K76" s="693">
        <f>Industry!$K78</f>
        <v>0</v>
      </c>
      <c r="L76" s="694">
        <f t="shared" si="3"/>
        <v>4.0686048208603214E-2</v>
      </c>
      <c r="M76" s="695">
        <f>Recovery_OX!C71</f>
        <v>0</v>
      </c>
      <c r="N76" s="651"/>
      <c r="O76" s="762">
        <f>(L76-M76)*(1-Recovery_OX!F71)</f>
        <v>4.0686048208603214E-2</v>
      </c>
      <c r="P76" s="643"/>
      <c r="Q76" s="653"/>
      <c r="S76" s="690">
        <f t="shared" si="2"/>
        <v>2059</v>
      </c>
      <c r="T76" s="691">
        <f>IF(Select2=1,Food!$W78,"")</f>
        <v>8.9552786917872328E-6</v>
      </c>
      <c r="U76" s="692">
        <f>IF(Select2=1,Paper!$W78,"")</f>
        <v>6.3070139261123148E-2</v>
      </c>
      <c r="V76" s="684">
        <f>IF(Select2=1,Nappies!$W78,"")</f>
        <v>0</v>
      </c>
      <c r="W76" s="692">
        <f>IF(Select2=1,Garden!$W78,"")</f>
        <v>0</v>
      </c>
      <c r="X76" s="684">
        <f>IF(Select2=1,Wood!$W78,"")</f>
        <v>0.10119515696255101</v>
      </c>
      <c r="Y76" s="692">
        <f>IF(Select2=1,Textiles!$W78,"")</f>
        <v>7.9204360932573284E-3</v>
      </c>
      <c r="Z76" s="686">
        <f>Sludge!W78</f>
        <v>0</v>
      </c>
      <c r="AA76" s="686" t="str">
        <f>IF(Select2=2,MSW!$W78,"")</f>
        <v/>
      </c>
      <c r="AB76" s="693">
        <f>Industry!$W78</f>
        <v>0</v>
      </c>
      <c r="AC76" s="694">
        <f t="shared" si="4"/>
        <v>0.17219468759562326</v>
      </c>
      <c r="AD76" s="695">
        <f>Recovery_OX!R71</f>
        <v>0</v>
      </c>
      <c r="AE76" s="651"/>
      <c r="AF76" s="696">
        <f>(AC76-AD76)*(1-Recovery_OX!U71)</f>
        <v>0.17219468759562326</v>
      </c>
    </row>
    <row r="77" spans="2:32">
      <c r="B77" s="690">
        <f t="shared" si="1"/>
        <v>2060</v>
      </c>
      <c r="C77" s="691">
        <f>IF(Select2=1,Food!$K79,"")</f>
        <v>8.97233875567818E-6</v>
      </c>
      <c r="D77" s="692">
        <f>IF(Select2=1,Paper!$K79,"")</f>
        <v>2.8462204704756525E-2</v>
      </c>
      <c r="E77" s="684">
        <f>IF(Select2=1,Nappies!$K79,"")</f>
        <v>2.4629256442500768E-3</v>
      </c>
      <c r="F77" s="692">
        <f>IF(Select2=1,Garden!$K79,"")</f>
        <v>0</v>
      </c>
      <c r="G77" s="684">
        <f>IF(Select2=1,Wood!$K79,"")</f>
        <v>0</v>
      </c>
      <c r="H77" s="692">
        <f>IF(Select2=1,Textiles!$K79,"")</f>
        <v>6.7387811686857434E-3</v>
      </c>
      <c r="I77" s="693">
        <f>Sludge!K79</f>
        <v>0</v>
      </c>
      <c r="J77" s="693" t="str">
        <f>IF(Select2=2,MSW!$K79,"")</f>
        <v/>
      </c>
      <c r="K77" s="693">
        <f>Industry!$K79</f>
        <v>0</v>
      </c>
      <c r="L77" s="694">
        <f t="shared" si="3"/>
        <v>3.7672883856448028E-2</v>
      </c>
      <c r="M77" s="695">
        <f>Recovery_OX!C72</f>
        <v>0</v>
      </c>
      <c r="N77" s="651"/>
      <c r="O77" s="762">
        <f>(L77-M77)*(1-Recovery_OX!F72)</f>
        <v>3.7672883856448028E-2</v>
      </c>
      <c r="P77" s="643"/>
      <c r="Q77" s="653"/>
      <c r="S77" s="690">
        <f t="shared" si="2"/>
        <v>2060</v>
      </c>
      <c r="T77" s="691">
        <f>IF(Select2=1,Food!$W79,"")</f>
        <v>6.0029028249407985E-6</v>
      </c>
      <c r="U77" s="692">
        <f>IF(Select2=1,Paper!$W79,"")</f>
        <v>5.8806208067678736E-2</v>
      </c>
      <c r="V77" s="684">
        <f>IF(Select2=1,Nappies!$W79,"")</f>
        <v>0</v>
      </c>
      <c r="W77" s="692">
        <f>IF(Select2=1,Garden!$W79,"")</f>
        <v>0</v>
      </c>
      <c r="X77" s="684">
        <f>IF(Select2=1,Wood!$W79,"")</f>
        <v>9.7714591662073857E-2</v>
      </c>
      <c r="Y77" s="692">
        <f>IF(Select2=1,Textiles!$W79,"")</f>
        <v>7.3849656643131464E-3</v>
      </c>
      <c r="Z77" s="686">
        <f>Sludge!W79</f>
        <v>0</v>
      </c>
      <c r="AA77" s="686" t="str">
        <f>IF(Select2=2,MSW!$W79,"")</f>
        <v/>
      </c>
      <c r="AB77" s="693">
        <f>Industry!$W79</f>
        <v>0</v>
      </c>
      <c r="AC77" s="694">
        <f t="shared" si="4"/>
        <v>0.16391176829689069</v>
      </c>
      <c r="AD77" s="695">
        <f>Recovery_OX!R72</f>
        <v>0</v>
      </c>
      <c r="AE77" s="651"/>
      <c r="AF77" s="696">
        <f>(AC77-AD77)*(1-Recovery_OX!U72)</f>
        <v>0.16391176829689069</v>
      </c>
    </row>
    <row r="78" spans="2:32">
      <c r="B78" s="690">
        <f t="shared" si="1"/>
        <v>2061</v>
      </c>
      <c r="C78" s="691">
        <f>IF(Select2=1,Food!$K80,"")</f>
        <v>6.0143385277535492E-6</v>
      </c>
      <c r="D78" s="692">
        <f>IF(Select2=1,Paper!$K80,"")</f>
        <v>2.6537983767612988E-2</v>
      </c>
      <c r="E78" s="684">
        <f>IF(Select2=1,Nappies!$K80,"")</f>
        <v>2.0778837119467715E-3</v>
      </c>
      <c r="F78" s="692">
        <f>IF(Select2=1,Garden!$K80,"")</f>
        <v>0</v>
      </c>
      <c r="G78" s="684">
        <f>IF(Select2=1,Wood!$K80,"")</f>
        <v>0</v>
      </c>
      <c r="H78" s="692">
        <f>IF(Select2=1,Textiles!$K80,"")</f>
        <v>6.283197915381171E-3</v>
      </c>
      <c r="I78" s="693">
        <f>Sludge!K80</f>
        <v>0</v>
      </c>
      <c r="J78" s="693" t="str">
        <f>IF(Select2=2,MSW!$K80,"")</f>
        <v/>
      </c>
      <c r="K78" s="693">
        <f>Industry!$K80</f>
        <v>0</v>
      </c>
      <c r="L78" s="694">
        <f t="shared" si="3"/>
        <v>3.490507973346868E-2</v>
      </c>
      <c r="M78" s="695">
        <f>Recovery_OX!C73</f>
        <v>0</v>
      </c>
      <c r="N78" s="651"/>
      <c r="O78" s="762">
        <f>(L78-M78)*(1-Recovery_OX!F73)</f>
        <v>3.490507973346868E-2</v>
      </c>
      <c r="P78" s="643"/>
      <c r="Q78" s="653"/>
      <c r="S78" s="690">
        <f t="shared" si="2"/>
        <v>2061</v>
      </c>
      <c r="T78" s="691">
        <f>IF(Select2=1,Food!$W80,"")</f>
        <v>4.0238660979617846E-6</v>
      </c>
      <c r="U78" s="692">
        <f>IF(Select2=1,Paper!$W80,"")</f>
        <v>5.4830544974406967E-2</v>
      </c>
      <c r="V78" s="684">
        <f>IF(Select2=1,Nappies!$W80,"")</f>
        <v>0</v>
      </c>
      <c r="W78" s="692">
        <f>IF(Select2=1,Garden!$W80,"")</f>
        <v>0</v>
      </c>
      <c r="X78" s="684">
        <f>IF(Select2=1,Wood!$W80,"")</f>
        <v>9.4353738956294952E-2</v>
      </c>
      <c r="Y78" s="692">
        <f>IF(Select2=1,Textiles!$W80,"")</f>
        <v>6.8856963456232038E-3</v>
      </c>
      <c r="Z78" s="686">
        <f>Sludge!W80</f>
        <v>0</v>
      </c>
      <c r="AA78" s="686" t="str">
        <f>IF(Select2=2,MSW!$W80,"")</f>
        <v/>
      </c>
      <c r="AB78" s="693">
        <f>Industry!$W80</f>
        <v>0</v>
      </c>
      <c r="AC78" s="694">
        <f t="shared" si="4"/>
        <v>0.15607400414242306</v>
      </c>
      <c r="AD78" s="695">
        <f>Recovery_OX!R73</f>
        <v>0</v>
      </c>
      <c r="AE78" s="651"/>
      <c r="AF78" s="696">
        <f>(AC78-AD78)*(1-Recovery_OX!U73)</f>
        <v>0.15607400414242306</v>
      </c>
    </row>
    <row r="79" spans="2:32">
      <c r="B79" s="690">
        <f t="shared" si="1"/>
        <v>2062</v>
      </c>
      <c r="C79" s="691">
        <f>IF(Select2=1,Food!$K81,"")</f>
        <v>4.0315316787976782E-6</v>
      </c>
      <c r="D79" s="692">
        <f>IF(Select2=1,Paper!$K81,"")</f>
        <v>2.4743852057686727E-2</v>
      </c>
      <c r="E79" s="684">
        <f>IF(Select2=1,Nappies!$K81,"")</f>
        <v>1.7530373807481858E-3</v>
      </c>
      <c r="F79" s="692">
        <f>IF(Select2=1,Garden!$K81,"")</f>
        <v>0</v>
      </c>
      <c r="G79" s="684">
        <f>IF(Select2=1,Wood!$K81,"")</f>
        <v>0</v>
      </c>
      <c r="H79" s="692">
        <f>IF(Select2=1,Textiles!$K81,"")</f>
        <v>5.8584149055473413E-3</v>
      </c>
      <c r="I79" s="693">
        <f>Sludge!K81</f>
        <v>0</v>
      </c>
      <c r="J79" s="693" t="str">
        <f>IF(Select2=2,MSW!$K81,"")</f>
        <v/>
      </c>
      <c r="K79" s="693">
        <f>Industry!$K81</f>
        <v>0</v>
      </c>
      <c r="L79" s="694">
        <f t="shared" si="3"/>
        <v>3.2359335875661047E-2</v>
      </c>
      <c r="M79" s="695">
        <f>Recovery_OX!C74</f>
        <v>0</v>
      </c>
      <c r="N79" s="651"/>
      <c r="O79" s="762">
        <f>(L79-M79)*(1-Recovery_OX!F74)</f>
        <v>3.2359335875661047E-2</v>
      </c>
      <c r="P79" s="643"/>
      <c r="Q79" s="653"/>
      <c r="S79" s="690">
        <f t="shared" si="2"/>
        <v>2062</v>
      </c>
      <c r="T79" s="691">
        <f>IF(Select2=1,Food!$W81,"")</f>
        <v>2.6972781080269918E-6</v>
      </c>
      <c r="U79" s="692">
        <f>IF(Select2=1,Paper!$W81,"")</f>
        <v>5.1123661276212207E-2</v>
      </c>
      <c r="V79" s="684">
        <f>IF(Select2=1,Nappies!$W81,"")</f>
        <v>0</v>
      </c>
      <c r="W79" s="692">
        <f>IF(Select2=1,Garden!$W81,"")</f>
        <v>0</v>
      </c>
      <c r="X79" s="684">
        <f>IF(Select2=1,Wood!$W81,"")</f>
        <v>9.110848138035095E-2</v>
      </c>
      <c r="Y79" s="692">
        <f>IF(Select2=1,Textiles!$W81,"")</f>
        <v>6.4201807184080468E-3</v>
      </c>
      <c r="Z79" s="686">
        <f>Sludge!W81</f>
        <v>0</v>
      </c>
      <c r="AA79" s="686" t="str">
        <f>IF(Select2=2,MSW!$W81,"")</f>
        <v/>
      </c>
      <c r="AB79" s="693">
        <f>Industry!$W81</f>
        <v>0</v>
      </c>
      <c r="AC79" s="694">
        <f t="shared" si="4"/>
        <v>0.14865502065307923</v>
      </c>
      <c r="AD79" s="695">
        <f>Recovery_OX!R74</f>
        <v>0</v>
      </c>
      <c r="AE79" s="651"/>
      <c r="AF79" s="696">
        <f>(AC79-AD79)*(1-Recovery_OX!U74)</f>
        <v>0.14865502065307923</v>
      </c>
    </row>
    <row r="80" spans="2:32">
      <c r="B80" s="690">
        <f t="shared" si="1"/>
        <v>2063</v>
      </c>
      <c r="C80" s="691">
        <f>IF(Select2=1,Food!$K82,"")</f>
        <v>2.7024165005257977E-6</v>
      </c>
      <c r="D80" s="692">
        <f>IF(Select2=1,Paper!$K82,"")</f>
        <v>2.307101473925418E-2</v>
      </c>
      <c r="E80" s="684">
        <f>IF(Select2=1,Nappies!$K82,"")</f>
        <v>1.4789759603155231E-3</v>
      </c>
      <c r="F80" s="692">
        <f>IF(Select2=1,Garden!$K82,"")</f>
        <v>0</v>
      </c>
      <c r="G80" s="684">
        <f>IF(Select2=1,Wood!$K82,"")</f>
        <v>0</v>
      </c>
      <c r="H80" s="692">
        <f>IF(Select2=1,Textiles!$K82,"")</f>
        <v>5.4623498523772305E-3</v>
      </c>
      <c r="I80" s="693">
        <f>Sludge!K82</f>
        <v>0</v>
      </c>
      <c r="J80" s="693" t="str">
        <f>IF(Select2=2,MSW!$K82,"")</f>
        <v/>
      </c>
      <c r="K80" s="693">
        <f>Industry!$K82</f>
        <v>0</v>
      </c>
      <c r="L80" s="694">
        <f t="shared" si="3"/>
        <v>3.0015042968447456E-2</v>
      </c>
      <c r="M80" s="695">
        <f>Recovery_OX!C75</f>
        <v>0</v>
      </c>
      <c r="N80" s="651"/>
      <c r="O80" s="762">
        <f>(L80-M80)*(1-Recovery_OX!F75)</f>
        <v>3.0015042968447456E-2</v>
      </c>
      <c r="P80" s="643"/>
      <c r="Q80" s="653"/>
      <c r="S80" s="690">
        <f t="shared" si="2"/>
        <v>2063</v>
      </c>
      <c r="T80" s="691">
        <f>IF(Select2=1,Food!$W82,"")</f>
        <v>1.8080395855435754E-6</v>
      </c>
      <c r="U80" s="692">
        <f>IF(Select2=1,Paper!$W82,"")</f>
        <v>4.7667385824905303E-2</v>
      </c>
      <c r="V80" s="684">
        <f>IF(Select2=1,Nappies!$W82,"")</f>
        <v>0</v>
      </c>
      <c r="W80" s="692">
        <f>IF(Select2=1,Garden!$W82,"")</f>
        <v>0</v>
      </c>
      <c r="X80" s="684">
        <f>IF(Select2=1,Wood!$W82,"")</f>
        <v>8.7974843087868529E-2</v>
      </c>
      <c r="Y80" s="692">
        <f>IF(Select2=1,Textiles!$W82,"")</f>
        <v>5.9861368245229928E-3</v>
      </c>
      <c r="Z80" s="686">
        <f>Sludge!W82</f>
        <v>0</v>
      </c>
      <c r="AA80" s="686" t="str">
        <f>IF(Select2=2,MSW!$W82,"")</f>
        <v/>
      </c>
      <c r="AB80" s="693">
        <f>Industry!$W82</f>
        <v>0</v>
      </c>
      <c r="AC80" s="694">
        <f t="shared" si="4"/>
        <v>0.14163017377688236</v>
      </c>
      <c r="AD80" s="695">
        <f>Recovery_OX!R75</f>
        <v>0</v>
      </c>
      <c r="AE80" s="651"/>
      <c r="AF80" s="696">
        <f>(AC80-AD80)*(1-Recovery_OX!U75)</f>
        <v>0.14163017377688236</v>
      </c>
    </row>
    <row r="81" spans="2:32">
      <c r="B81" s="690">
        <f t="shared" si="1"/>
        <v>2064</v>
      </c>
      <c r="C81" s="691">
        <f>IF(Select2=1,Food!$K83,"")</f>
        <v>1.8114839530399241E-6</v>
      </c>
      <c r="D81" s="692">
        <f>IF(Select2=1,Paper!$K83,"")</f>
        <v>2.1511271561839643E-2</v>
      </c>
      <c r="E81" s="684">
        <f>IF(Select2=1,Nappies!$K83,"")</f>
        <v>1.2477599823100562E-3</v>
      </c>
      <c r="F81" s="692">
        <f>IF(Select2=1,Garden!$K83,"")</f>
        <v>0</v>
      </c>
      <c r="G81" s="684">
        <f>IF(Select2=1,Wood!$K83,"")</f>
        <v>0</v>
      </c>
      <c r="H81" s="692">
        <f>IF(Select2=1,Textiles!$K83,"")</f>
        <v>5.0930612445206982E-3</v>
      </c>
      <c r="I81" s="693">
        <f>Sludge!K83</f>
        <v>0</v>
      </c>
      <c r="J81" s="693" t="str">
        <f>IF(Select2=2,MSW!$K83,"")</f>
        <v/>
      </c>
      <c r="K81" s="693">
        <f>Industry!$K83</f>
        <v>0</v>
      </c>
      <c r="L81" s="694">
        <f t="shared" si="3"/>
        <v>2.7853904272623436E-2</v>
      </c>
      <c r="M81" s="695">
        <f>Recovery_OX!C76</f>
        <v>0</v>
      </c>
      <c r="N81" s="651"/>
      <c r="O81" s="762">
        <f>(L81-M81)*(1-Recovery_OX!F76)</f>
        <v>2.7853904272623436E-2</v>
      </c>
      <c r="P81" s="643"/>
      <c r="Q81" s="653"/>
      <c r="S81" s="690">
        <f t="shared" si="2"/>
        <v>2064</v>
      </c>
      <c r="T81" s="691">
        <f>IF(Select2=1,Food!$W83,"")</f>
        <v>1.2119651782158277E-6</v>
      </c>
      <c r="U81" s="692">
        <f>IF(Select2=1,Paper!$W83,"")</f>
        <v>4.4444775954214102E-2</v>
      </c>
      <c r="V81" s="684">
        <f>IF(Select2=1,Nappies!$W83,"")</f>
        <v>0</v>
      </c>
      <c r="W81" s="692">
        <f>IF(Select2=1,Garden!$W83,"")</f>
        <v>0</v>
      </c>
      <c r="X81" s="684">
        <f>IF(Select2=1,Wood!$W83,"")</f>
        <v>8.4948984980055389E-2</v>
      </c>
      <c r="Y81" s="692">
        <f>IF(Select2=1,Textiles!$W83,"")</f>
        <v>5.5814369802966567E-3</v>
      </c>
      <c r="Z81" s="686">
        <f>Sludge!W83</f>
        <v>0</v>
      </c>
      <c r="AA81" s="686" t="str">
        <f>IF(Select2=2,MSW!$W83,"")</f>
        <v/>
      </c>
      <c r="AB81" s="693">
        <f>Industry!$W83</f>
        <v>0</v>
      </c>
      <c r="AC81" s="694">
        <f t="shared" ref="AC81:AC97" si="5">SUM(T81:AA81)</f>
        <v>0.13497640987974435</v>
      </c>
      <c r="AD81" s="695">
        <f>Recovery_OX!R76</f>
        <v>0</v>
      </c>
      <c r="AE81" s="651"/>
      <c r="AF81" s="696">
        <f>(AC81-AD81)*(1-Recovery_OX!U76)</f>
        <v>0.13497640987974435</v>
      </c>
    </row>
    <row r="82" spans="2:32">
      <c r="B82" s="690">
        <f t="shared" ref="B82:B97" si="6">B81+1</f>
        <v>2065</v>
      </c>
      <c r="C82" s="691">
        <f>IF(Select2=1,Food!$K84,"")</f>
        <v>1.2142740067945437E-6</v>
      </c>
      <c r="D82" s="692">
        <f>IF(Select2=1,Paper!$K84,"")</f>
        <v>2.0056976662577858E-2</v>
      </c>
      <c r="E82" s="684">
        <f>IF(Select2=1,Nappies!$K84,"")</f>
        <v>1.0526911966319205E-3</v>
      </c>
      <c r="F82" s="692">
        <f>IF(Select2=1,Garden!$K84,"")</f>
        <v>0</v>
      </c>
      <c r="G82" s="684">
        <f>IF(Select2=1,Wood!$K84,"")</f>
        <v>0</v>
      </c>
      <c r="H82" s="692">
        <f>IF(Select2=1,Textiles!$K84,"")</f>
        <v>4.7487388287935969E-3</v>
      </c>
      <c r="I82" s="693">
        <f>Sludge!K84</f>
        <v>0</v>
      </c>
      <c r="J82" s="693" t="str">
        <f>IF(Select2=2,MSW!$K84,"")</f>
        <v/>
      </c>
      <c r="K82" s="693">
        <f>Industry!$K84</f>
        <v>0</v>
      </c>
      <c r="L82" s="694">
        <f t="shared" si="3"/>
        <v>2.5859620962010173E-2</v>
      </c>
      <c r="M82" s="695">
        <f>Recovery_OX!C77</f>
        <v>0</v>
      </c>
      <c r="N82" s="651"/>
      <c r="O82" s="762">
        <f>(L82-M82)*(1-Recovery_OX!F77)</f>
        <v>2.5859620962010173E-2</v>
      </c>
      <c r="P82" s="643"/>
      <c r="Q82" s="653"/>
      <c r="S82" s="690">
        <f t="shared" ref="S82:S97" si="7">S81+1</f>
        <v>2065</v>
      </c>
      <c r="T82" s="691">
        <f>IF(Select2=1,Food!$W84,"")</f>
        <v>8.1240455405522554E-7</v>
      </c>
      <c r="U82" s="692">
        <f>IF(Select2=1,Paper!$W84,"")</f>
        <v>4.1440034426813724E-2</v>
      </c>
      <c r="V82" s="684">
        <f>IF(Select2=1,Nappies!$W84,"")</f>
        <v>0</v>
      </c>
      <c r="W82" s="692">
        <f>IF(Select2=1,Garden!$W84,"")</f>
        <v>0</v>
      </c>
      <c r="X82" s="684">
        <f>IF(Select2=1,Wood!$W84,"")</f>
        <v>8.2027200002324149E-2</v>
      </c>
      <c r="Y82" s="692">
        <f>IF(Select2=1,Textiles!$W84,"")</f>
        <v>5.2040973466231212E-3</v>
      </c>
      <c r="Z82" s="686">
        <f>Sludge!W84</f>
        <v>0</v>
      </c>
      <c r="AA82" s="686" t="str">
        <f>IF(Select2=2,MSW!$W84,"")</f>
        <v/>
      </c>
      <c r="AB82" s="693">
        <f>Industry!$W84</f>
        <v>0</v>
      </c>
      <c r="AC82" s="694">
        <f t="shared" si="5"/>
        <v>0.12867214418031503</v>
      </c>
      <c r="AD82" s="695">
        <f>Recovery_OX!R77</f>
        <v>0</v>
      </c>
      <c r="AE82" s="651"/>
      <c r="AF82" s="696">
        <f>(AC82-AD82)*(1-Recovery_OX!U77)</f>
        <v>0.12867214418031503</v>
      </c>
    </row>
    <row r="83" spans="2:32">
      <c r="B83" s="690">
        <f t="shared" si="6"/>
        <v>2066</v>
      </c>
      <c r="C83" s="691">
        <f>IF(Select2=1,Food!$K85,"")</f>
        <v>8.1395220813439885E-7</v>
      </c>
      <c r="D83" s="692">
        <f>IF(Select2=1,Paper!$K85,"")</f>
        <v>1.8701001086185429E-2</v>
      </c>
      <c r="E83" s="684">
        <f>IF(Select2=1,Nappies!$K85,"")</f>
        <v>8.881185253390969E-4</v>
      </c>
      <c r="F83" s="692">
        <f>IF(Select2=1,Garden!$K85,"")</f>
        <v>0</v>
      </c>
      <c r="G83" s="684">
        <f>IF(Select2=1,Wood!$K85,"")</f>
        <v>0</v>
      </c>
      <c r="H83" s="692">
        <f>IF(Select2=1,Textiles!$K85,"")</f>
        <v>4.4276947363145599E-3</v>
      </c>
      <c r="I83" s="693">
        <f>Sludge!K85</f>
        <v>0</v>
      </c>
      <c r="J83" s="693" t="str">
        <f>IF(Select2=2,MSW!$K85,"")</f>
        <v/>
      </c>
      <c r="K83" s="693">
        <f>Industry!$K85</f>
        <v>0</v>
      </c>
      <c r="L83" s="694">
        <f t="shared" ref="L83:L97" si="8">SUM(C83:K83)</f>
        <v>2.4017628300047219E-2</v>
      </c>
      <c r="M83" s="695">
        <f>Recovery_OX!C78</f>
        <v>0</v>
      </c>
      <c r="N83" s="651"/>
      <c r="O83" s="762">
        <f>(L83-M83)*(1-Recovery_OX!F78)</f>
        <v>2.4017628300047219E-2</v>
      </c>
      <c r="P83" s="643"/>
      <c r="Q83" s="653"/>
      <c r="S83" s="690">
        <f t="shared" si="7"/>
        <v>2066</v>
      </c>
      <c r="T83" s="691">
        <f>IF(Select2=1,Food!$W85,"")</f>
        <v>5.4457105807386179E-7</v>
      </c>
      <c r="U83" s="692">
        <f>IF(Select2=1,Paper!$W85,"")</f>
        <v>3.8638431996250854E-2</v>
      </c>
      <c r="V83" s="684">
        <f>IF(Select2=1,Nappies!$W85,"")</f>
        <v>0</v>
      </c>
      <c r="W83" s="692">
        <f>IF(Select2=1,Garden!$W85,"")</f>
        <v>0</v>
      </c>
      <c r="X83" s="684">
        <f>IF(Select2=1,Wood!$W85,"")</f>
        <v>7.9205908602686864E-2</v>
      </c>
      <c r="Y83" s="692">
        <f>IF(Select2=1,Textiles!$W85,"")</f>
        <v>4.8522682041803418E-3</v>
      </c>
      <c r="Z83" s="686">
        <f>Sludge!W85</f>
        <v>0</v>
      </c>
      <c r="AA83" s="686" t="str">
        <f>IF(Select2=2,MSW!$W85,"")</f>
        <v/>
      </c>
      <c r="AB83" s="693">
        <f>Industry!$W85</f>
        <v>0</v>
      </c>
      <c r="AC83" s="694">
        <f t="shared" si="5"/>
        <v>0.12269715337417614</v>
      </c>
      <c r="AD83" s="695">
        <f>Recovery_OX!R78</f>
        <v>0</v>
      </c>
      <c r="AE83" s="651"/>
      <c r="AF83" s="696">
        <f>(AC83-AD83)*(1-Recovery_OX!U78)</f>
        <v>0.12269715337417614</v>
      </c>
    </row>
    <row r="84" spans="2:32">
      <c r="B84" s="690">
        <f t="shared" si="6"/>
        <v>2067</v>
      </c>
      <c r="C84" s="691">
        <f>IF(Select2=1,Food!$K86,"")</f>
        <v>5.4560848162746048E-7</v>
      </c>
      <c r="D84" s="692">
        <f>IF(Select2=1,Paper!$K86,"")</f>
        <v>1.7436697838813721E-2</v>
      </c>
      <c r="E84" s="684">
        <f>IF(Select2=1,Nappies!$K86,"")</f>
        <v>7.4927435279606002E-4</v>
      </c>
      <c r="F84" s="692">
        <f>IF(Select2=1,Garden!$K86,"")</f>
        <v>0</v>
      </c>
      <c r="G84" s="684">
        <f>IF(Select2=1,Wood!$K86,"")</f>
        <v>0</v>
      </c>
      <c r="H84" s="692">
        <f>IF(Select2=1,Textiles!$K86,"")</f>
        <v>4.1283552085697936E-3</v>
      </c>
      <c r="I84" s="693">
        <f>Sludge!K86</f>
        <v>0</v>
      </c>
      <c r="J84" s="693" t="str">
        <f>IF(Select2=2,MSW!$K86,"")</f>
        <v/>
      </c>
      <c r="K84" s="693">
        <f>Industry!$K86</f>
        <v>0</v>
      </c>
      <c r="L84" s="694">
        <f t="shared" si="8"/>
        <v>2.2314873008661203E-2</v>
      </c>
      <c r="M84" s="695">
        <f>Recovery_OX!C79</f>
        <v>0</v>
      </c>
      <c r="N84" s="651"/>
      <c r="O84" s="762">
        <f>(L84-M84)*(1-Recovery_OX!F79)</f>
        <v>2.2314873008661203E-2</v>
      </c>
      <c r="P84" s="643"/>
      <c r="Q84" s="653"/>
      <c r="S84" s="690">
        <f t="shared" si="7"/>
        <v>2067</v>
      </c>
      <c r="T84" s="691">
        <f>IF(Select2=1,Food!$W86,"")</f>
        <v>3.6503689671774793E-7</v>
      </c>
      <c r="U84" s="692">
        <f>IF(Select2=1,Paper!$W86,"")</f>
        <v>3.6026235204160546E-2</v>
      </c>
      <c r="V84" s="684">
        <f>IF(Select2=1,Nappies!$W86,"")</f>
        <v>0</v>
      </c>
      <c r="W84" s="692">
        <f>IF(Select2=1,Garden!$W86,"")</f>
        <v>0</v>
      </c>
      <c r="X84" s="684">
        <f>IF(Select2=1,Wood!$W86,"")</f>
        <v>7.6481654346356218E-2</v>
      </c>
      <c r="Y84" s="692">
        <f>IF(Select2=1,Textiles!$W86,"")</f>
        <v>4.524224886103885E-3</v>
      </c>
      <c r="Z84" s="686">
        <f>Sludge!W86</f>
        <v>0</v>
      </c>
      <c r="AA84" s="686" t="str">
        <f>IF(Select2=2,MSW!$W86,"")</f>
        <v/>
      </c>
      <c r="AB84" s="693">
        <f>Industry!$W86</f>
        <v>0</v>
      </c>
      <c r="AC84" s="694">
        <f t="shared" si="5"/>
        <v>0.11703247947351736</v>
      </c>
      <c r="AD84" s="695">
        <f>Recovery_OX!R79</f>
        <v>0</v>
      </c>
      <c r="AE84" s="651"/>
      <c r="AF84" s="696">
        <f>(AC84-AD84)*(1-Recovery_OX!U79)</f>
        <v>0.11703247947351736</v>
      </c>
    </row>
    <row r="85" spans="2:32">
      <c r="B85" s="690">
        <f t="shared" si="6"/>
        <v>2068</v>
      </c>
      <c r="C85" s="691">
        <f>IF(Select2=1,Food!$K87,"")</f>
        <v>3.6573230252195464E-7</v>
      </c>
      <c r="D85" s="692">
        <f>IF(Select2=1,Paper!$K87,"")</f>
        <v>1.6257869304477316E-2</v>
      </c>
      <c r="E85" s="684">
        <f>IF(Select2=1,Nappies!$K87,"")</f>
        <v>6.3213640943206198E-4</v>
      </c>
      <c r="F85" s="692">
        <f>IF(Select2=1,Garden!$K87,"")</f>
        <v>0</v>
      </c>
      <c r="G85" s="684">
        <f>IF(Select2=1,Wood!$K87,"")</f>
        <v>0</v>
      </c>
      <c r="H85" s="692">
        <f>IF(Select2=1,Textiles!$K87,"")</f>
        <v>3.8492528828470074E-3</v>
      </c>
      <c r="I85" s="693">
        <f>Sludge!K87</f>
        <v>0</v>
      </c>
      <c r="J85" s="693" t="str">
        <f>IF(Select2=2,MSW!$K87,"")</f>
        <v/>
      </c>
      <c r="K85" s="693">
        <f>Industry!$K87</f>
        <v>0</v>
      </c>
      <c r="L85" s="694">
        <f t="shared" si="8"/>
        <v>2.073962432905891E-2</v>
      </c>
      <c r="M85" s="695">
        <f>Recovery_OX!C80</f>
        <v>0</v>
      </c>
      <c r="N85" s="651"/>
      <c r="O85" s="762">
        <f>(L85-M85)*(1-Recovery_OX!F80)</f>
        <v>2.073962432905891E-2</v>
      </c>
      <c r="P85" s="643"/>
      <c r="Q85" s="653"/>
      <c r="S85" s="690">
        <f t="shared" si="7"/>
        <v>2068</v>
      </c>
      <c r="T85" s="691">
        <f>IF(Select2=1,Food!$W87,"")</f>
        <v>2.4469154941254767E-7</v>
      </c>
      <c r="U85" s="692">
        <f>IF(Select2=1,Paper!$W87,"")</f>
        <v>3.3590639058837399E-2</v>
      </c>
      <c r="V85" s="684">
        <f>IF(Select2=1,Nappies!$W87,"")</f>
        <v>0</v>
      </c>
      <c r="W85" s="692">
        <f>IF(Select2=1,Garden!$W87,"")</f>
        <v>0</v>
      </c>
      <c r="X85" s="684">
        <f>IF(Select2=1,Wood!$W87,"")</f>
        <v>7.3851099681180615E-2</v>
      </c>
      <c r="Y85" s="692">
        <f>IF(Select2=1,Textiles!$W87,"")</f>
        <v>4.2183593236679549E-3</v>
      </c>
      <c r="Z85" s="686">
        <f>Sludge!W87</f>
        <v>0</v>
      </c>
      <c r="AA85" s="686" t="str">
        <f>IF(Select2=2,MSW!$W87,"")</f>
        <v/>
      </c>
      <c r="AB85" s="693">
        <f>Industry!$W87</f>
        <v>0</v>
      </c>
      <c r="AC85" s="694">
        <f t="shared" si="5"/>
        <v>0.11166034275523538</v>
      </c>
      <c r="AD85" s="695">
        <f>Recovery_OX!R80</f>
        <v>0</v>
      </c>
      <c r="AE85" s="651"/>
      <c r="AF85" s="696">
        <f>(AC85-AD85)*(1-Recovery_OX!U80)</f>
        <v>0.11166034275523538</v>
      </c>
    </row>
    <row r="86" spans="2:32">
      <c r="B86" s="690">
        <f t="shared" si="6"/>
        <v>2069</v>
      </c>
      <c r="C86" s="691">
        <f>IF(Select2=1,Food!$K88,"")</f>
        <v>2.4515769386323695E-7</v>
      </c>
      <c r="D86" s="692">
        <f>IF(Select2=1,Paper!$K88,"")</f>
        <v>1.5158736864333267E-2</v>
      </c>
      <c r="E86" s="684">
        <f>IF(Select2=1,Nappies!$K88,"")</f>
        <v>5.3331124792739711E-4</v>
      </c>
      <c r="F86" s="692">
        <f>IF(Select2=1,Garden!$K88,"")</f>
        <v>0</v>
      </c>
      <c r="G86" s="684">
        <f>IF(Select2=1,Wood!$K88,"")</f>
        <v>0</v>
      </c>
      <c r="H86" s="692">
        <f>IF(Select2=1,Textiles!$K88,"")</f>
        <v>3.589019599221705E-3</v>
      </c>
      <c r="I86" s="693">
        <f>Sludge!K88</f>
        <v>0</v>
      </c>
      <c r="J86" s="693" t="str">
        <f>IF(Select2=2,MSW!$K88,"")</f>
        <v/>
      </c>
      <c r="K86" s="693">
        <f>Industry!$K88</f>
        <v>0</v>
      </c>
      <c r="L86" s="694">
        <f t="shared" si="8"/>
        <v>1.9281312869176233E-2</v>
      </c>
      <c r="M86" s="695">
        <f>Recovery_OX!C81</f>
        <v>0</v>
      </c>
      <c r="N86" s="651"/>
      <c r="O86" s="762">
        <f>(L86-M86)*(1-Recovery_OX!F81)</f>
        <v>1.9281312869176233E-2</v>
      </c>
      <c r="P86" s="643"/>
      <c r="Q86" s="653"/>
      <c r="S86" s="690">
        <f t="shared" si="7"/>
        <v>2069</v>
      </c>
      <c r="T86" s="691">
        <f>IF(Select2=1,Food!$W88,"")</f>
        <v>1.6402165066675089E-7</v>
      </c>
      <c r="U86" s="692">
        <f>IF(Select2=1,Paper!$W88,"")</f>
        <v>3.1319704265151349E-2</v>
      </c>
      <c r="V86" s="684">
        <f>IF(Select2=1,Nappies!$W88,"")</f>
        <v>0</v>
      </c>
      <c r="W86" s="692">
        <f>IF(Select2=1,Garden!$W88,"")</f>
        <v>0</v>
      </c>
      <c r="X86" s="684">
        <f>IF(Select2=1,Wood!$W88,"")</f>
        <v>7.1311021848725425E-2</v>
      </c>
      <c r="Y86" s="692">
        <f>IF(Select2=1,Textiles!$W88,"")</f>
        <v>3.9331721635306365E-3</v>
      </c>
      <c r="Z86" s="686">
        <f>Sludge!W88</f>
        <v>0</v>
      </c>
      <c r="AA86" s="686" t="str">
        <f>IF(Select2=2,MSW!$W88,"")</f>
        <v/>
      </c>
      <c r="AB86" s="693">
        <f>Industry!$W88</f>
        <v>0</v>
      </c>
      <c r="AC86" s="694">
        <f t="shared" si="5"/>
        <v>0.10656406229905807</v>
      </c>
      <c r="AD86" s="695">
        <f>Recovery_OX!R81</f>
        <v>0</v>
      </c>
      <c r="AE86" s="651"/>
      <c r="AF86" s="696">
        <f>(AC86-AD86)*(1-Recovery_OX!U81)</f>
        <v>0.10656406229905807</v>
      </c>
    </row>
    <row r="87" spans="2:32">
      <c r="B87" s="690">
        <f t="shared" si="6"/>
        <v>2070</v>
      </c>
      <c r="C87" s="691">
        <f>IF(Select2=1,Food!$K89,"")</f>
        <v>1.6433411663639617E-7</v>
      </c>
      <c r="D87" s="692">
        <f>IF(Select2=1,Paper!$K89,"")</f>
        <v>1.4133912569884813E-2</v>
      </c>
      <c r="E87" s="684">
        <f>IF(Select2=1,Nappies!$K89,"")</f>
        <v>4.49935936171456E-4</v>
      </c>
      <c r="F87" s="692">
        <f>IF(Select2=1,Garden!$K89,"")</f>
        <v>0</v>
      </c>
      <c r="G87" s="684">
        <f>IF(Select2=1,Wood!$K89,"")</f>
        <v>0</v>
      </c>
      <c r="H87" s="692">
        <f>IF(Select2=1,Textiles!$K89,"")</f>
        <v>3.3463796938356409E-3</v>
      </c>
      <c r="I87" s="693">
        <f>Sludge!K89</f>
        <v>0</v>
      </c>
      <c r="J87" s="693" t="str">
        <f>IF(Select2=2,MSW!$K89,"")</f>
        <v/>
      </c>
      <c r="K87" s="693">
        <f>Industry!$K89</f>
        <v>0</v>
      </c>
      <c r="L87" s="694">
        <f t="shared" si="8"/>
        <v>1.7930392534008546E-2</v>
      </c>
      <c r="M87" s="695">
        <f>Recovery_OX!C82</f>
        <v>0</v>
      </c>
      <c r="N87" s="651"/>
      <c r="O87" s="762">
        <f>(L87-M87)*(1-Recovery_OX!F82)</f>
        <v>1.7930392534008546E-2</v>
      </c>
      <c r="P87" s="643"/>
      <c r="Q87" s="653"/>
      <c r="S87" s="690">
        <f t="shared" si="7"/>
        <v>2070</v>
      </c>
      <c r="T87" s="691">
        <f>IF(Select2=1,Food!$W89,"")</f>
        <v>1.0994700042577798E-7</v>
      </c>
      <c r="U87" s="692">
        <f>IF(Select2=1,Paper!$W89,"")</f>
        <v>2.9202298698109089E-2</v>
      </c>
      <c r="V87" s="684">
        <f>IF(Select2=1,Nappies!$W89,"")</f>
        <v>0</v>
      </c>
      <c r="W87" s="692">
        <f>IF(Select2=1,Garden!$W89,"")</f>
        <v>0</v>
      </c>
      <c r="X87" s="684">
        <f>IF(Select2=1,Wood!$W89,"")</f>
        <v>6.8858308935990931E-2</v>
      </c>
      <c r="Y87" s="692">
        <f>IF(Select2=1,Textiles!$W89,"")</f>
        <v>3.6672654179020735E-3</v>
      </c>
      <c r="Z87" s="686">
        <f>Sludge!W89</f>
        <v>0</v>
      </c>
      <c r="AA87" s="686" t="str">
        <f>IF(Select2=2,MSW!$W89,"")</f>
        <v/>
      </c>
      <c r="AB87" s="693">
        <f>Industry!$W89</f>
        <v>0</v>
      </c>
      <c r="AC87" s="694">
        <f t="shared" si="5"/>
        <v>0.10172798299900251</v>
      </c>
      <c r="AD87" s="695">
        <f>Recovery_OX!R82</f>
        <v>0</v>
      </c>
      <c r="AE87" s="651"/>
      <c r="AF87" s="696">
        <f>(AC87-AD87)*(1-Recovery_OX!U82)</f>
        <v>0.10172798299900251</v>
      </c>
    </row>
    <row r="88" spans="2:32">
      <c r="B88" s="690">
        <f t="shared" si="6"/>
        <v>2071</v>
      </c>
      <c r="C88" s="691">
        <f>IF(Select2=1,Food!$K90,"")</f>
        <v>1.1015645262893522E-7</v>
      </c>
      <c r="D88" s="692">
        <f>IF(Select2=1,Paper!$K90,"")</f>
        <v>1.3178372731251598E-2</v>
      </c>
      <c r="E88" s="684">
        <f>IF(Select2=1,Nappies!$K90,"")</f>
        <v>3.7959511907021369E-4</v>
      </c>
      <c r="F88" s="692">
        <f>IF(Select2=1,Garden!$K90,"")</f>
        <v>0</v>
      </c>
      <c r="G88" s="684">
        <f>IF(Select2=1,Wood!$K90,"")</f>
        <v>0</v>
      </c>
      <c r="H88" s="692">
        <f>IF(Select2=1,Textiles!$K90,"")</f>
        <v>3.1201437455911111E-3</v>
      </c>
      <c r="I88" s="693">
        <f>Sludge!K90</f>
        <v>0</v>
      </c>
      <c r="J88" s="693" t="str">
        <f>IF(Select2=2,MSW!$K90,"")</f>
        <v/>
      </c>
      <c r="K88" s="693">
        <f>Industry!$K90</f>
        <v>0</v>
      </c>
      <c r="L88" s="694">
        <f t="shared" si="8"/>
        <v>1.6678221752365552E-2</v>
      </c>
      <c r="M88" s="695">
        <f>Recovery_OX!C83</f>
        <v>0</v>
      </c>
      <c r="N88" s="651"/>
      <c r="O88" s="762">
        <f>(L88-M88)*(1-Recovery_OX!F83)</f>
        <v>1.6678221752365552E-2</v>
      </c>
      <c r="P88" s="643"/>
      <c r="Q88" s="653"/>
      <c r="S88" s="690">
        <f t="shared" si="7"/>
        <v>2071</v>
      </c>
      <c r="T88" s="691">
        <f>IF(Select2=1,Food!$W90,"")</f>
        <v>7.3699678386887951E-8</v>
      </c>
      <c r="U88" s="692">
        <f>IF(Select2=1,Paper!$W90,"")</f>
        <v>2.7228042833164434E-2</v>
      </c>
      <c r="V88" s="684">
        <f>IF(Select2=1,Nappies!$W90,"")</f>
        <v>0</v>
      </c>
      <c r="W88" s="692">
        <f>IF(Select2=1,Garden!$W90,"")</f>
        <v>0</v>
      </c>
      <c r="X88" s="684">
        <f>IF(Select2=1,Wood!$W90,"")</f>
        <v>6.6489956062929637E-2</v>
      </c>
      <c r="Y88" s="692">
        <f>IF(Select2=1,Textiles!$W90,"")</f>
        <v>3.4193356116066975E-3</v>
      </c>
      <c r="Z88" s="686">
        <f>Sludge!W90</f>
        <v>0</v>
      </c>
      <c r="AA88" s="686" t="str">
        <f>IF(Select2=2,MSW!$W90,"")</f>
        <v/>
      </c>
      <c r="AB88" s="693">
        <f>Industry!$W90</f>
        <v>0</v>
      </c>
      <c r="AC88" s="694">
        <f t="shared" si="5"/>
        <v>9.713740820737915E-2</v>
      </c>
      <c r="AD88" s="695">
        <f>Recovery_OX!R83</f>
        <v>0</v>
      </c>
      <c r="AE88" s="651"/>
      <c r="AF88" s="696">
        <f>(AC88-AD88)*(1-Recovery_OX!U83)</f>
        <v>9.713740820737915E-2</v>
      </c>
    </row>
    <row r="89" spans="2:32">
      <c r="B89" s="690">
        <f t="shared" si="6"/>
        <v>2072</v>
      </c>
      <c r="C89" s="691">
        <f>IF(Select2=1,Food!$K91,"")</f>
        <v>7.384007839735059E-8</v>
      </c>
      <c r="D89" s="692">
        <f>IF(Select2=1,Paper!$K91,"")</f>
        <v>1.2287433291036064E-2</v>
      </c>
      <c r="E89" s="684">
        <f>IF(Select2=1,Nappies!$K91,"")</f>
        <v>3.2025104651125423E-4</v>
      </c>
      <c r="F89" s="692">
        <f>IF(Select2=1,Garden!$K91,"")</f>
        <v>0</v>
      </c>
      <c r="G89" s="684">
        <f>IF(Select2=1,Wood!$K91,"")</f>
        <v>0</v>
      </c>
      <c r="H89" s="692">
        <f>IF(Select2=1,Textiles!$K91,"")</f>
        <v>2.9092027456073498E-3</v>
      </c>
      <c r="I89" s="693">
        <f>Sludge!K91</f>
        <v>0</v>
      </c>
      <c r="J89" s="693" t="str">
        <f>IF(Select2=2,MSW!$K91,"")</f>
        <v/>
      </c>
      <c r="K89" s="693">
        <f>Industry!$K91</f>
        <v>0</v>
      </c>
      <c r="L89" s="694">
        <f t="shared" si="8"/>
        <v>1.5516960923233064E-2</v>
      </c>
      <c r="M89" s="695">
        <f>Recovery_OX!C84</f>
        <v>0</v>
      </c>
      <c r="N89" s="651"/>
      <c r="O89" s="762">
        <f>(L89-M89)*(1-Recovery_OX!F84)</f>
        <v>1.5516960923233064E-2</v>
      </c>
      <c r="P89" s="643"/>
      <c r="Q89" s="653"/>
      <c r="S89" s="690">
        <f t="shared" si="7"/>
        <v>2072</v>
      </c>
      <c r="T89" s="691">
        <f>IF(Select2=1,Food!$W91,"")</f>
        <v>4.9402371809110551E-8</v>
      </c>
      <c r="U89" s="692">
        <f>IF(Select2=1,Paper!$W91,"")</f>
        <v>2.5387258865776963E-2</v>
      </c>
      <c r="V89" s="684">
        <f>IF(Select2=1,Nappies!$W91,"")</f>
        <v>0</v>
      </c>
      <c r="W89" s="692">
        <f>IF(Select2=1,Garden!$W91,"")</f>
        <v>0</v>
      </c>
      <c r="X89" s="684">
        <f>IF(Select2=1,Wood!$W91,"")</f>
        <v>6.4203061701092481E-2</v>
      </c>
      <c r="Y89" s="692">
        <f>IF(Select2=1,Textiles!$W91,"")</f>
        <v>3.1881673924464109E-3</v>
      </c>
      <c r="Z89" s="686">
        <f>Sludge!W91</f>
        <v>0</v>
      </c>
      <c r="AA89" s="686" t="str">
        <f>IF(Select2=2,MSW!$W91,"")</f>
        <v/>
      </c>
      <c r="AB89" s="693">
        <f>Industry!$W91</f>
        <v>0</v>
      </c>
      <c r="AC89" s="694">
        <f t="shared" si="5"/>
        <v>9.277853736168766E-2</v>
      </c>
      <c r="AD89" s="695">
        <f>Recovery_OX!R84</f>
        <v>0</v>
      </c>
      <c r="AE89" s="651"/>
      <c r="AF89" s="696">
        <f>(AC89-AD89)*(1-Recovery_OX!U84)</f>
        <v>9.277853736168766E-2</v>
      </c>
    </row>
    <row r="90" spans="2:32">
      <c r="B90" s="690">
        <f t="shared" si="6"/>
        <v>2073</v>
      </c>
      <c r="C90" s="691">
        <f>IF(Select2=1,Food!$K92,"")</f>
        <v>4.9496484750587259E-8</v>
      </c>
      <c r="D90" s="692">
        <f>IF(Select2=1,Paper!$K92,"")</f>
        <v>1.1456726863068633E-2</v>
      </c>
      <c r="E90" s="684">
        <f>IF(Select2=1,Nappies!$K92,"")</f>
        <v>2.7018454041971725E-4</v>
      </c>
      <c r="F90" s="692">
        <f>IF(Select2=1,Garden!$K92,"")</f>
        <v>0</v>
      </c>
      <c r="G90" s="684">
        <f>IF(Select2=1,Wood!$K92,"")</f>
        <v>0</v>
      </c>
      <c r="H90" s="692">
        <f>IF(Select2=1,Textiles!$K92,"")</f>
        <v>2.7125226608577095E-3</v>
      </c>
      <c r="I90" s="693">
        <f>Sludge!K92</f>
        <v>0</v>
      </c>
      <c r="J90" s="693" t="str">
        <f>IF(Select2=2,MSW!$K92,"")</f>
        <v/>
      </c>
      <c r="K90" s="693">
        <f>Industry!$K92</f>
        <v>0</v>
      </c>
      <c r="L90" s="694">
        <f t="shared" si="8"/>
        <v>1.443948356083081E-2</v>
      </c>
      <c r="M90" s="695">
        <f>Recovery_OX!C85</f>
        <v>0</v>
      </c>
      <c r="N90" s="651"/>
      <c r="O90" s="762">
        <f>(L90-M90)*(1-Recovery_OX!F85)</f>
        <v>1.443948356083081E-2</v>
      </c>
      <c r="P90" s="643"/>
      <c r="Q90" s="653"/>
      <c r="S90" s="690">
        <f t="shared" si="7"/>
        <v>2073</v>
      </c>
      <c r="T90" s="691">
        <f>IF(Select2=1,Food!$W92,"")</f>
        <v>3.311540014535275E-8</v>
      </c>
      <c r="U90" s="692">
        <f>IF(Select2=1,Paper!$W92,"")</f>
        <v>2.3670923270802939E-2</v>
      </c>
      <c r="V90" s="684">
        <f>IF(Select2=1,Nappies!$W92,"")</f>
        <v>0</v>
      </c>
      <c r="W90" s="692">
        <f>IF(Select2=1,Garden!$W92,"")</f>
        <v>0</v>
      </c>
      <c r="X90" s="684">
        <f>IF(Select2=1,Wood!$W92,"")</f>
        <v>6.1994824118893628E-2</v>
      </c>
      <c r="Y90" s="692">
        <f>IF(Select2=1,Textiles!$W92,"")</f>
        <v>2.9726275735426954E-3</v>
      </c>
      <c r="Z90" s="686">
        <f>Sludge!W92</f>
        <v>0</v>
      </c>
      <c r="AA90" s="686" t="str">
        <f>IF(Select2=2,MSW!$W92,"")</f>
        <v/>
      </c>
      <c r="AB90" s="693">
        <f>Industry!$W92</f>
        <v>0</v>
      </c>
      <c r="AC90" s="694">
        <f t="shared" si="5"/>
        <v>8.8638408078639402E-2</v>
      </c>
      <c r="AD90" s="695">
        <f>Recovery_OX!R85</f>
        <v>0</v>
      </c>
      <c r="AE90" s="651"/>
      <c r="AF90" s="696">
        <f>(AC90-AD90)*(1-Recovery_OX!U85)</f>
        <v>8.8638408078639402E-2</v>
      </c>
    </row>
    <row r="91" spans="2:32">
      <c r="B91" s="690">
        <f t="shared" si="6"/>
        <v>2074</v>
      </c>
      <c r="C91" s="691">
        <f>IF(Select2=1,Food!$K93,"")</f>
        <v>3.3178485936615966E-8</v>
      </c>
      <c r="D91" s="692">
        <f>IF(Select2=1,Paper!$K93,"")</f>
        <v>1.0682181323475655E-2</v>
      </c>
      <c r="E91" s="684">
        <f>IF(Select2=1,Nappies!$K93,"")</f>
        <v>2.2794519074037896E-4</v>
      </c>
      <c r="F91" s="692">
        <f>IF(Select2=1,Garden!$K93,"")</f>
        <v>0</v>
      </c>
      <c r="G91" s="684">
        <f>IF(Select2=1,Wood!$K93,"")</f>
        <v>0</v>
      </c>
      <c r="H91" s="692">
        <f>IF(Select2=1,Textiles!$K93,"")</f>
        <v>2.5291393653385664E-3</v>
      </c>
      <c r="I91" s="693">
        <f>Sludge!K93</f>
        <v>0</v>
      </c>
      <c r="J91" s="693" t="str">
        <f>IF(Select2=2,MSW!$K93,"")</f>
        <v/>
      </c>
      <c r="K91" s="693">
        <f>Industry!$K93</f>
        <v>0</v>
      </c>
      <c r="L91" s="694">
        <f t="shared" si="8"/>
        <v>1.3439299058040536E-2</v>
      </c>
      <c r="M91" s="695">
        <f>Recovery_OX!C86</f>
        <v>0</v>
      </c>
      <c r="N91" s="651"/>
      <c r="O91" s="762">
        <f>(L91-M91)*(1-Recovery_OX!F86)</f>
        <v>1.3439299058040536E-2</v>
      </c>
      <c r="P91" s="643"/>
      <c r="Q91" s="653"/>
      <c r="S91" s="690">
        <f t="shared" si="7"/>
        <v>2074</v>
      </c>
      <c r="T91" s="691">
        <f>IF(Select2=1,Food!$W93,"")</f>
        <v>2.2197916549921474E-8</v>
      </c>
      <c r="U91" s="692">
        <f>IF(Select2=1,Paper!$W93,"")</f>
        <v>2.2070622569164554E-2</v>
      </c>
      <c r="V91" s="684">
        <f>IF(Select2=1,Nappies!$W93,"")</f>
        <v>0</v>
      </c>
      <c r="W91" s="692">
        <f>IF(Select2=1,Garden!$W93,"")</f>
        <v>0</v>
      </c>
      <c r="X91" s="684">
        <f>IF(Select2=1,Wood!$W93,"")</f>
        <v>5.98625379491389E-2</v>
      </c>
      <c r="Y91" s="692">
        <f>IF(Select2=1,Textiles!$W93,"")</f>
        <v>2.7716595784532242E-3</v>
      </c>
      <c r="Z91" s="686">
        <f>Sludge!W93</f>
        <v>0</v>
      </c>
      <c r="AA91" s="686" t="str">
        <f>IF(Select2=2,MSW!$W93,"")</f>
        <v/>
      </c>
      <c r="AB91" s="693">
        <f>Industry!$W93</f>
        <v>0</v>
      </c>
      <c r="AC91" s="694">
        <f t="shared" si="5"/>
        <v>8.4704842294673233E-2</v>
      </c>
      <c r="AD91" s="695">
        <f>Recovery_OX!R86</f>
        <v>0</v>
      </c>
      <c r="AE91" s="651"/>
      <c r="AF91" s="696">
        <f>(AC91-AD91)*(1-Recovery_OX!U86)</f>
        <v>8.4704842294673233E-2</v>
      </c>
    </row>
    <row r="92" spans="2:32">
      <c r="B92" s="690">
        <f t="shared" si="6"/>
        <v>2075</v>
      </c>
      <c r="C92" s="691">
        <f>IF(Select2=1,Food!$K94,"")</f>
        <v>2.2240204220425228E-8</v>
      </c>
      <c r="D92" s="692">
        <f>IF(Select2=1,Paper!$K94,"")</f>
        <v>9.9599998491234458E-3</v>
      </c>
      <c r="E92" s="684">
        <f>IF(Select2=1,Nappies!$K94,"")</f>
        <v>1.923093375400095E-4</v>
      </c>
      <c r="F92" s="692">
        <f>IF(Select2=1,Garden!$K94,"")</f>
        <v>0</v>
      </c>
      <c r="G92" s="684">
        <f>IF(Select2=1,Wood!$K94,"")</f>
        <v>0</v>
      </c>
      <c r="H92" s="692">
        <f>IF(Select2=1,Textiles!$K94,"")</f>
        <v>2.3581539139225318E-3</v>
      </c>
      <c r="I92" s="693">
        <f>Sludge!K94</f>
        <v>0</v>
      </c>
      <c r="J92" s="693" t="str">
        <f>IF(Select2=2,MSW!$K94,"")</f>
        <v/>
      </c>
      <c r="K92" s="693">
        <f>Industry!$K94</f>
        <v>0</v>
      </c>
      <c r="L92" s="694">
        <f t="shared" si="8"/>
        <v>1.2510485340790207E-2</v>
      </c>
      <c r="M92" s="695">
        <f>Recovery_OX!C87</f>
        <v>0</v>
      </c>
      <c r="N92" s="651"/>
      <c r="O92" s="762">
        <f>(L92-M92)*(1-Recovery_OX!F87)</f>
        <v>1.2510485340790207E-2</v>
      </c>
      <c r="P92" s="643"/>
      <c r="Q92" s="653"/>
      <c r="S92" s="690">
        <f t="shared" si="7"/>
        <v>2075</v>
      </c>
      <c r="T92" s="691">
        <f>IF(Select2=1,Food!$W94,"")</f>
        <v>1.4879708443638642E-8</v>
      </c>
      <c r="U92" s="692">
        <f>IF(Select2=1,Paper!$W94,"")</f>
        <v>2.0578512084965774E-2</v>
      </c>
      <c r="V92" s="684">
        <f>IF(Select2=1,Nappies!$W94,"")</f>
        <v>0</v>
      </c>
      <c r="W92" s="692">
        <f>IF(Select2=1,Garden!$W94,"")</f>
        <v>0</v>
      </c>
      <c r="X92" s="684">
        <f>IF(Select2=1,Wood!$W94,"")</f>
        <v>5.7803590874612627E-2</v>
      </c>
      <c r="Y92" s="692">
        <f>IF(Select2=1,Textiles!$W94,"")</f>
        <v>2.5842782618329119E-3</v>
      </c>
      <c r="Z92" s="686">
        <f>Sludge!W94</f>
        <v>0</v>
      </c>
      <c r="AA92" s="686" t="str">
        <f>IF(Select2=2,MSW!$W94,"")</f>
        <v/>
      </c>
      <c r="AB92" s="693">
        <f>Industry!$W94</f>
        <v>0</v>
      </c>
      <c r="AC92" s="694">
        <f t="shared" si="5"/>
        <v>8.0966396101119761E-2</v>
      </c>
      <c r="AD92" s="695">
        <f>Recovery_OX!R87</f>
        <v>0</v>
      </c>
      <c r="AE92" s="651"/>
      <c r="AF92" s="696">
        <f>(AC92-AD92)*(1-Recovery_OX!U87)</f>
        <v>8.0966396101119761E-2</v>
      </c>
    </row>
    <row r="93" spans="2:32">
      <c r="B93" s="690">
        <f t="shared" si="6"/>
        <v>2076</v>
      </c>
      <c r="C93" s="691">
        <f>IF(Select2=1,Food!$K95,"")</f>
        <v>1.4908054716877458E-8</v>
      </c>
      <c r="D93" s="692">
        <f>IF(Select2=1,Paper!$K95,"")</f>
        <v>9.2866423055868765E-3</v>
      </c>
      <c r="E93" s="684">
        <f>IF(Select2=1,Nappies!$K95,"")</f>
        <v>1.6224462198546414E-4</v>
      </c>
      <c r="F93" s="692">
        <f>IF(Select2=1,Garden!$K95,"")</f>
        <v>0</v>
      </c>
      <c r="G93" s="684">
        <f>IF(Select2=1,Wood!$K95,"")</f>
        <v>0</v>
      </c>
      <c r="H93" s="692">
        <f>IF(Select2=1,Textiles!$K95,"")</f>
        <v>2.1987281357283926E-3</v>
      </c>
      <c r="I93" s="693">
        <f>Sludge!K95</f>
        <v>0</v>
      </c>
      <c r="J93" s="693" t="str">
        <f>IF(Select2=2,MSW!$K95,"")</f>
        <v/>
      </c>
      <c r="K93" s="693">
        <f>Industry!$K95</f>
        <v>0</v>
      </c>
      <c r="L93" s="694">
        <f t="shared" si="8"/>
        <v>1.1647629971355449E-2</v>
      </c>
      <c r="M93" s="695">
        <f>Recovery_OX!C88</f>
        <v>0</v>
      </c>
      <c r="N93" s="651"/>
      <c r="O93" s="762">
        <f>(L93-M93)*(1-Recovery_OX!F88)</f>
        <v>1.1647629971355449E-2</v>
      </c>
      <c r="P93" s="643"/>
      <c r="Q93" s="653"/>
      <c r="S93" s="690">
        <f t="shared" si="7"/>
        <v>2076</v>
      </c>
      <c r="T93" s="691">
        <f>IF(Select2=1,Food!$W95,"")</f>
        <v>9.9741668489367469E-9</v>
      </c>
      <c r="U93" s="692">
        <f>IF(Select2=1,Paper!$W95,"")</f>
        <v>1.9187277490881956E-2</v>
      </c>
      <c r="V93" s="684">
        <f>IF(Select2=1,Nappies!$W95,"")</f>
        <v>0</v>
      </c>
      <c r="W93" s="692">
        <f>IF(Select2=1,Garden!$W95,"")</f>
        <v>0</v>
      </c>
      <c r="X93" s="684">
        <f>IF(Select2=1,Wood!$W95,"")</f>
        <v>5.5815460427662396E-2</v>
      </c>
      <c r="Y93" s="692">
        <f>IF(Select2=1,Textiles!$W95,"")</f>
        <v>2.4095650802502932E-3</v>
      </c>
      <c r="Z93" s="686">
        <f>Sludge!W95</f>
        <v>0</v>
      </c>
      <c r="AA93" s="686" t="str">
        <f>IF(Select2=2,MSW!$W95,"")</f>
        <v/>
      </c>
      <c r="AB93" s="693">
        <f>Industry!$W95</f>
        <v>0</v>
      </c>
      <c r="AC93" s="694">
        <f t="shared" si="5"/>
        <v>7.74123129729615E-2</v>
      </c>
      <c r="AD93" s="695">
        <f>Recovery_OX!R88</f>
        <v>0</v>
      </c>
      <c r="AE93" s="651"/>
      <c r="AF93" s="696">
        <f>(AC93-AD93)*(1-Recovery_OX!U88)</f>
        <v>7.74123129729615E-2</v>
      </c>
    </row>
    <row r="94" spans="2:32">
      <c r="B94" s="690">
        <f t="shared" si="6"/>
        <v>2077</v>
      </c>
      <c r="C94" s="691">
        <f>IF(Select2=1,Food!$K96,"")</f>
        <v>9.9931679241191286E-9</v>
      </c>
      <c r="D94" s="692">
        <f>IF(Select2=1,Paper!$K96,"")</f>
        <v>8.6588078934063291E-3</v>
      </c>
      <c r="E94" s="684">
        <f>IF(Select2=1,Nappies!$K96,"")</f>
        <v>1.3688007925111623E-4</v>
      </c>
      <c r="F94" s="692">
        <f>IF(Select2=1,Garden!$K96,"")</f>
        <v>0</v>
      </c>
      <c r="G94" s="684">
        <f>IF(Select2=1,Wood!$K96,"")</f>
        <v>0</v>
      </c>
      <c r="H94" s="692">
        <f>IF(Select2=1,Textiles!$K96,"")</f>
        <v>2.0500805254064797E-3</v>
      </c>
      <c r="I94" s="693">
        <f>Sludge!K96</f>
        <v>0</v>
      </c>
      <c r="J94" s="693" t="str">
        <f>IF(Select2=2,MSW!$K96,"")</f>
        <v/>
      </c>
      <c r="K94" s="693">
        <f>Industry!$K96</f>
        <v>0</v>
      </c>
      <c r="L94" s="694">
        <f t="shared" si="8"/>
        <v>1.0845778491231849E-2</v>
      </c>
      <c r="M94" s="695">
        <f>Recovery_OX!C89</f>
        <v>0</v>
      </c>
      <c r="N94" s="651"/>
      <c r="O94" s="762">
        <f>(L94-M94)*(1-Recovery_OX!F89)</f>
        <v>1.0845778491231849E-2</v>
      </c>
      <c r="P94" s="643"/>
      <c r="Q94" s="653"/>
      <c r="S94" s="690">
        <f t="shared" si="7"/>
        <v>2077</v>
      </c>
      <c r="T94" s="691">
        <f>IF(Select2=1,Food!$W96,"")</f>
        <v>6.6858839813464275E-9</v>
      </c>
      <c r="U94" s="692">
        <f>IF(Select2=1,Paper!$W96,"")</f>
        <v>1.7890098953318848E-2</v>
      </c>
      <c r="V94" s="684">
        <f>IF(Select2=1,Nappies!$W96,"")</f>
        <v>0</v>
      </c>
      <c r="W94" s="692">
        <f>IF(Select2=1,Garden!$W96,"")</f>
        <v>0</v>
      </c>
      <c r="X94" s="684">
        <f>IF(Select2=1,Wood!$W96,"")</f>
        <v>5.3895710899860672E-2</v>
      </c>
      <c r="Y94" s="692">
        <f>IF(Select2=1,Textiles!$W96,"")</f>
        <v>2.2466635894865536E-3</v>
      </c>
      <c r="Z94" s="686">
        <f>Sludge!W96</f>
        <v>0</v>
      </c>
      <c r="AA94" s="686" t="str">
        <f>IF(Select2=2,MSW!$W96,"")</f>
        <v/>
      </c>
      <c r="AB94" s="693">
        <f>Industry!$W96</f>
        <v>0</v>
      </c>
      <c r="AC94" s="694">
        <f t="shared" si="5"/>
        <v>7.4032480128550057E-2</v>
      </c>
      <c r="AD94" s="695">
        <f>Recovery_OX!R89</f>
        <v>0</v>
      </c>
      <c r="AE94" s="651"/>
      <c r="AF94" s="696">
        <f>(AC94-AD94)*(1-Recovery_OX!U89)</f>
        <v>7.4032480128550057E-2</v>
      </c>
    </row>
    <row r="95" spans="2:32">
      <c r="B95" s="690">
        <f t="shared" si="6"/>
        <v>2078</v>
      </c>
      <c r="C95" s="691">
        <f>IF(Select2=1,Food!$K97,"")</f>
        <v>6.6986207829374089E-9</v>
      </c>
      <c r="D95" s="692">
        <f>IF(Select2=1,Paper!$K97,"")</f>
        <v>8.0734189675649055E-3</v>
      </c>
      <c r="E95" s="684">
        <f>IF(Select2=1,Nappies!$K97,"")</f>
        <v>1.1548090695709143E-4</v>
      </c>
      <c r="F95" s="692">
        <f>IF(Select2=1,Garden!$K97,"")</f>
        <v>0</v>
      </c>
      <c r="G95" s="684">
        <f>IF(Select2=1,Wood!$K97,"")</f>
        <v>0</v>
      </c>
      <c r="H95" s="692">
        <f>IF(Select2=1,Textiles!$K97,"")</f>
        <v>1.9114824121985413E-3</v>
      </c>
      <c r="I95" s="693">
        <f>Sludge!K97</f>
        <v>0</v>
      </c>
      <c r="J95" s="693" t="str">
        <f>IF(Select2=2,MSW!$K97,"")</f>
        <v/>
      </c>
      <c r="K95" s="693">
        <f>Industry!$K97</f>
        <v>0</v>
      </c>
      <c r="L95" s="694">
        <f t="shared" si="8"/>
        <v>1.0100388985341322E-2</v>
      </c>
      <c r="M95" s="695">
        <f>Recovery_OX!C90</f>
        <v>0</v>
      </c>
      <c r="N95" s="651"/>
      <c r="O95" s="762">
        <f>(L95-M95)*(1-Recovery_OX!F90)</f>
        <v>1.0100388985341322E-2</v>
      </c>
      <c r="P95" s="643"/>
      <c r="Q95" s="653"/>
      <c r="S95" s="690">
        <f t="shared" si="7"/>
        <v>2078</v>
      </c>
      <c r="T95" s="691">
        <f>IF(Select2=1,Food!$W97,"")</f>
        <v>4.4816820581650804E-9</v>
      </c>
      <c r="U95" s="692">
        <f>IF(Select2=1,Paper!$W97,"")</f>
        <v>1.6680617701580365E-2</v>
      </c>
      <c r="V95" s="684">
        <f>IF(Select2=1,Nappies!$W97,"")</f>
        <v>0</v>
      </c>
      <c r="W95" s="692">
        <f>IF(Select2=1,Garden!$W97,"")</f>
        <v>0</v>
      </c>
      <c r="X95" s="684">
        <f>IF(Select2=1,Wood!$W97,"")</f>
        <v>5.2041990357957431E-2</v>
      </c>
      <c r="Y95" s="692">
        <f>IF(Select2=1,Textiles!$W97,"")</f>
        <v>2.0947752462449768E-3</v>
      </c>
      <c r="Z95" s="686">
        <f>Sludge!W97</f>
        <v>0</v>
      </c>
      <c r="AA95" s="686" t="str">
        <f>IF(Select2=2,MSW!$W97,"")</f>
        <v/>
      </c>
      <c r="AB95" s="693">
        <f>Industry!$W97</f>
        <v>0</v>
      </c>
      <c r="AC95" s="694">
        <f t="shared" si="5"/>
        <v>7.0817387787464825E-2</v>
      </c>
      <c r="AD95" s="695">
        <f>Recovery_OX!R90</f>
        <v>0</v>
      </c>
      <c r="AE95" s="651"/>
      <c r="AF95" s="696">
        <f>(AC95-AD95)*(1-Recovery_OX!U90)</f>
        <v>7.0817387787464825E-2</v>
      </c>
    </row>
    <row r="96" spans="2:32">
      <c r="B96" s="690">
        <f t="shared" si="6"/>
        <v>2079</v>
      </c>
      <c r="C96" s="691">
        <f>IF(Select2=1,Food!$K98,"")</f>
        <v>4.4902197915938942E-9</v>
      </c>
      <c r="D96" s="692">
        <f>IF(Select2=1,Paper!$K98,"")</f>
        <v>7.5276059508689788E-3</v>
      </c>
      <c r="E96" s="684">
        <f>IF(Select2=1,Nappies!$K98,"")</f>
        <v>9.7427178188338597E-5</v>
      </c>
      <c r="F96" s="692">
        <f>IF(Select2=1,Garden!$K98,"")</f>
        <v>0</v>
      </c>
      <c r="G96" s="684">
        <f>IF(Select2=1,Wood!$K98,"")</f>
        <v>0</v>
      </c>
      <c r="H96" s="692">
        <f>IF(Select2=1,Textiles!$K98,"")</f>
        <v>1.7822543879928345E-3</v>
      </c>
      <c r="I96" s="693">
        <f>Sludge!K98</f>
        <v>0</v>
      </c>
      <c r="J96" s="693" t="str">
        <f>IF(Select2=2,MSW!$K98,"")</f>
        <v/>
      </c>
      <c r="K96" s="693">
        <f>Industry!$K98</f>
        <v>0</v>
      </c>
      <c r="L96" s="694">
        <f t="shared" si="8"/>
        <v>9.4072920072699427E-3</v>
      </c>
      <c r="M96" s="695">
        <f>Recovery_OX!C91</f>
        <v>0</v>
      </c>
      <c r="N96" s="651"/>
      <c r="O96" s="762">
        <f>(L96-M96)*(1-Recovery_OX!F91)</f>
        <v>9.4072920072699427E-3</v>
      </c>
      <c r="P96" s="641"/>
      <c r="S96" s="690">
        <f t="shared" si="7"/>
        <v>2079</v>
      </c>
      <c r="T96" s="691">
        <f>IF(Select2=1,Food!$W98,"")</f>
        <v>3.0041613235463158E-9</v>
      </c>
      <c r="U96" s="692">
        <f>IF(Select2=1,Paper!$W98,"")</f>
        <v>1.5552904857167298E-2</v>
      </c>
      <c r="V96" s="684">
        <f>IF(Select2=1,Nappies!$W98,"")</f>
        <v>0</v>
      </c>
      <c r="W96" s="692">
        <f>IF(Select2=1,Garden!$W98,"")</f>
        <v>0</v>
      </c>
      <c r="X96" s="684">
        <f>IF(Select2=1,Wood!$W98,"")</f>
        <v>5.0252027762467739E-2</v>
      </c>
      <c r="Y96" s="692">
        <f>IF(Select2=1,Textiles!$W98,"")</f>
        <v>1.9531554936907773E-3</v>
      </c>
      <c r="Z96" s="686">
        <f>Sludge!W98</f>
        <v>0</v>
      </c>
      <c r="AA96" s="686" t="str">
        <f>IF(Select2=2,MSW!$W98,"")</f>
        <v/>
      </c>
      <c r="AB96" s="693">
        <f>Industry!$W98</f>
        <v>0</v>
      </c>
      <c r="AC96" s="694">
        <f t="shared" si="5"/>
        <v>6.7758091117487138E-2</v>
      </c>
      <c r="AD96" s="695">
        <f>Recovery_OX!R91</f>
        <v>0</v>
      </c>
      <c r="AE96" s="651"/>
      <c r="AF96" s="696">
        <f>(AC96-AD96)*(1-Recovery_OX!U91)</f>
        <v>6.7758091117487138E-2</v>
      </c>
    </row>
    <row r="97" spans="2:32" ht="13.5" thickBot="1">
      <c r="B97" s="697">
        <f t="shared" si="6"/>
        <v>2080</v>
      </c>
      <c r="C97" s="698">
        <f>IF(Select2=1,Food!$K99,"")</f>
        <v>3.0098843374113576E-9</v>
      </c>
      <c r="D97" s="699">
        <f>IF(Select2=1,Paper!$K99,"")</f>
        <v>7.0186932672774748E-3</v>
      </c>
      <c r="E97" s="699">
        <f>IF(Select2=1,Nappies!$K99,"")</f>
        <v>8.2195882417767865E-5</v>
      </c>
      <c r="F97" s="699">
        <f>IF(Select2=1,Garden!$K99,"")</f>
        <v>0</v>
      </c>
      <c r="G97" s="699">
        <f>IF(Select2=1,Wood!$K99,"")</f>
        <v>0</v>
      </c>
      <c r="H97" s="699">
        <f>IF(Select2=1,Textiles!$K99,"")</f>
        <v>1.6617629768647772E-3</v>
      </c>
      <c r="I97" s="700">
        <f>Sludge!K99</f>
        <v>0</v>
      </c>
      <c r="J97" s="700" t="str">
        <f>IF(Select2=2,MSW!$K99,"")</f>
        <v/>
      </c>
      <c r="K97" s="693">
        <f>Industry!$K99</f>
        <v>0</v>
      </c>
      <c r="L97" s="694">
        <f t="shared" si="8"/>
        <v>8.762655136444357E-3</v>
      </c>
      <c r="M97" s="701">
        <f>Recovery_OX!C92</f>
        <v>0</v>
      </c>
      <c r="N97" s="651"/>
      <c r="O97" s="763">
        <f>(L97-M97)*(1-Recovery_OX!F92)</f>
        <v>8.762655136444357E-3</v>
      </c>
      <c r="S97" s="697">
        <f t="shared" si="7"/>
        <v>2080</v>
      </c>
      <c r="T97" s="698">
        <f>IF(Select2=1,Food!$W99,"")</f>
        <v>2.0137495566980539E-9</v>
      </c>
      <c r="U97" s="699">
        <f>IF(Select2=1,Paper!$W99,"")</f>
        <v>1.4501432370407992E-2</v>
      </c>
      <c r="V97" s="699">
        <f>IF(Select2=1,Nappies!$W99,"")</f>
        <v>0</v>
      </c>
      <c r="W97" s="699">
        <f>IF(Select2=1,Garden!$W99,"")</f>
        <v>0</v>
      </c>
      <c r="X97" s="699">
        <f>IF(Select2=1,Wood!$W99,"")</f>
        <v>4.8523630185364458E-2</v>
      </c>
      <c r="Y97" s="699">
        <f>IF(Select2=1,Textiles!$W99,"")</f>
        <v>1.8211101116326327E-3</v>
      </c>
      <c r="Z97" s="700">
        <f>Sludge!W99</f>
        <v>0</v>
      </c>
      <c r="AA97" s="700" t="str">
        <f>IF(Select2=2,MSW!$W99,"")</f>
        <v/>
      </c>
      <c r="AB97" s="693">
        <f>Industry!$W99</f>
        <v>0</v>
      </c>
      <c r="AC97" s="702">
        <f t="shared" si="5"/>
        <v>6.4846174681154639E-2</v>
      </c>
      <c r="AD97" s="701">
        <f>Recovery_OX!R92</f>
        <v>0</v>
      </c>
      <c r="AE97" s="651"/>
      <c r="AF97" s="703">
        <f>(AC97-AD97)*(1-Recovery_OX!U92)</f>
        <v>6.4846174681154639E-2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21" t="s">
        <v>284</v>
      </c>
      <c r="D8" s="822"/>
      <c r="E8" s="823"/>
      <c r="F8" s="821" t="s">
        <v>285</v>
      </c>
      <c r="G8" s="822"/>
      <c r="H8" s="824"/>
      <c r="I8" s="435"/>
      <c r="J8" s="821" t="s">
        <v>286</v>
      </c>
      <c r="K8" s="822"/>
      <c r="L8" s="824"/>
      <c r="M8" s="825" t="s">
        <v>287</v>
      </c>
      <c r="N8" s="826"/>
      <c r="O8" s="827"/>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7.3893891456000005E-2</v>
      </c>
      <c r="E12" s="464">
        <f>Stored_C!G18+Stored_C!M18</f>
        <v>6.0962460451199997E-2</v>
      </c>
      <c r="F12" s="465">
        <f>F11+HWP!C12</f>
        <v>0</v>
      </c>
      <c r="G12" s="463">
        <f>G11+HWP!D12</f>
        <v>7.3893891456000005E-2</v>
      </c>
      <c r="H12" s="464">
        <f>H11+HWP!E12</f>
        <v>6.0962460451199997E-2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7.4840557439999997E-2</v>
      </c>
      <c r="E13" s="473">
        <f>Stored_C!G19+Stored_C!M19</f>
        <v>6.1743459888E-2</v>
      </c>
      <c r="F13" s="474">
        <f>F12+HWP!C13</f>
        <v>0</v>
      </c>
      <c r="G13" s="472">
        <f>G12+HWP!D13</f>
        <v>0.14873444889600002</v>
      </c>
      <c r="H13" s="473">
        <f>H12+HWP!E13</f>
        <v>0.1227059203392</v>
      </c>
      <c r="I13" s="456"/>
      <c r="J13" s="475">
        <f>Garden!J20</f>
        <v>0</v>
      </c>
      <c r="K13" s="476">
        <f>Paper!J20</f>
        <v>1.6937466044155677E-2</v>
      </c>
      <c r="L13" s="477">
        <f>Wood!J20</f>
        <v>0</v>
      </c>
      <c r="M13" s="478">
        <f>J13*(1-Recovery_OX!E13)*(1-Recovery_OX!F13)</f>
        <v>0</v>
      </c>
      <c r="N13" s="476">
        <f>K13*(1-Recovery_OX!E13)*(1-Recovery_OX!F13)</f>
        <v>1.6937466044155677E-2</v>
      </c>
      <c r="O13" s="477">
        <f>L13*(1-Recovery_OX!E13)*(1-Recovery_OX!F13)</f>
        <v>0</v>
      </c>
    </row>
    <row r="14" spans="2:15">
      <c r="B14" s="470">
        <f t="shared" ref="B14:B77" si="0">B13+1</f>
        <v>1952</v>
      </c>
      <c r="C14" s="471">
        <f>Stored_C!E20</f>
        <v>0</v>
      </c>
      <c r="D14" s="472">
        <f>Stored_C!F20+Stored_C!L20</f>
        <v>7.6527010560000011E-2</v>
      </c>
      <c r="E14" s="473">
        <f>Stored_C!G20+Stored_C!M20</f>
        <v>6.3134783712E-2</v>
      </c>
      <c r="F14" s="474">
        <f>F13+HWP!C14</f>
        <v>0</v>
      </c>
      <c r="G14" s="472">
        <f>G13+HWP!D14</f>
        <v>0.22526145945600001</v>
      </c>
      <c r="H14" s="473">
        <f>H13+HWP!E14</f>
        <v>0.18584070405120001</v>
      </c>
      <c r="I14" s="456"/>
      <c r="J14" s="475">
        <f>Garden!J21</f>
        <v>0</v>
      </c>
      <c r="K14" s="476">
        <f>Paper!J21</f>
        <v>3.2946843185491993E-2</v>
      </c>
      <c r="L14" s="477">
        <f>Wood!J21</f>
        <v>0</v>
      </c>
      <c r="M14" s="478">
        <f>J14*(1-Recovery_OX!E14)*(1-Recovery_OX!F14)</f>
        <v>0</v>
      </c>
      <c r="N14" s="476">
        <f>K14*(1-Recovery_OX!E14)*(1-Recovery_OX!F14)</f>
        <v>3.2946843185491993E-2</v>
      </c>
      <c r="O14" s="477">
        <f>L14*(1-Recovery_OX!E14)*(1-Recovery_OX!F14)</f>
        <v>0</v>
      </c>
    </row>
    <row r="15" spans="2:15">
      <c r="B15" s="470">
        <f t="shared" si="0"/>
        <v>1953</v>
      </c>
      <c r="C15" s="471">
        <f>Stored_C!E21</f>
        <v>0</v>
      </c>
      <c r="D15" s="472">
        <f>Stored_C!F21+Stored_C!L21</f>
        <v>7.7887252608000015E-2</v>
      </c>
      <c r="E15" s="473">
        <f>Stored_C!G21+Stored_C!M21</f>
        <v>6.4256983401600007E-2</v>
      </c>
      <c r="F15" s="474">
        <f>F14+HWP!C15</f>
        <v>0</v>
      </c>
      <c r="G15" s="472">
        <f>G14+HWP!D15</f>
        <v>0.30314871206400001</v>
      </c>
      <c r="H15" s="473">
        <f>H14+HWP!E15</f>
        <v>0.25009768745280003</v>
      </c>
      <c r="I15" s="456"/>
      <c r="J15" s="475">
        <f>Garden!J22</f>
        <v>0</v>
      </c>
      <c r="K15" s="476">
        <f>Paper!J22</f>
        <v>4.8260445053631487E-2</v>
      </c>
      <c r="L15" s="477">
        <f>Wood!J22</f>
        <v>0</v>
      </c>
      <c r="M15" s="478">
        <f>J15*(1-Recovery_OX!E15)*(1-Recovery_OX!F15)</f>
        <v>0</v>
      </c>
      <c r="N15" s="476">
        <f>K15*(1-Recovery_OX!E15)*(1-Recovery_OX!F15)</f>
        <v>4.8260445053631487E-2</v>
      </c>
      <c r="O15" s="477">
        <f>L15*(1-Recovery_OX!E15)*(1-Recovery_OX!F15)</f>
        <v>0</v>
      </c>
    </row>
    <row r="16" spans="2:15">
      <c r="B16" s="470">
        <f t="shared" si="0"/>
        <v>1954</v>
      </c>
      <c r="C16" s="471">
        <f>Stored_C!E22</f>
        <v>0</v>
      </c>
      <c r="D16" s="472">
        <f>Stored_C!F22+Stored_C!L22</f>
        <v>7.8303916416000013E-2</v>
      </c>
      <c r="E16" s="473">
        <f>Stored_C!G22+Stored_C!M22</f>
        <v>6.4600731043200008E-2</v>
      </c>
      <c r="F16" s="474">
        <f>F15+HWP!C16</f>
        <v>0</v>
      </c>
      <c r="G16" s="472">
        <f>G15+HWP!D16</f>
        <v>0.38145262848000006</v>
      </c>
      <c r="H16" s="473">
        <f>H15+HWP!E16</f>
        <v>0.31469841849600005</v>
      </c>
      <c r="I16" s="456"/>
      <c r="J16" s="475">
        <f>Garden!J23</f>
        <v>0</v>
      </c>
      <c r="K16" s="476">
        <f>Paper!J23</f>
        <v>6.285053842597238E-2</v>
      </c>
      <c r="L16" s="477">
        <f>Wood!J23</f>
        <v>0</v>
      </c>
      <c r="M16" s="478">
        <f>J16*(1-Recovery_OX!E16)*(1-Recovery_OX!F16)</f>
        <v>0</v>
      </c>
      <c r="N16" s="476">
        <f>K16*(1-Recovery_OX!E16)*(1-Recovery_OX!F16)</f>
        <v>6.285053842597238E-2</v>
      </c>
      <c r="O16" s="477">
        <f>L16*(1-Recovery_OX!E16)*(1-Recovery_OX!F16)</f>
        <v>0</v>
      </c>
    </row>
    <row r="17" spans="2:15">
      <c r="B17" s="470">
        <f t="shared" si="0"/>
        <v>1955</v>
      </c>
      <c r="C17" s="471">
        <f>Stored_C!E23</f>
        <v>0</v>
      </c>
      <c r="D17" s="472">
        <f>Stored_C!F23+Stored_C!L23</f>
        <v>8.6734728960000021E-2</v>
      </c>
      <c r="E17" s="473">
        <f>Stored_C!G23+Stored_C!M23</f>
        <v>7.1556151392000014E-2</v>
      </c>
      <c r="F17" s="474">
        <f>F16+HWP!C17</f>
        <v>0</v>
      </c>
      <c r="G17" s="472">
        <f>G16+HWP!D17</f>
        <v>0.46818735744000006</v>
      </c>
      <c r="H17" s="473">
        <f>H16+HWP!E17</f>
        <v>0.38625456988800005</v>
      </c>
      <c r="I17" s="456"/>
      <c r="J17" s="475">
        <f>Garden!J24</f>
        <v>0</v>
      </c>
      <c r="K17" s="476">
        <f>Paper!J24</f>
        <v>7.6549756223413576E-2</v>
      </c>
      <c r="L17" s="477">
        <f>Wood!J24</f>
        <v>0</v>
      </c>
      <c r="M17" s="478">
        <f>J17*(1-Recovery_OX!E17)*(1-Recovery_OX!F17)</f>
        <v>0</v>
      </c>
      <c r="N17" s="476">
        <f>K17*(1-Recovery_OX!E17)*(1-Recovery_OX!F17)</f>
        <v>7.6549756223413576E-2</v>
      </c>
      <c r="O17" s="477">
        <f>L17*(1-Recovery_OX!E17)*(1-Recovery_OX!F17)</f>
        <v>0</v>
      </c>
    </row>
    <row r="18" spans="2:15">
      <c r="B18" s="470">
        <f t="shared" si="0"/>
        <v>1956</v>
      </c>
      <c r="C18" s="471">
        <f>Stored_C!E24</f>
        <v>0</v>
      </c>
      <c r="D18" s="472">
        <f>Stored_C!F24+Stored_C!L24</f>
        <v>8.8518900096000025E-2</v>
      </c>
      <c r="E18" s="473">
        <f>Stored_C!G24+Stored_C!M24</f>
        <v>7.302809257920001E-2</v>
      </c>
      <c r="F18" s="474">
        <f>F17+HWP!C18</f>
        <v>0</v>
      </c>
      <c r="G18" s="472">
        <f>G17+HWP!D18</f>
        <v>0.55670625753600012</v>
      </c>
      <c r="H18" s="473">
        <f>H17+HWP!E18</f>
        <v>0.45928266246720006</v>
      </c>
      <c r="I18" s="456"/>
      <c r="J18" s="475">
        <f>Garden!J25</f>
        <v>0</v>
      </c>
      <c r="K18" s="476">
        <f>Paper!J25</f>
        <v>9.1255276980536634E-2</v>
      </c>
      <c r="L18" s="477">
        <f>Wood!J25</f>
        <v>0</v>
      </c>
      <c r="M18" s="478">
        <f>J18*(1-Recovery_OX!E18)*(1-Recovery_OX!F18)</f>
        <v>0</v>
      </c>
      <c r="N18" s="476">
        <f>K18*(1-Recovery_OX!E18)*(1-Recovery_OX!F18)</f>
        <v>9.1255276980536634E-2</v>
      </c>
      <c r="O18" s="477">
        <f>L18*(1-Recovery_OX!E18)*(1-Recovery_OX!F18)</f>
        <v>0</v>
      </c>
    </row>
    <row r="19" spans="2:15">
      <c r="B19" s="470">
        <f t="shared" si="0"/>
        <v>1957</v>
      </c>
      <c r="C19" s="471">
        <f>Stored_C!E25</f>
        <v>0</v>
      </c>
      <c r="D19" s="472">
        <f>Stored_C!F25+Stored_C!L25</f>
        <v>9.030161817600002E-2</v>
      </c>
      <c r="E19" s="473">
        <f>Stored_C!G25+Stored_C!M25</f>
        <v>7.449883499520002E-2</v>
      </c>
      <c r="F19" s="474">
        <f>F18+HWP!C19</f>
        <v>0</v>
      </c>
      <c r="G19" s="472">
        <f>G18+HWP!D19</f>
        <v>0.64700787571200014</v>
      </c>
      <c r="H19" s="473">
        <f>H18+HWP!E19</f>
        <v>0.53378149746240011</v>
      </c>
      <c r="I19" s="456"/>
      <c r="J19" s="475">
        <f>Garden!J26</f>
        <v>0</v>
      </c>
      <c r="K19" s="476">
        <f>Paper!J26</f>
        <v>0.10537556948731608</v>
      </c>
      <c r="L19" s="477">
        <f>Wood!J26</f>
        <v>0</v>
      </c>
      <c r="M19" s="478">
        <f>J19*(1-Recovery_OX!E19)*(1-Recovery_OX!F19)</f>
        <v>0</v>
      </c>
      <c r="N19" s="476">
        <f>K19*(1-Recovery_OX!E19)*(1-Recovery_OX!F19)</f>
        <v>0.10537556948731608</v>
      </c>
      <c r="O19" s="477">
        <f>L19*(1-Recovery_OX!E19)*(1-Recovery_OX!F19)</f>
        <v>0</v>
      </c>
    </row>
    <row r="20" spans="2:15">
      <c r="B20" s="470">
        <f t="shared" si="0"/>
        <v>1958</v>
      </c>
      <c r="C20" s="471">
        <f>Stored_C!E26</f>
        <v>0</v>
      </c>
      <c r="D20" s="472">
        <f>Stored_C!F26+Stored_C!L26</f>
        <v>9.2071985280000018E-2</v>
      </c>
      <c r="E20" s="473">
        <f>Stored_C!G26+Stored_C!M26</f>
        <v>7.5959387855999996E-2</v>
      </c>
      <c r="F20" s="474">
        <f>F19+HWP!C20</f>
        <v>0</v>
      </c>
      <c r="G20" s="472">
        <f>G19+HWP!D20</f>
        <v>0.73907986099200018</v>
      </c>
      <c r="H20" s="473">
        <f>H19+HWP!E20</f>
        <v>0.60974088531840009</v>
      </c>
      <c r="I20" s="456"/>
      <c r="J20" s="475">
        <f>Garden!J27</f>
        <v>0</v>
      </c>
      <c r="K20" s="476">
        <f>Paper!J27</f>
        <v>0.11894986573041434</v>
      </c>
      <c r="L20" s="477">
        <f>Wood!J27</f>
        <v>0</v>
      </c>
      <c r="M20" s="478">
        <f>J20*(1-Recovery_OX!E20)*(1-Recovery_OX!F20)</f>
        <v>0</v>
      </c>
      <c r="N20" s="476">
        <f>K20*(1-Recovery_OX!E20)*(1-Recovery_OX!F20)</f>
        <v>0.11894986573041434</v>
      </c>
      <c r="O20" s="477">
        <f>L20*(1-Recovery_OX!E20)*(1-Recovery_OX!F20)</f>
        <v>0</v>
      </c>
    </row>
    <row r="21" spans="2:15">
      <c r="B21" s="470">
        <f t="shared" si="0"/>
        <v>1959</v>
      </c>
      <c r="C21" s="471">
        <f>Stored_C!E27</f>
        <v>0</v>
      </c>
      <c r="D21" s="472">
        <f>Stored_C!F27+Stored_C!L27</f>
        <v>9.381692390400001E-2</v>
      </c>
      <c r="E21" s="473">
        <f>Stored_C!G27+Stored_C!M27</f>
        <v>7.7398962220800005E-2</v>
      </c>
      <c r="F21" s="474">
        <f>F20+HWP!C21</f>
        <v>0</v>
      </c>
      <c r="G21" s="472">
        <f>G20+HWP!D21</f>
        <v>0.83289678489600016</v>
      </c>
      <c r="H21" s="473">
        <f>H20+HWP!E21</f>
        <v>0.6871398475392001</v>
      </c>
      <c r="I21" s="456"/>
      <c r="J21" s="475">
        <f>Garden!J28</f>
        <v>0</v>
      </c>
      <c r="K21" s="476">
        <f>Paper!J28</f>
        <v>0.13201224742304016</v>
      </c>
      <c r="L21" s="477">
        <f>Wood!J28</f>
        <v>0</v>
      </c>
      <c r="M21" s="478">
        <f>J21*(1-Recovery_OX!E21)*(1-Recovery_OX!F21)</f>
        <v>0</v>
      </c>
      <c r="N21" s="476">
        <f>K21*(1-Recovery_OX!E21)*(1-Recovery_OX!F21)</f>
        <v>0.13201224742304016</v>
      </c>
      <c r="O21" s="477">
        <f>L21*(1-Recovery_OX!E21)*(1-Recovery_OX!F21)</f>
        <v>0</v>
      </c>
    </row>
    <row r="22" spans="2:15">
      <c r="B22" s="470">
        <f t="shared" si="0"/>
        <v>1960</v>
      </c>
      <c r="C22" s="471">
        <f>Stored_C!E28</f>
        <v>0</v>
      </c>
      <c r="D22" s="472">
        <f>Stored_C!F28+Stored_C!L28</f>
        <v>0.10127418892800003</v>
      </c>
      <c r="E22" s="473">
        <f>Stored_C!G28+Stored_C!M28</f>
        <v>8.3551205865600026E-2</v>
      </c>
      <c r="F22" s="474">
        <f>F21+HWP!C22</f>
        <v>0</v>
      </c>
      <c r="G22" s="472">
        <f>G21+HWP!D22</f>
        <v>0.93417097382400016</v>
      </c>
      <c r="H22" s="473">
        <f>H21+HWP!E22</f>
        <v>0.77069105340480015</v>
      </c>
      <c r="I22" s="456"/>
      <c r="J22" s="475">
        <f>Garden!J29</f>
        <v>0</v>
      </c>
      <c r="K22" s="476">
        <f>Paper!J29</f>
        <v>0.14459149460552359</v>
      </c>
      <c r="L22" s="477">
        <f>Wood!J29</f>
        <v>0</v>
      </c>
      <c r="M22" s="478">
        <f>J22*(1-Recovery_OX!E22)*(1-Recovery_OX!F22)</f>
        <v>0</v>
      </c>
      <c r="N22" s="476">
        <f>K22*(1-Recovery_OX!E22)*(1-Recovery_OX!F22)</f>
        <v>0.14459149460552359</v>
      </c>
      <c r="O22" s="477">
        <f>L22*(1-Recovery_OX!E22)*(1-Recovery_OX!F22)</f>
        <v>0</v>
      </c>
    </row>
    <row r="23" spans="2:15">
      <c r="B23" s="470">
        <f t="shared" si="0"/>
        <v>1961</v>
      </c>
      <c r="C23" s="471">
        <f>Stored_C!E29</f>
        <v>0</v>
      </c>
      <c r="D23" s="472">
        <f>Stored_C!F29+Stored_C!L29</f>
        <v>0.10392692428799999</v>
      </c>
      <c r="E23" s="473">
        <f>Stored_C!G29+Stored_C!M29</f>
        <v>8.5739712537599988E-2</v>
      </c>
      <c r="F23" s="474">
        <f>F22+HWP!C23</f>
        <v>0</v>
      </c>
      <c r="G23" s="472">
        <f>G22+HWP!D23</f>
        <v>1.0380978981120002</v>
      </c>
      <c r="H23" s="473">
        <f>H22+HWP!E23</f>
        <v>0.8564307659424002</v>
      </c>
      <c r="I23" s="456"/>
      <c r="J23" s="475">
        <f>Garden!J30</f>
        <v>0</v>
      </c>
      <c r="K23" s="476">
        <f>Paper!J30</f>
        <v>0.15802961159909668</v>
      </c>
      <c r="L23" s="477">
        <f>Wood!J30</f>
        <v>0</v>
      </c>
      <c r="M23" s="478">
        <f>J23*(1-Recovery_OX!E23)*(1-Recovery_OX!F23)</f>
        <v>0</v>
      </c>
      <c r="N23" s="476">
        <f>K23*(1-Recovery_OX!E23)*(1-Recovery_OX!F23)</f>
        <v>0.15802961159909668</v>
      </c>
      <c r="O23" s="477">
        <f>L23*(1-Recovery_OX!E23)*(1-Recovery_OX!F23)</f>
        <v>0</v>
      </c>
    </row>
    <row r="24" spans="2:15">
      <c r="B24" s="470">
        <f t="shared" si="0"/>
        <v>1962</v>
      </c>
      <c r="C24" s="471">
        <f>Stored_C!E30</f>
        <v>0</v>
      </c>
      <c r="D24" s="472">
        <f>Stored_C!F30+Stored_C!L30</f>
        <v>0.10594085990400003</v>
      </c>
      <c r="E24" s="473">
        <f>Stored_C!G30+Stored_C!M30</f>
        <v>8.74012094208E-2</v>
      </c>
      <c r="F24" s="474">
        <f>F23+HWP!C24</f>
        <v>0</v>
      </c>
      <c r="G24" s="472">
        <f>G23+HWP!D24</f>
        <v>1.1440387580160001</v>
      </c>
      <c r="H24" s="473">
        <f>H23+HWP!E24</f>
        <v>0.94383197536320018</v>
      </c>
      <c r="I24" s="456"/>
      <c r="J24" s="475">
        <f>Garden!J31</f>
        <v>0</v>
      </c>
      <c r="K24" s="476">
        <f>Paper!J31</f>
        <v>0.17116727118064634</v>
      </c>
      <c r="L24" s="477">
        <f>Wood!J31</f>
        <v>0</v>
      </c>
      <c r="M24" s="478">
        <f>J24*(1-Recovery_OX!E24)*(1-Recovery_OX!F24)</f>
        <v>0</v>
      </c>
      <c r="N24" s="476">
        <f>K24*(1-Recovery_OX!E24)*(1-Recovery_OX!F24)</f>
        <v>0.17116727118064634</v>
      </c>
      <c r="O24" s="477">
        <f>L24*(1-Recovery_OX!E24)*(1-Recovery_OX!F24)</f>
        <v>0</v>
      </c>
    </row>
    <row r="25" spans="2:15">
      <c r="B25" s="470">
        <f t="shared" si="0"/>
        <v>1963</v>
      </c>
      <c r="C25" s="471">
        <f>Stored_C!E31</f>
        <v>0</v>
      </c>
      <c r="D25" s="472">
        <f>Stored_C!F31+Stored_C!L31</f>
        <v>0.10794789350400001</v>
      </c>
      <c r="E25" s="473">
        <f>Stored_C!G31+Stored_C!M31</f>
        <v>8.9057012140800001E-2</v>
      </c>
      <c r="F25" s="474">
        <f>F24+HWP!C25</f>
        <v>0</v>
      </c>
      <c r="G25" s="472">
        <f>G24+HWP!D25</f>
        <v>1.25198665152</v>
      </c>
      <c r="H25" s="473">
        <f>H24+HWP!E25</f>
        <v>1.0328889875040002</v>
      </c>
      <c r="I25" s="456"/>
      <c r="J25" s="475">
        <f>Garden!J32</f>
        <v>0</v>
      </c>
      <c r="K25" s="476">
        <f>Paper!J32</f>
        <v>0.18387836470189994</v>
      </c>
      <c r="L25" s="477">
        <f>Wood!J32</f>
        <v>0</v>
      </c>
      <c r="M25" s="478">
        <f>J25*(1-Recovery_OX!E25)*(1-Recovery_OX!F25)</f>
        <v>0</v>
      </c>
      <c r="N25" s="476">
        <f>K25*(1-Recovery_OX!E25)*(1-Recovery_OX!F25)</f>
        <v>0.18387836470189994</v>
      </c>
      <c r="O25" s="477">
        <f>L25*(1-Recovery_OX!E25)*(1-Recovery_OX!F25)</f>
        <v>0</v>
      </c>
    </row>
    <row r="26" spans="2:15">
      <c r="B26" s="470">
        <f t="shared" si="0"/>
        <v>1964</v>
      </c>
      <c r="C26" s="471">
        <f>Stored_C!E32</f>
        <v>0</v>
      </c>
      <c r="D26" s="472">
        <f>Stored_C!F32+Stored_C!L32</f>
        <v>0.10990479667200002</v>
      </c>
      <c r="E26" s="473">
        <f>Stored_C!G32+Stored_C!M32</f>
        <v>9.0671457254400012E-2</v>
      </c>
      <c r="F26" s="474">
        <f>F25+HWP!C26</f>
        <v>0</v>
      </c>
      <c r="G26" s="472">
        <f>G25+HWP!D26</f>
        <v>1.3618914481919999</v>
      </c>
      <c r="H26" s="473">
        <f>H25+HWP!E26</f>
        <v>1.1235604447584002</v>
      </c>
      <c r="I26" s="456"/>
      <c r="J26" s="475">
        <f>Garden!J33</f>
        <v>0</v>
      </c>
      <c r="K26" s="476">
        <f>Paper!J33</f>
        <v>0.19619014863057652</v>
      </c>
      <c r="L26" s="477">
        <f>Wood!J33</f>
        <v>0</v>
      </c>
      <c r="M26" s="478">
        <f>J26*(1-Recovery_OX!E26)*(1-Recovery_OX!F26)</f>
        <v>0</v>
      </c>
      <c r="N26" s="476">
        <f>K26*(1-Recovery_OX!E26)*(1-Recovery_OX!F26)</f>
        <v>0.19619014863057652</v>
      </c>
      <c r="O26" s="477">
        <f>L26*(1-Recovery_OX!E26)*(1-Recovery_OX!F26)</f>
        <v>0</v>
      </c>
    </row>
    <row r="27" spans="2:15">
      <c r="B27" s="470">
        <f t="shared" si="0"/>
        <v>1965</v>
      </c>
      <c r="C27" s="471">
        <f>Stored_C!E33</f>
        <v>0</v>
      </c>
      <c r="D27" s="472">
        <f>Stored_C!F33+Stored_C!L33</f>
        <v>0.11180793676799999</v>
      </c>
      <c r="E27" s="473">
        <f>Stored_C!G33+Stored_C!M33</f>
        <v>9.2241547833600002E-2</v>
      </c>
      <c r="F27" s="474">
        <f>F26+HWP!C27</f>
        <v>0</v>
      </c>
      <c r="G27" s="472">
        <f>G26+HWP!D27</f>
        <v>1.47369938496</v>
      </c>
      <c r="H27" s="473">
        <f>H26+HWP!E27</f>
        <v>1.2158019925920003</v>
      </c>
      <c r="I27" s="456"/>
      <c r="J27" s="475">
        <f>Garden!J34</f>
        <v>0</v>
      </c>
      <c r="K27" s="476">
        <f>Paper!J34</f>
        <v>0.20811812819889433</v>
      </c>
      <c r="L27" s="477">
        <f>Wood!J34</f>
        <v>0</v>
      </c>
      <c r="M27" s="478">
        <f>J27*(1-Recovery_OX!E27)*(1-Recovery_OX!F27)</f>
        <v>0</v>
      </c>
      <c r="N27" s="476">
        <f>K27*(1-Recovery_OX!E27)*(1-Recovery_OX!F27)</f>
        <v>0.20811812819889433</v>
      </c>
      <c r="O27" s="477">
        <f>L27*(1-Recovery_OX!E27)*(1-Recovery_OX!F27)</f>
        <v>0</v>
      </c>
    </row>
    <row r="28" spans="2:15">
      <c r="B28" s="470">
        <f t="shared" si="0"/>
        <v>1966</v>
      </c>
      <c r="C28" s="471">
        <f>Stored_C!E34</f>
        <v>0</v>
      </c>
      <c r="D28" s="472">
        <f>Stored_C!F34+Stored_C!L34</f>
        <v>0.11369581977599999</v>
      </c>
      <c r="E28" s="473">
        <f>Stored_C!G34+Stored_C!M34</f>
        <v>9.3799051315199986E-2</v>
      </c>
      <c r="F28" s="474">
        <f>F27+HWP!C28</f>
        <v>0</v>
      </c>
      <c r="G28" s="472">
        <f>G27+HWP!D28</f>
        <v>1.587395204736</v>
      </c>
      <c r="H28" s="473">
        <f>H27+HWP!E28</f>
        <v>1.3096010439072003</v>
      </c>
      <c r="I28" s="456"/>
      <c r="J28" s="475">
        <f>Garden!J35</f>
        <v>0</v>
      </c>
      <c r="K28" s="476">
        <f>Paper!J35</f>
        <v>0.21967592773998387</v>
      </c>
      <c r="L28" s="477">
        <f>Wood!J35</f>
        <v>0</v>
      </c>
      <c r="M28" s="478">
        <f>J28*(1-Recovery_OX!E28)*(1-Recovery_OX!F28)</f>
        <v>0</v>
      </c>
      <c r="N28" s="476">
        <f>K28*(1-Recovery_OX!E28)*(1-Recovery_OX!F28)</f>
        <v>0.21967592773998387</v>
      </c>
      <c r="O28" s="477">
        <f>L28*(1-Recovery_OX!E28)*(1-Recovery_OX!F28)</f>
        <v>0</v>
      </c>
    </row>
    <row r="29" spans="2:15">
      <c r="B29" s="470">
        <f t="shared" si="0"/>
        <v>1967</v>
      </c>
      <c r="C29" s="471">
        <f>Stored_C!E35</f>
        <v>0</v>
      </c>
      <c r="D29" s="472">
        <f>Stored_C!F35+Stored_C!L35</f>
        <v>0.11693724342854402</v>
      </c>
      <c r="E29" s="473">
        <f>Stored_C!G35+Stored_C!M35</f>
        <v>9.6473225828548809E-2</v>
      </c>
      <c r="F29" s="474">
        <f>F28+HWP!C29</f>
        <v>0</v>
      </c>
      <c r="G29" s="472">
        <f>G28+HWP!D29</f>
        <v>1.7043324481645441</v>
      </c>
      <c r="H29" s="473">
        <f>H28+HWP!E29</f>
        <v>1.4060742697357491</v>
      </c>
      <c r="I29" s="456"/>
      <c r="J29" s="475">
        <f>Garden!J36</f>
        <v>0</v>
      </c>
      <c r="K29" s="476">
        <f>Paper!J36</f>
        <v>0.23088507658325608</v>
      </c>
      <c r="L29" s="477">
        <f>Wood!J36</f>
        <v>0</v>
      </c>
      <c r="M29" s="478">
        <f>J29*(1-Recovery_OX!E29)*(1-Recovery_OX!F29)</f>
        <v>0</v>
      </c>
      <c r="N29" s="476">
        <f>K29*(1-Recovery_OX!E29)*(1-Recovery_OX!F29)</f>
        <v>0.23088507658325608</v>
      </c>
      <c r="O29" s="477">
        <f>L29*(1-Recovery_OX!E29)*(1-Recovery_OX!F29)</f>
        <v>0</v>
      </c>
    </row>
    <row r="30" spans="2:15">
      <c r="B30" s="470">
        <f t="shared" si="0"/>
        <v>1968</v>
      </c>
      <c r="C30" s="471">
        <f>Stored_C!E36</f>
        <v>0</v>
      </c>
      <c r="D30" s="472">
        <f>Stored_C!F36+Stored_C!L36</f>
        <v>0.1185169419213374</v>
      </c>
      <c r="E30" s="473">
        <f>Stored_C!G36+Stored_C!M36</f>
        <v>9.7776477085103342E-2</v>
      </c>
      <c r="F30" s="474">
        <f>F29+HWP!C30</f>
        <v>0</v>
      </c>
      <c r="G30" s="472">
        <f>G29+HWP!D30</f>
        <v>1.8228493900858815</v>
      </c>
      <c r="H30" s="473">
        <f>H29+HWP!E30</f>
        <v>1.5038507468208524</v>
      </c>
      <c r="I30" s="456"/>
      <c r="J30" s="475">
        <f>Garden!J37</f>
        <v>0</v>
      </c>
      <c r="K30" s="476">
        <f>Paper!J37</f>
        <v>0.24169242791245366</v>
      </c>
      <c r="L30" s="477">
        <f>Wood!J37</f>
        <v>0</v>
      </c>
      <c r="M30" s="478">
        <f>J30*(1-Recovery_OX!E30)*(1-Recovery_OX!F30)</f>
        <v>0</v>
      </c>
      <c r="N30" s="476">
        <f>K30*(1-Recovery_OX!E30)*(1-Recovery_OX!F30)</f>
        <v>0.24169242791245366</v>
      </c>
      <c r="O30" s="477">
        <f>L30*(1-Recovery_OX!E30)*(1-Recovery_OX!F30)</f>
        <v>0</v>
      </c>
    </row>
    <row r="31" spans="2:15">
      <c r="B31" s="470">
        <f t="shared" si="0"/>
        <v>1969</v>
      </c>
      <c r="C31" s="471">
        <f>Stored_C!E37</f>
        <v>0</v>
      </c>
      <c r="D31" s="472">
        <f>Stored_C!F37+Stored_C!L37</f>
        <v>0.12005607255654822</v>
      </c>
      <c r="E31" s="473">
        <f>Stored_C!G37+Stored_C!M37</f>
        <v>9.9046259859152289E-2</v>
      </c>
      <c r="F31" s="474">
        <f>F30+HWP!C31</f>
        <v>0</v>
      </c>
      <c r="G31" s="472">
        <f>G30+HWP!D31</f>
        <v>1.9429054626424298</v>
      </c>
      <c r="H31" s="473">
        <f>H30+HWP!E31</f>
        <v>1.6028970066800048</v>
      </c>
      <c r="I31" s="456"/>
      <c r="J31" s="475">
        <f>Garden!J38</f>
        <v>0</v>
      </c>
      <c r="K31" s="476">
        <f>Paper!J38</f>
        <v>0.25173946327829949</v>
      </c>
      <c r="L31" s="477">
        <f>Wood!J38</f>
        <v>0</v>
      </c>
      <c r="M31" s="478">
        <f>J31*(1-Recovery_OX!E31)*(1-Recovery_OX!F31)</f>
        <v>0</v>
      </c>
      <c r="N31" s="476">
        <f>K31*(1-Recovery_OX!E31)*(1-Recovery_OX!F31)</f>
        <v>0.25173946327829949</v>
      </c>
      <c r="O31" s="477">
        <f>L31*(1-Recovery_OX!E31)*(1-Recovery_OX!F31)</f>
        <v>0</v>
      </c>
    </row>
    <row r="32" spans="2:15">
      <c r="B32" s="470">
        <f t="shared" si="0"/>
        <v>1970</v>
      </c>
      <c r="C32" s="471">
        <f>Stored_C!E38</f>
        <v>0</v>
      </c>
      <c r="D32" s="472">
        <f>Stored_C!F38+Stored_C!L38</f>
        <v>0.12155526355568169</v>
      </c>
      <c r="E32" s="473">
        <f>Stored_C!G38+Stored_C!M38</f>
        <v>0.10028309243343742</v>
      </c>
      <c r="F32" s="474">
        <f>F31+HWP!C32</f>
        <v>0</v>
      </c>
      <c r="G32" s="472">
        <f>G31+HWP!D32</f>
        <v>2.0644607261981114</v>
      </c>
      <c r="H32" s="473">
        <f>H31+HWP!E32</f>
        <v>1.7031800991134423</v>
      </c>
      <c r="I32" s="456"/>
      <c r="J32" s="475">
        <f>Garden!J39</f>
        <v>0</v>
      </c>
      <c r="K32" s="476">
        <f>Paper!J39</f>
        <v>0.26106403371233028</v>
      </c>
      <c r="L32" s="477">
        <f>Wood!J39</f>
        <v>0</v>
      </c>
      <c r="M32" s="478">
        <f>J32*(1-Recovery_OX!E32)*(1-Recovery_OX!F32)</f>
        <v>0</v>
      </c>
      <c r="N32" s="476">
        <f>K32*(1-Recovery_OX!E32)*(1-Recovery_OX!F32)</f>
        <v>0.26106403371233028</v>
      </c>
      <c r="O32" s="477">
        <f>L32*(1-Recovery_OX!E32)*(1-Recovery_OX!F32)</f>
        <v>0</v>
      </c>
    </row>
    <row r="33" spans="2:15">
      <c r="B33" s="470">
        <f t="shared" si="0"/>
        <v>1971</v>
      </c>
      <c r="C33" s="471">
        <f>Stored_C!E39</f>
        <v>0</v>
      </c>
      <c r="D33" s="472">
        <f>Stored_C!F39+Stored_C!L39</f>
        <v>0.12301513486528337</v>
      </c>
      <c r="E33" s="473">
        <f>Stored_C!G39+Stored_C!M39</f>
        <v>0.10148748626385878</v>
      </c>
      <c r="F33" s="474">
        <f>F32+HWP!C33</f>
        <v>0</v>
      </c>
      <c r="G33" s="472">
        <f>G32+HWP!D33</f>
        <v>2.1874758610633949</v>
      </c>
      <c r="H33" s="473">
        <f>H32+HWP!E33</f>
        <v>1.8046675853773011</v>
      </c>
      <c r="I33" s="456"/>
      <c r="J33" s="475">
        <f>Garden!J40</f>
        <v>0</v>
      </c>
      <c r="K33" s="476">
        <f>Paper!J40</f>
        <v>0.26970209311881899</v>
      </c>
      <c r="L33" s="477">
        <f>Wood!J40</f>
        <v>0</v>
      </c>
      <c r="M33" s="478">
        <f>J33*(1-Recovery_OX!E33)*(1-Recovery_OX!F33)</f>
        <v>0</v>
      </c>
      <c r="N33" s="476">
        <f>K33*(1-Recovery_OX!E33)*(1-Recovery_OX!F33)</f>
        <v>0.26970209311881899</v>
      </c>
      <c r="O33" s="477">
        <f>L33*(1-Recovery_OX!E33)*(1-Recovery_OX!F33)</f>
        <v>0</v>
      </c>
    </row>
    <row r="34" spans="2:15">
      <c r="B34" s="470">
        <f t="shared" si="0"/>
        <v>1972</v>
      </c>
      <c r="C34" s="471">
        <f>Stored_C!E40</f>
        <v>0</v>
      </c>
      <c r="D34" s="472">
        <f>Stored_C!F40+Stored_C!L40</f>
        <v>0.1244362982574667</v>
      </c>
      <c r="E34" s="473">
        <f>Stored_C!G40+Stored_C!M40</f>
        <v>0.10265994606241002</v>
      </c>
      <c r="F34" s="474">
        <f>F33+HWP!C34</f>
        <v>0</v>
      </c>
      <c r="G34" s="472">
        <f>G33+HWP!D34</f>
        <v>2.3119121593208614</v>
      </c>
      <c r="H34" s="473">
        <f>H33+HWP!E34</f>
        <v>1.9073275314397111</v>
      </c>
      <c r="I34" s="456"/>
      <c r="J34" s="475">
        <f>Garden!J41</f>
        <v>0</v>
      </c>
      <c r="K34" s="476">
        <f>Paper!J41</f>
        <v>0.2776878027047337</v>
      </c>
      <c r="L34" s="477">
        <f>Wood!J41</f>
        <v>0</v>
      </c>
      <c r="M34" s="478">
        <f>J34*(1-Recovery_OX!E34)*(1-Recovery_OX!F34)</f>
        <v>0</v>
      </c>
      <c r="N34" s="476">
        <f>K34*(1-Recovery_OX!E34)*(1-Recovery_OX!F34)</f>
        <v>0.2776878027047337</v>
      </c>
      <c r="O34" s="477">
        <f>L34*(1-Recovery_OX!E34)*(1-Recovery_OX!F34)</f>
        <v>0</v>
      </c>
    </row>
    <row r="35" spans="2:15">
      <c r="B35" s="470">
        <f t="shared" si="0"/>
        <v>1973</v>
      </c>
      <c r="C35" s="471">
        <f>Stored_C!E41</f>
        <v>0</v>
      </c>
      <c r="D35" s="472">
        <f>Stored_C!F41+Stored_C!L41</f>
        <v>0.12581935742927702</v>
      </c>
      <c r="E35" s="473">
        <f>Stored_C!G41+Stored_C!M41</f>
        <v>0.10380096987915353</v>
      </c>
      <c r="F35" s="474">
        <f>F34+HWP!C35</f>
        <v>0</v>
      </c>
      <c r="G35" s="472">
        <f>G34+HWP!D35</f>
        <v>2.4377315167501385</v>
      </c>
      <c r="H35" s="473">
        <f>H34+HWP!E35</f>
        <v>2.0111285013188644</v>
      </c>
      <c r="I35" s="456"/>
      <c r="J35" s="475">
        <f>Garden!J42</f>
        <v>0</v>
      </c>
      <c r="K35" s="476">
        <f>Paper!J42</f>
        <v>0.28505362910888699</v>
      </c>
      <c r="L35" s="477">
        <f>Wood!J42</f>
        <v>0</v>
      </c>
      <c r="M35" s="478">
        <f>J35*(1-Recovery_OX!E35)*(1-Recovery_OX!F35)</f>
        <v>0</v>
      </c>
      <c r="N35" s="476">
        <f>K35*(1-Recovery_OX!E35)*(1-Recovery_OX!F35)</f>
        <v>0.28505362910888699</v>
      </c>
      <c r="O35" s="477">
        <f>L35*(1-Recovery_OX!E35)*(1-Recovery_OX!F35)</f>
        <v>0</v>
      </c>
    </row>
    <row r="36" spans="2:15">
      <c r="B36" s="470">
        <f t="shared" si="0"/>
        <v>1974</v>
      </c>
      <c r="C36" s="471">
        <f>Stored_C!E42</f>
        <v>0</v>
      </c>
      <c r="D36" s="472">
        <f>Stored_C!F42+Stored_C!L42</f>
        <v>0.12716490810090514</v>
      </c>
      <c r="E36" s="473">
        <f>Stored_C!G42+Stored_C!M42</f>
        <v>0.10491104918324674</v>
      </c>
      <c r="F36" s="474">
        <f>F35+HWP!C36</f>
        <v>0</v>
      </c>
      <c r="G36" s="472">
        <f>G35+HWP!D36</f>
        <v>2.5648964248510437</v>
      </c>
      <c r="H36" s="473">
        <f>H35+HWP!E36</f>
        <v>2.1160395505021112</v>
      </c>
      <c r="I36" s="456"/>
      <c r="J36" s="475">
        <f>Garden!J43</f>
        <v>0</v>
      </c>
      <c r="K36" s="476">
        <f>Paper!J43</f>
        <v>0.2918304366336047</v>
      </c>
      <c r="L36" s="477">
        <f>Wood!J43</f>
        <v>0</v>
      </c>
      <c r="M36" s="478">
        <f>J36*(1-Recovery_OX!E36)*(1-Recovery_OX!F36)</f>
        <v>0</v>
      </c>
      <c r="N36" s="476">
        <f>K36*(1-Recovery_OX!E36)*(1-Recovery_OX!F36)</f>
        <v>0.2918304366336047</v>
      </c>
      <c r="O36" s="477">
        <f>L36*(1-Recovery_OX!E36)*(1-Recovery_OX!F36)</f>
        <v>0</v>
      </c>
    </row>
    <row r="37" spans="2:15">
      <c r="B37" s="470">
        <f t="shared" si="0"/>
        <v>1975</v>
      </c>
      <c r="C37" s="471">
        <f>Stored_C!E43</f>
        <v>0</v>
      </c>
      <c r="D37" s="472">
        <f>Stored_C!F43+Stored_C!L43</f>
        <v>0.12847353811276435</v>
      </c>
      <c r="E37" s="473">
        <f>Stored_C!G43+Stored_C!M43</f>
        <v>0.10599066894303058</v>
      </c>
      <c r="F37" s="474">
        <f>F36+HWP!C37</f>
        <v>0</v>
      </c>
      <c r="G37" s="472">
        <f>G36+HWP!D37</f>
        <v>2.6933699629638079</v>
      </c>
      <c r="H37" s="473">
        <f>H36+HWP!E37</f>
        <v>2.2220302194451418</v>
      </c>
      <c r="I37" s="456"/>
      <c r="J37" s="475">
        <f>Garden!J44</f>
        <v>0</v>
      </c>
      <c r="K37" s="476">
        <f>Paper!J44</f>
        <v>0.29804757395562154</v>
      </c>
      <c r="L37" s="477">
        <f>Wood!J44</f>
        <v>0</v>
      </c>
      <c r="M37" s="478">
        <f>J37*(1-Recovery_OX!E37)*(1-Recovery_OX!F37)</f>
        <v>0</v>
      </c>
      <c r="N37" s="476">
        <f>K37*(1-Recovery_OX!E37)*(1-Recovery_OX!F37)</f>
        <v>0.29804757395562154</v>
      </c>
      <c r="O37" s="477">
        <f>L37*(1-Recovery_OX!E37)*(1-Recovery_OX!F37)</f>
        <v>0</v>
      </c>
    </row>
    <row r="38" spans="2:15">
      <c r="B38" s="470">
        <f t="shared" si="0"/>
        <v>1976</v>
      </c>
      <c r="C38" s="471">
        <f>Stored_C!E44</f>
        <v>0</v>
      </c>
      <c r="D38" s="472">
        <f>Stored_C!F44+Stored_C!L44</f>
        <v>0.12974582752144212</v>
      </c>
      <c r="E38" s="473">
        <f>Stored_C!G44+Stored_C!M44</f>
        <v>0.10704030770518974</v>
      </c>
      <c r="F38" s="474">
        <f>F37+HWP!C38</f>
        <v>0</v>
      </c>
      <c r="G38" s="472">
        <f>G37+HWP!D38</f>
        <v>2.8231157904852502</v>
      </c>
      <c r="H38" s="473">
        <f>H37+HWP!E38</f>
        <v>2.3290705271503316</v>
      </c>
      <c r="I38" s="456"/>
      <c r="J38" s="475">
        <f>Garden!J45</f>
        <v>0</v>
      </c>
      <c r="K38" s="476">
        <f>Paper!J45</f>
        <v>0.3037329556680734</v>
      </c>
      <c r="L38" s="477">
        <f>Wood!J45</f>
        <v>0</v>
      </c>
      <c r="M38" s="478">
        <f>J38*(1-Recovery_OX!E38)*(1-Recovery_OX!F38)</f>
        <v>0</v>
      </c>
      <c r="N38" s="476">
        <f>K38*(1-Recovery_OX!E38)*(1-Recovery_OX!F38)</f>
        <v>0.3037329556680734</v>
      </c>
      <c r="O38" s="477">
        <f>L38*(1-Recovery_OX!E38)*(1-Recovery_OX!F38)</f>
        <v>0</v>
      </c>
    </row>
    <row r="39" spans="2:15">
      <c r="B39" s="470">
        <f t="shared" si="0"/>
        <v>1977</v>
      </c>
      <c r="C39" s="471">
        <f>Stored_C!E45</f>
        <v>0</v>
      </c>
      <c r="D39" s="472">
        <f>Stored_C!F45+Stored_C!L45</f>
        <v>0.13098234869454037</v>
      </c>
      <c r="E39" s="473">
        <f>Stored_C!G45+Stored_C!M45</f>
        <v>0.10806043767299578</v>
      </c>
      <c r="F39" s="474">
        <f>F38+HWP!C39</f>
        <v>0</v>
      </c>
      <c r="G39" s="472">
        <f>G38+HWP!D39</f>
        <v>2.9540981391797905</v>
      </c>
      <c r="H39" s="473">
        <f>H38+HWP!E39</f>
        <v>2.4371309648233273</v>
      </c>
      <c r="I39" s="456"/>
      <c r="J39" s="475">
        <f>Garden!J46</f>
        <v>0</v>
      </c>
      <c r="K39" s="476">
        <f>Paper!J46</f>
        <v>0.3089131389822814</v>
      </c>
      <c r="L39" s="477">
        <f>Wood!J46</f>
        <v>0</v>
      </c>
      <c r="M39" s="478">
        <f>J39*(1-Recovery_OX!E39)*(1-Recovery_OX!F39)</f>
        <v>0</v>
      </c>
      <c r="N39" s="476">
        <f>K39*(1-Recovery_OX!E39)*(1-Recovery_OX!F39)</f>
        <v>0.3089131389822814</v>
      </c>
      <c r="O39" s="477">
        <f>L39*(1-Recovery_OX!E39)*(1-Recovery_OX!F39)</f>
        <v>0</v>
      </c>
    </row>
    <row r="40" spans="2:15">
      <c r="B40" s="470">
        <f t="shared" si="0"/>
        <v>1978</v>
      </c>
      <c r="C40" s="471">
        <f>Stored_C!E46</f>
        <v>0</v>
      </c>
      <c r="D40" s="472">
        <f>Stored_C!F46+Stored_C!L46</f>
        <v>0.13218366640441589</v>
      </c>
      <c r="E40" s="473">
        <f>Stored_C!G46+Stored_C!M46</f>
        <v>0.10905152478364311</v>
      </c>
      <c r="F40" s="474">
        <f>F39+HWP!C40</f>
        <v>0</v>
      </c>
      <c r="G40" s="472">
        <f>G39+HWP!D40</f>
        <v>3.0862818055842065</v>
      </c>
      <c r="H40" s="473">
        <f>H39+HWP!E40</f>
        <v>2.5461824896069705</v>
      </c>
      <c r="I40" s="456"/>
      <c r="J40" s="475">
        <f>Garden!J47</f>
        <v>0</v>
      </c>
      <c r="K40" s="476">
        <f>Paper!J47</f>
        <v>0.3136133958963942</v>
      </c>
      <c r="L40" s="477">
        <f>Wood!J47</f>
        <v>0</v>
      </c>
      <c r="M40" s="478">
        <f>J40*(1-Recovery_OX!E40)*(1-Recovery_OX!F40)</f>
        <v>0</v>
      </c>
      <c r="N40" s="476">
        <f>K40*(1-Recovery_OX!E40)*(1-Recovery_OX!F40)</f>
        <v>0.3136133958963942</v>
      </c>
      <c r="O40" s="477">
        <f>L40*(1-Recovery_OX!E40)*(1-Recovery_OX!F40)</f>
        <v>0</v>
      </c>
    </row>
    <row r="41" spans="2:15">
      <c r="B41" s="470">
        <f t="shared" si="0"/>
        <v>1979</v>
      </c>
      <c r="C41" s="471">
        <f>Stored_C!E47</f>
        <v>0</v>
      </c>
      <c r="D41" s="472">
        <f>Stored_C!F47+Stored_C!L47</f>
        <v>0.13335033792083414</v>
      </c>
      <c r="E41" s="473">
        <f>Stored_C!G47+Stored_C!M47</f>
        <v>0.11001402878468816</v>
      </c>
      <c r="F41" s="474">
        <f>F40+HWP!C41</f>
        <v>0</v>
      </c>
      <c r="G41" s="472">
        <f>G40+HWP!D41</f>
        <v>3.2196321435050406</v>
      </c>
      <c r="H41" s="473">
        <f>H40+HWP!E41</f>
        <v>2.6561965183916585</v>
      </c>
      <c r="I41" s="456"/>
      <c r="J41" s="475">
        <f>Garden!J48</f>
        <v>0</v>
      </c>
      <c r="K41" s="476">
        <f>Paper!J48</f>
        <v>0.31785778111777491</v>
      </c>
      <c r="L41" s="477">
        <f>Wood!J48</f>
        <v>0</v>
      </c>
      <c r="M41" s="478">
        <f>J41*(1-Recovery_OX!E41)*(1-Recovery_OX!F41)</f>
        <v>0</v>
      </c>
      <c r="N41" s="476">
        <f>K41*(1-Recovery_OX!E41)*(1-Recovery_OX!F41)</f>
        <v>0.31785778111777491</v>
      </c>
      <c r="O41" s="477">
        <f>L41*(1-Recovery_OX!E41)*(1-Recovery_OX!F41)</f>
        <v>0</v>
      </c>
    </row>
    <row r="42" spans="2:15">
      <c r="B42" s="470">
        <f t="shared" si="0"/>
        <v>1980</v>
      </c>
      <c r="C42" s="471">
        <f>Stored_C!E48</f>
        <v>0</v>
      </c>
      <c r="D42" s="472">
        <f>Stored_C!F48+Stored_C!L48</f>
        <v>0.13449695212800003</v>
      </c>
      <c r="E42" s="473">
        <f>Stored_C!G48+Stored_C!M48</f>
        <v>0.11095998550560003</v>
      </c>
      <c r="F42" s="474">
        <f>F41+HWP!C42</f>
        <v>0</v>
      </c>
      <c r="G42" s="472">
        <f>G41+HWP!D42</f>
        <v>3.3541290956330405</v>
      </c>
      <c r="H42" s="473">
        <f>H41+HWP!E42</f>
        <v>2.7671565038972585</v>
      </c>
      <c r="I42" s="456"/>
      <c r="J42" s="475">
        <f>Garden!J49</f>
        <v>0</v>
      </c>
      <c r="K42" s="476">
        <f>Paper!J49</f>
        <v>0.32166919600718707</v>
      </c>
      <c r="L42" s="477">
        <f>Wood!J49</f>
        <v>0</v>
      </c>
      <c r="M42" s="478">
        <f>J42*(1-Recovery_OX!E42)*(1-Recovery_OX!F42)</f>
        <v>0</v>
      </c>
      <c r="N42" s="476">
        <f>K42*(1-Recovery_OX!E42)*(1-Recovery_OX!F42)</f>
        <v>0.32166919600718707</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3.3541290956330405</v>
      </c>
      <c r="H43" s="473">
        <f>H42+HWP!E43</f>
        <v>2.7671565038972585</v>
      </c>
      <c r="I43" s="456"/>
      <c r="J43" s="475">
        <f>Garden!J50</f>
        <v>0</v>
      </c>
      <c r="K43" s="476">
        <f>Paper!J50</f>
        <v>0.32507052687493432</v>
      </c>
      <c r="L43" s="477">
        <f>Wood!J50</f>
        <v>0</v>
      </c>
      <c r="M43" s="478">
        <f>J43*(1-Recovery_OX!E43)*(1-Recovery_OX!F43)</f>
        <v>0</v>
      </c>
      <c r="N43" s="476">
        <f>K43*(1-Recovery_OX!E43)*(1-Recovery_OX!F43)</f>
        <v>0.32507052687493432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3.3541290956330405</v>
      </c>
      <c r="H44" s="473">
        <f>H43+HWP!E44</f>
        <v>2.7671565038972585</v>
      </c>
      <c r="I44" s="456"/>
      <c r="J44" s="475">
        <f>Garden!J51</f>
        <v>0</v>
      </c>
      <c r="K44" s="476">
        <f>Paper!J51</f>
        <v>0.30309375029175922</v>
      </c>
      <c r="L44" s="477">
        <f>Wood!J51</f>
        <v>0</v>
      </c>
      <c r="M44" s="478">
        <f>J44*(1-Recovery_OX!E44)*(1-Recovery_OX!F44)</f>
        <v>0</v>
      </c>
      <c r="N44" s="476">
        <f>K44*(1-Recovery_OX!E44)*(1-Recovery_OX!F44)</f>
        <v>0.30309375029175922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3.3541290956330405</v>
      </c>
      <c r="H45" s="473">
        <f>H44+HWP!E45</f>
        <v>2.7671565038972585</v>
      </c>
      <c r="I45" s="456"/>
      <c r="J45" s="475">
        <f>Garden!J52</f>
        <v>0</v>
      </c>
      <c r="K45" s="476">
        <f>Paper!J52</f>
        <v>0.282602739624153</v>
      </c>
      <c r="L45" s="477">
        <f>Wood!J52</f>
        <v>0</v>
      </c>
      <c r="M45" s="478">
        <f>J45*(1-Recovery_OX!E45)*(1-Recovery_OX!F45)</f>
        <v>0</v>
      </c>
      <c r="N45" s="476">
        <f>K45*(1-Recovery_OX!E45)*(1-Recovery_OX!F45)</f>
        <v>0.282602739624153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3.3541290956330405</v>
      </c>
      <c r="H46" s="473">
        <f>H45+HWP!E46</f>
        <v>2.7671565038972585</v>
      </c>
      <c r="I46" s="456"/>
      <c r="J46" s="475">
        <f>Garden!J53</f>
        <v>0</v>
      </c>
      <c r="K46" s="476">
        <f>Paper!J53</f>
        <v>0.26349704791405015</v>
      </c>
      <c r="L46" s="477">
        <f>Wood!J53</f>
        <v>0</v>
      </c>
      <c r="M46" s="478">
        <f>J46*(1-Recovery_OX!E46)*(1-Recovery_OX!F46)</f>
        <v>0</v>
      </c>
      <c r="N46" s="476">
        <f>K46*(1-Recovery_OX!E46)*(1-Recovery_OX!F46)</f>
        <v>0.26349704791405015</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3.3541290956330405</v>
      </c>
      <c r="H47" s="473">
        <f>H46+HWP!E47</f>
        <v>2.7671565038972585</v>
      </c>
      <c r="I47" s="456"/>
      <c r="J47" s="475">
        <f>Garden!J54</f>
        <v>0</v>
      </c>
      <c r="K47" s="476">
        <f>Paper!J54</f>
        <v>0.24568301903852188</v>
      </c>
      <c r="L47" s="477">
        <f>Wood!J54</f>
        <v>0</v>
      </c>
      <c r="M47" s="478">
        <f>J47*(1-Recovery_OX!E47)*(1-Recovery_OX!F47)</f>
        <v>0</v>
      </c>
      <c r="N47" s="476">
        <f>K47*(1-Recovery_OX!E47)*(1-Recovery_OX!F47)</f>
        <v>0.24568301903852188</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3.3541290956330405</v>
      </c>
      <c r="H48" s="473">
        <f>H47+HWP!E48</f>
        <v>2.7671565038972585</v>
      </c>
      <c r="I48" s="456"/>
      <c r="J48" s="475">
        <f>Garden!J55</f>
        <v>0</v>
      </c>
      <c r="K48" s="476">
        <f>Paper!J55</f>
        <v>0.22907332860735324</v>
      </c>
      <c r="L48" s="477">
        <f>Wood!J55</f>
        <v>0</v>
      </c>
      <c r="M48" s="478">
        <f>J48*(1-Recovery_OX!E48)*(1-Recovery_OX!F48)</f>
        <v>0</v>
      </c>
      <c r="N48" s="476">
        <f>K48*(1-Recovery_OX!E48)*(1-Recovery_OX!F48)</f>
        <v>0.22907332860735324</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3.3541290956330405</v>
      </c>
      <c r="H49" s="473">
        <f>H48+HWP!E49</f>
        <v>2.7671565038972585</v>
      </c>
      <c r="I49" s="456"/>
      <c r="J49" s="475">
        <f>Garden!J56</f>
        <v>0</v>
      </c>
      <c r="K49" s="476">
        <f>Paper!J56</f>
        <v>0.21358655589878062</v>
      </c>
      <c r="L49" s="477">
        <f>Wood!J56</f>
        <v>0</v>
      </c>
      <c r="M49" s="478">
        <f>J49*(1-Recovery_OX!E49)*(1-Recovery_OX!F49)</f>
        <v>0</v>
      </c>
      <c r="N49" s="476">
        <f>K49*(1-Recovery_OX!E49)*(1-Recovery_OX!F49)</f>
        <v>0.21358655589878062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3.3541290956330405</v>
      </c>
      <c r="H50" s="473">
        <f>H49+HWP!E50</f>
        <v>2.7671565038972585</v>
      </c>
      <c r="I50" s="456"/>
      <c r="J50" s="475">
        <f>Garden!J57</f>
        <v>0</v>
      </c>
      <c r="K50" s="476">
        <f>Paper!J57</f>
        <v>0.1991467847350194</v>
      </c>
      <c r="L50" s="477">
        <f>Wood!J57</f>
        <v>0</v>
      </c>
      <c r="M50" s="478">
        <f>J50*(1-Recovery_OX!E50)*(1-Recovery_OX!F50)</f>
        <v>0</v>
      </c>
      <c r="N50" s="476">
        <f>K50*(1-Recovery_OX!E50)*(1-Recovery_OX!F50)</f>
        <v>0.1991467847350194</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3.3541290956330405</v>
      </c>
      <c r="H51" s="473">
        <f>H50+HWP!E51</f>
        <v>2.7671565038972585</v>
      </c>
      <c r="I51" s="456"/>
      <c r="J51" s="475">
        <f>Garden!J58</f>
        <v>0</v>
      </c>
      <c r="K51" s="476">
        <f>Paper!J58</f>
        <v>0.18568323134107231</v>
      </c>
      <c r="L51" s="477">
        <f>Wood!J58</f>
        <v>0</v>
      </c>
      <c r="M51" s="478">
        <f>J51*(1-Recovery_OX!E51)*(1-Recovery_OX!F51)</f>
        <v>0</v>
      </c>
      <c r="N51" s="476">
        <f>K51*(1-Recovery_OX!E51)*(1-Recovery_OX!F51)</f>
        <v>0.18568323134107231</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3.3541290956330405</v>
      </c>
      <c r="H52" s="473">
        <f>H51+HWP!E52</f>
        <v>2.7671565038972585</v>
      </c>
      <c r="I52" s="456"/>
      <c r="J52" s="475">
        <f>Garden!J59</f>
        <v>0</v>
      </c>
      <c r="K52" s="476">
        <f>Paper!J59</f>
        <v>0.17312989736258233</v>
      </c>
      <c r="L52" s="477">
        <f>Wood!J59</f>
        <v>0</v>
      </c>
      <c r="M52" s="478">
        <f>J52*(1-Recovery_OX!E52)*(1-Recovery_OX!F52)</f>
        <v>0</v>
      </c>
      <c r="N52" s="476">
        <f>K52*(1-Recovery_OX!E52)*(1-Recovery_OX!F52)</f>
        <v>0.17312989736258233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3.3541290956330405</v>
      </c>
      <c r="H53" s="473">
        <f>H52+HWP!E53</f>
        <v>2.7671565038972585</v>
      </c>
      <c r="I53" s="456"/>
      <c r="J53" s="475">
        <f>Garden!J60</f>
        <v>0</v>
      </c>
      <c r="K53" s="476">
        <f>Paper!J60</f>
        <v>0.1614252463418229</v>
      </c>
      <c r="L53" s="477">
        <f>Wood!J60</f>
        <v>0</v>
      </c>
      <c r="M53" s="478">
        <f>J53*(1-Recovery_OX!E53)*(1-Recovery_OX!F53)</f>
        <v>0</v>
      </c>
      <c r="N53" s="476">
        <f>K53*(1-Recovery_OX!E53)*(1-Recovery_OX!F53)</f>
        <v>0.1614252463418229</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3.3541290956330405</v>
      </c>
      <c r="H54" s="473">
        <f>H53+HWP!E54</f>
        <v>2.7671565038972585</v>
      </c>
      <c r="I54" s="456"/>
      <c r="J54" s="475">
        <f>Garden!J61</f>
        <v>0</v>
      </c>
      <c r="K54" s="476">
        <f>Paper!J61</f>
        <v>0.15051190206591095</v>
      </c>
      <c r="L54" s="477">
        <f>Wood!J61</f>
        <v>0</v>
      </c>
      <c r="M54" s="478">
        <f>J54*(1-Recovery_OX!E54)*(1-Recovery_OX!F54)</f>
        <v>0</v>
      </c>
      <c r="N54" s="476">
        <f>K54*(1-Recovery_OX!E54)*(1-Recovery_OX!F54)</f>
        <v>0.15051190206591095</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3.3541290956330405</v>
      </c>
      <c r="H55" s="473">
        <f>H54+HWP!E55</f>
        <v>2.7671565038972585</v>
      </c>
      <c r="I55" s="456"/>
      <c r="J55" s="475">
        <f>Garden!J62</f>
        <v>0</v>
      </c>
      <c r="K55" s="476">
        <f>Paper!J62</f>
        <v>0.14033636730854471</v>
      </c>
      <c r="L55" s="477">
        <f>Wood!J62</f>
        <v>0</v>
      </c>
      <c r="M55" s="478">
        <f>J55*(1-Recovery_OX!E55)*(1-Recovery_OX!F55)</f>
        <v>0</v>
      </c>
      <c r="N55" s="476">
        <f>K55*(1-Recovery_OX!E55)*(1-Recovery_OX!F55)</f>
        <v>0.14033636730854471</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3.3541290956330405</v>
      </c>
      <c r="H56" s="473">
        <f>H55+HWP!E56</f>
        <v>2.7671565038972585</v>
      </c>
      <c r="I56" s="456"/>
      <c r="J56" s="475">
        <f>Garden!J63</f>
        <v>0</v>
      </c>
      <c r="K56" s="476">
        <f>Paper!J63</f>
        <v>0.13084876158653821</v>
      </c>
      <c r="L56" s="477">
        <f>Wood!J63</f>
        <v>0</v>
      </c>
      <c r="M56" s="478">
        <f>J56*(1-Recovery_OX!E56)*(1-Recovery_OX!F56)</f>
        <v>0</v>
      </c>
      <c r="N56" s="476">
        <f>K56*(1-Recovery_OX!E56)*(1-Recovery_OX!F56)</f>
        <v>0.13084876158653821</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3.3541290956330405</v>
      </c>
      <c r="H57" s="473">
        <f>H56+HWP!E57</f>
        <v>2.7671565038972585</v>
      </c>
      <c r="I57" s="456"/>
      <c r="J57" s="475">
        <f>Garden!J64</f>
        <v>0</v>
      </c>
      <c r="K57" s="476">
        <f>Paper!J64</f>
        <v>0.12200257664563509</v>
      </c>
      <c r="L57" s="477">
        <f>Wood!J64</f>
        <v>0</v>
      </c>
      <c r="M57" s="478">
        <f>J57*(1-Recovery_OX!E57)*(1-Recovery_OX!F57)</f>
        <v>0</v>
      </c>
      <c r="N57" s="476">
        <f>K57*(1-Recovery_OX!E57)*(1-Recovery_OX!F57)</f>
        <v>0.12200257664563509</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3.3541290956330405</v>
      </c>
      <c r="H58" s="473">
        <f>H57+HWP!E58</f>
        <v>2.7671565038972585</v>
      </c>
      <c r="I58" s="456"/>
      <c r="J58" s="475">
        <f>Garden!J65</f>
        <v>0</v>
      </c>
      <c r="K58" s="476">
        <f>Paper!J65</f>
        <v>0.11375444847699193</v>
      </c>
      <c r="L58" s="477">
        <f>Wood!J65</f>
        <v>0</v>
      </c>
      <c r="M58" s="478">
        <f>J58*(1-Recovery_OX!E58)*(1-Recovery_OX!F58)</f>
        <v>0</v>
      </c>
      <c r="N58" s="476">
        <f>K58*(1-Recovery_OX!E58)*(1-Recovery_OX!F58)</f>
        <v>0.11375444847699193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3.3541290956330405</v>
      </c>
      <c r="H59" s="473">
        <f>H58+HWP!E59</f>
        <v>2.7671565038972585</v>
      </c>
      <c r="I59" s="456"/>
      <c r="J59" s="475">
        <f>Garden!J66</f>
        <v>0</v>
      </c>
      <c r="K59" s="476">
        <f>Paper!J66</f>
        <v>0.10606394474675689</v>
      </c>
      <c r="L59" s="477">
        <f>Wood!J66</f>
        <v>0</v>
      </c>
      <c r="M59" s="478">
        <f>J59*(1-Recovery_OX!E59)*(1-Recovery_OX!F59)</f>
        <v>0</v>
      </c>
      <c r="N59" s="476">
        <f>K59*(1-Recovery_OX!E59)*(1-Recovery_OX!F59)</f>
        <v>0.10606394474675689</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3.3541290956330405</v>
      </c>
      <c r="H60" s="473">
        <f>H59+HWP!E60</f>
        <v>2.7671565038972585</v>
      </c>
      <c r="I60" s="456"/>
      <c r="J60" s="475">
        <f>Garden!J67</f>
        <v>0</v>
      </c>
      <c r="K60" s="476">
        <f>Paper!J67</f>
        <v>9.8893366596722099E-2</v>
      </c>
      <c r="L60" s="477">
        <f>Wood!J67</f>
        <v>0</v>
      </c>
      <c r="M60" s="478">
        <f>J60*(1-Recovery_OX!E60)*(1-Recovery_OX!F60)</f>
        <v>0</v>
      </c>
      <c r="N60" s="476">
        <f>K60*(1-Recovery_OX!E60)*(1-Recovery_OX!F60)</f>
        <v>9.8893366596722099E-2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3.3541290956330405</v>
      </c>
      <c r="H61" s="473">
        <f>H60+HWP!E61</f>
        <v>2.7671565038972585</v>
      </c>
      <c r="I61" s="456"/>
      <c r="J61" s="475">
        <f>Garden!J68</f>
        <v>0</v>
      </c>
      <c r="K61" s="476">
        <f>Paper!J68</f>
        <v>9.2207563844477022E-2</v>
      </c>
      <c r="L61" s="477">
        <f>Wood!J68</f>
        <v>0</v>
      </c>
      <c r="M61" s="478">
        <f>J61*(1-Recovery_OX!E61)*(1-Recovery_OX!F61)</f>
        <v>0</v>
      </c>
      <c r="N61" s="476">
        <f>K61*(1-Recovery_OX!E61)*(1-Recovery_OX!F61)</f>
        <v>9.2207563844477022E-2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3.3541290956330405</v>
      </c>
      <c r="H62" s="473">
        <f>H61+HWP!E62</f>
        <v>2.7671565038972585</v>
      </c>
      <c r="I62" s="456"/>
      <c r="J62" s="475">
        <f>Garden!J69</f>
        <v>0</v>
      </c>
      <c r="K62" s="476">
        <f>Paper!J69</f>
        <v>8.5973762677173535E-2</v>
      </c>
      <c r="L62" s="477">
        <f>Wood!J69</f>
        <v>0</v>
      </c>
      <c r="M62" s="478">
        <f>J62*(1-Recovery_OX!E62)*(1-Recovery_OX!F62)</f>
        <v>0</v>
      </c>
      <c r="N62" s="476">
        <f>K62*(1-Recovery_OX!E62)*(1-Recovery_OX!F62)</f>
        <v>8.5973762677173535E-2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3.3541290956330405</v>
      </c>
      <c r="H63" s="473">
        <f>H62+HWP!E63</f>
        <v>2.7671565038972585</v>
      </c>
      <c r="I63" s="456"/>
      <c r="J63" s="475">
        <f>Garden!J70</f>
        <v>0</v>
      </c>
      <c r="K63" s="476">
        <f>Paper!J70</f>
        <v>8.0161404994257293E-2</v>
      </c>
      <c r="L63" s="477">
        <f>Wood!J70</f>
        <v>0</v>
      </c>
      <c r="M63" s="478">
        <f>J63*(1-Recovery_OX!E63)*(1-Recovery_OX!F63)</f>
        <v>0</v>
      </c>
      <c r="N63" s="476">
        <f>K63*(1-Recovery_OX!E63)*(1-Recovery_OX!F63)</f>
        <v>8.0161404994257293E-2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3.3541290956330405</v>
      </c>
      <c r="H64" s="473">
        <f>H63+HWP!E64</f>
        <v>2.7671565038972585</v>
      </c>
      <c r="I64" s="456"/>
      <c r="J64" s="475">
        <f>Garden!J71</f>
        <v>0</v>
      </c>
      <c r="K64" s="476">
        <f>Paper!J71</f>
        <v>7.4741998611623311E-2</v>
      </c>
      <c r="L64" s="477">
        <f>Wood!J71</f>
        <v>0</v>
      </c>
      <c r="M64" s="478">
        <f>J64*(1-Recovery_OX!E64)*(1-Recovery_OX!F64)</f>
        <v>0</v>
      </c>
      <c r="N64" s="476">
        <f>K64*(1-Recovery_OX!E64)*(1-Recovery_OX!F64)</f>
        <v>7.4741998611623311E-2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3.3541290956330405</v>
      </c>
      <c r="H65" s="473">
        <f>H64+HWP!E65</f>
        <v>2.7671565038972585</v>
      </c>
      <c r="I65" s="456"/>
      <c r="J65" s="475">
        <f>Garden!J72</f>
        <v>0</v>
      </c>
      <c r="K65" s="476">
        <f>Paper!J72</f>
        <v>6.9688977592896537E-2</v>
      </c>
      <c r="L65" s="477">
        <f>Wood!J72</f>
        <v>0</v>
      </c>
      <c r="M65" s="478">
        <f>J65*(1-Recovery_OX!E65)*(1-Recovery_OX!F65)</f>
        <v>0</v>
      </c>
      <c r="N65" s="476">
        <f>K65*(1-Recovery_OX!E65)*(1-Recovery_OX!F65)</f>
        <v>6.9688977592896537E-2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3.3541290956330405</v>
      </c>
      <c r="H66" s="473">
        <f>H65+HWP!E66</f>
        <v>2.7671565038972585</v>
      </c>
      <c r="I66" s="456"/>
      <c r="J66" s="475">
        <f>Garden!J73</f>
        <v>0</v>
      </c>
      <c r="K66" s="476">
        <f>Paper!J73</f>
        <v>6.4977572023180843E-2</v>
      </c>
      <c r="L66" s="477">
        <f>Wood!J73</f>
        <v>0</v>
      </c>
      <c r="M66" s="478">
        <f>J66*(1-Recovery_OX!E66)*(1-Recovery_OX!F66)</f>
        <v>0</v>
      </c>
      <c r="N66" s="476">
        <f>K66*(1-Recovery_OX!E66)*(1-Recovery_OX!F66)</f>
        <v>6.4977572023180843E-2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3.3541290956330405</v>
      </c>
      <c r="H67" s="473">
        <f>H66+HWP!E67</f>
        <v>2.7671565038972585</v>
      </c>
      <c r="I67" s="456"/>
      <c r="J67" s="475">
        <f>Garden!J74</f>
        <v>0</v>
      </c>
      <c r="K67" s="476">
        <f>Paper!J74</f>
        <v>6.0584686586907452E-2</v>
      </c>
      <c r="L67" s="477">
        <f>Wood!J74</f>
        <v>0</v>
      </c>
      <c r="M67" s="478">
        <f>J67*(1-Recovery_OX!E67)*(1-Recovery_OX!F67)</f>
        <v>0</v>
      </c>
      <c r="N67" s="476">
        <f>K67*(1-Recovery_OX!E67)*(1-Recovery_OX!F67)</f>
        <v>6.0584686586907452E-2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3.3541290956330405</v>
      </c>
      <c r="H68" s="473">
        <f>H67+HWP!E68</f>
        <v>2.7671565038972585</v>
      </c>
      <c r="I68" s="456"/>
      <c r="J68" s="475">
        <f>Garden!J75</f>
        <v>0</v>
      </c>
      <c r="K68" s="476">
        <f>Paper!J75</f>
        <v>5.6488787354571308E-2</v>
      </c>
      <c r="L68" s="477">
        <f>Wood!J75</f>
        <v>0</v>
      </c>
      <c r="M68" s="478">
        <f>J68*(1-Recovery_OX!E68)*(1-Recovery_OX!F68)</f>
        <v>0</v>
      </c>
      <c r="N68" s="476">
        <f>K68*(1-Recovery_OX!E68)*(1-Recovery_OX!F68)</f>
        <v>5.6488787354571308E-2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3.3541290956330405</v>
      </c>
      <c r="H69" s="473">
        <f>H68+HWP!E69</f>
        <v>2.7671565038972585</v>
      </c>
      <c r="I69" s="456"/>
      <c r="J69" s="475">
        <f>Garden!J76</f>
        <v>0</v>
      </c>
      <c r="K69" s="476">
        <f>Paper!J76</f>
        <v>5.2669796223383573E-2</v>
      </c>
      <c r="L69" s="477">
        <f>Wood!J76</f>
        <v>0</v>
      </c>
      <c r="M69" s="478">
        <f>J69*(1-Recovery_OX!E69)*(1-Recovery_OX!F69)</f>
        <v>0</v>
      </c>
      <c r="N69" s="476">
        <f>K69*(1-Recovery_OX!E69)*(1-Recovery_OX!F69)</f>
        <v>5.2669796223383573E-2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3.3541290956330405</v>
      </c>
      <c r="H70" s="473">
        <f>H69+HWP!E70</f>
        <v>2.7671565038972585</v>
      </c>
      <c r="I70" s="456"/>
      <c r="J70" s="475">
        <f>Garden!J77</f>
        <v>0</v>
      </c>
      <c r="K70" s="476">
        <f>Paper!J77</f>
        <v>4.91089924943885E-2</v>
      </c>
      <c r="L70" s="477">
        <f>Wood!J77</f>
        <v>0</v>
      </c>
      <c r="M70" s="478">
        <f>J70*(1-Recovery_OX!E70)*(1-Recovery_OX!F70)</f>
        <v>0</v>
      </c>
      <c r="N70" s="476">
        <f>K70*(1-Recovery_OX!E70)*(1-Recovery_OX!F70)</f>
        <v>4.91089924943885E-2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3.3541290956330405</v>
      </c>
      <c r="H71" s="473">
        <f>H70+HWP!E71</f>
        <v>2.7671565038972585</v>
      </c>
      <c r="I71" s="456"/>
      <c r="J71" s="475">
        <f>Garden!J78</f>
        <v>0</v>
      </c>
      <c r="K71" s="476">
        <f>Paper!J78</f>
        <v>4.5788921103575436E-2</v>
      </c>
      <c r="L71" s="477">
        <f>Wood!J78</f>
        <v>0</v>
      </c>
      <c r="M71" s="478">
        <f>J71*(1-Recovery_OX!E71)*(1-Recovery_OX!F71)</f>
        <v>0</v>
      </c>
      <c r="N71" s="476">
        <f>K71*(1-Recovery_OX!E71)*(1-Recovery_OX!F71)</f>
        <v>4.5788921103575436E-2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3.3541290956330405</v>
      </c>
      <c r="H72" s="473">
        <f>H71+HWP!E72</f>
        <v>2.7671565038972585</v>
      </c>
      <c r="I72" s="456"/>
      <c r="J72" s="475">
        <f>Garden!J79</f>
        <v>0</v>
      </c>
      <c r="K72" s="476">
        <f>Paper!J79</f>
        <v>4.269330705713479E-2</v>
      </c>
      <c r="L72" s="477">
        <f>Wood!J79</f>
        <v>0</v>
      </c>
      <c r="M72" s="478">
        <f>J72*(1-Recovery_OX!E72)*(1-Recovery_OX!F72)</f>
        <v>0</v>
      </c>
      <c r="N72" s="476">
        <f>K72*(1-Recovery_OX!E72)*(1-Recovery_OX!F72)</f>
        <v>4.269330705713479E-2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3.3541290956330405</v>
      </c>
      <c r="H73" s="473">
        <f>H72+HWP!E73</f>
        <v>2.7671565038972585</v>
      </c>
      <c r="I73" s="456"/>
      <c r="J73" s="475">
        <f>Garden!J80</f>
        <v>0</v>
      </c>
      <c r="K73" s="476">
        <f>Paper!J80</f>
        <v>3.9806975651419482E-2</v>
      </c>
      <c r="L73" s="477">
        <f>Wood!J80</f>
        <v>0</v>
      </c>
      <c r="M73" s="478">
        <f>J73*(1-Recovery_OX!E73)*(1-Recovery_OX!F73)</f>
        <v>0</v>
      </c>
      <c r="N73" s="476">
        <f>K73*(1-Recovery_OX!E73)*(1-Recovery_OX!F73)</f>
        <v>3.9806975651419482E-2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3.3541290956330405</v>
      </c>
      <c r="H74" s="473">
        <f>H73+HWP!E74</f>
        <v>2.7671565038972585</v>
      </c>
      <c r="I74" s="456"/>
      <c r="J74" s="475">
        <f>Garden!J81</f>
        <v>0</v>
      </c>
      <c r="K74" s="476">
        <f>Paper!J81</f>
        <v>3.7115778086530091E-2</v>
      </c>
      <c r="L74" s="477">
        <f>Wood!J81</f>
        <v>0</v>
      </c>
      <c r="M74" s="478">
        <f>J74*(1-Recovery_OX!E74)*(1-Recovery_OX!F74)</f>
        <v>0</v>
      </c>
      <c r="N74" s="476">
        <f>K74*(1-Recovery_OX!E74)*(1-Recovery_OX!F74)</f>
        <v>3.7115778086530091E-2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3.3541290956330405</v>
      </c>
      <c r="H75" s="473">
        <f>H74+HWP!E75</f>
        <v>2.7671565038972585</v>
      </c>
      <c r="I75" s="456"/>
      <c r="J75" s="475">
        <f>Garden!J82</f>
        <v>0</v>
      </c>
      <c r="K75" s="476">
        <f>Paper!J82</f>
        <v>3.4606522108881273E-2</v>
      </c>
      <c r="L75" s="477">
        <f>Wood!J82</f>
        <v>0</v>
      </c>
      <c r="M75" s="478">
        <f>J75*(1-Recovery_OX!E75)*(1-Recovery_OX!F75)</f>
        <v>0</v>
      </c>
      <c r="N75" s="476">
        <f>K75*(1-Recovery_OX!E75)*(1-Recovery_OX!F75)</f>
        <v>3.4606522108881273E-2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3.3541290956330405</v>
      </c>
      <c r="H76" s="473">
        <f>H75+HWP!E76</f>
        <v>2.7671565038972585</v>
      </c>
      <c r="I76" s="456"/>
      <c r="J76" s="475">
        <f>Garden!J83</f>
        <v>0</v>
      </c>
      <c r="K76" s="476">
        <f>Paper!J83</f>
        <v>3.2266907342759464E-2</v>
      </c>
      <c r="L76" s="477">
        <f>Wood!J83</f>
        <v>0</v>
      </c>
      <c r="M76" s="478">
        <f>J76*(1-Recovery_OX!E76)*(1-Recovery_OX!F76)</f>
        <v>0</v>
      </c>
      <c r="N76" s="476">
        <f>K76*(1-Recovery_OX!E76)*(1-Recovery_OX!F76)</f>
        <v>3.2266907342759464E-2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3.3541290956330405</v>
      </c>
      <c r="H77" s="473">
        <f>H76+HWP!E77</f>
        <v>2.7671565038972585</v>
      </c>
      <c r="I77" s="456"/>
      <c r="J77" s="475">
        <f>Garden!J84</f>
        <v>0</v>
      </c>
      <c r="K77" s="476">
        <f>Paper!J84</f>
        <v>3.008546499386679E-2</v>
      </c>
      <c r="L77" s="477">
        <f>Wood!J84</f>
        <v>0</v>
      </c>
      <c r="M77" s="478">
        <f>J77*(1-Recovery_OX!E77)*(1-Recovery_OX!F77)</f>
        <v>0</v>
      </c>
      <c r="N77" s="476">
        <f>K77*(1-Recovery_OX!E77)*(1-Recovery_OX!F77)</f>
        <v>3.008546499386679E-2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3.3541290956330405</v>
      </c>
      <c r="H78" s="473">
        <f>H77+HWP!E78</f>
        <v>2.7671565038972585</v>
      </c>
      <c r="I78" s="456"/>
      <c r="J78" s="475">
        <f>Garden!J85</f>
        <v>0</v>
      </c>
      <c r="K78" s="476">
        <f>Paper!J85</f>
        <v>2.8051501629278143E-2</v>
      </c>
      <c r="L78" s="477">
        <f>Wood!J85</f>
        <v>0</v>
      </c>
      <c r="M78" s="478">
        <f>J78*(1-Recovery_OX!E78)*(1-Recovery_OX!F78)</f>
        <v>0</v>
      </c>
      <c r="N78" s="476">
        <f>K78*(1-Recovery_OX!E78)*(1-Recovery_OX!F78)</f>
        <v>2.8051501629278143E-2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3.3541290956330405</v>
      </c>
      <c r="H79" s="473">
        <f>H78+HWP!E79</f>
        <v>2.7671565038972585</v>
      </c>
      <c r="I79" s="456"/>
      <c r="J79" s="475">
        <f>Garden!J86</f>
        <v>0</v>
      </c>
      <c r="K79" s="476">
        <f>Paper!J86</f>
        <v>2.6155046758220581E-2</v>
      </c>
      <c r="L79" s="477">
        <f>Wood!J86</f>
        <v>0</v>
      </c>
      <c r="M79" s="478">
        <f>J79*(1-Recovery_OX!E79)*(1-Recovery_OX!F79)</f>
        <v>0</v>
      </c>
      <c r="N79" s="476">
        <f>K79*(1-Recovery_OX!E79)*(1-Recovery_OX!F79)</f>
        <v>2.6155046758220581E-2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3.3541290956330405</v>
      </c>
      <c r="H80" s="473">
        <f>H79+HWP!E80</f>
        <v>2.7671565038972585</v>
      </c>
      <c r="I80" s="456"/>
      <c r="J80" s="475">
        <f>Garden!J87</f>
        <v>0</v>
      </c>
      <c r="K80" s="476">
        <f>Paper!J87</f>
        <v>2.4386803956715976E-2</v>
      </c>
      <c r="L80" s="477">
        <f>Wood!J87</f>
        <v>0</v>
      </c>
      <c r="M80" s="478">
        <f>J80*(1-Recovery_OX!E80)*(1-Recovery_OX!F80)</f>
        <v>0</v>
      </c>
      <c r="N80" s="476">
        <f>K80*(1-Recovery_OX!E80)*(1-Recovery_OX!F80)</f>
        <v>2.4386803956715976E-2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3.3541290956330405</v>
      </c>
      <c r="H81" s="473">
        <f>H80+HWP!E81</f>
        <v>2.7671565038972585</v>
      </c>
      <c r="I81" s="456"/>
      <c r="J81" s="475">
        <f>Garden!J88</f>
        <v>0</v>
      </c>
      <c r="K81" s="476">
        <f>Paper!J88</f>
        <v>2.2738105296499903E-2</v>
      </c>
      <c r="L81" s="477">
        <f>Wood!J88</f>
        <v>0</v>
      </c>
      <c r="M81" s="478">
        <f>J81*(1-Recovery_OX!E81)*(1-Recovery_OX!F81)</f>
        <v>0</v>
      </c>
      <c r="N81" s="476">
        <f>K81*(1-Recovery_OX!E81)*(1-Recovery_OX!F81)</f>
        <v>2.2738105296499903E-2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3.3541290956330405</v>
      </c>
      <c r="H82" s="473">
        <f>H81+HWP!E82</f>
        <v>2.7671565038972585</v>
      </c>
      <c r="I82" s="456"/>
      <c r="J82" s="475">
        <f>Garden!J89</f>
        <v>0</v>
      </c>
      <c r="K82" s="476">
        <f>Paper!J89</f>
        <v>2.1200868854827221E-2</v>
      </c>
      <c r="L82" s="477">
        <f>Wood!J89</f>
        <v>0</v>
      </c>
      <c r="M82" s="478">
        <f>J82*(1-Recovery_OX!E82)*(1-Recovery_OX!F82)</f>
        <v>0</v>
      </c>
      <c r="N82" s="476">
        <f>K82*(1-Recovery_OX!E82)*(1-Recovery_OX!F82)</f>
        <v>2.1200868854827221E-2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3.3541290956330405</v>
      </c>
      <c r="H83" s="473">
        <f>H82+HWP!E83</f>
        <v>2.7671565038972585</v>
      </c>
      <c r="I83" s="456"/>
      <c r="J83" s="475">
        <f>Garden!J90</f>
        <v>0</v>
      </c>
      <c r="K83" s="476">
        <f>Paper!J90</f>
        <v>1.9767559096877399E-2</v>
      </c>
      <c r="L83" s="477">
        <f>Wood!J90</f>
        <v>0</v>
      </c>
      <c r="M83" s="478">
        <f>J83*(1-Recovery_OX!E83)*(1-Recovery_OX!F83)</f>
        <v>0</v>
      </c>
      <c r="N83" s="476">
        <f>K83*(1-Recovery_OX!E83)*(1-Recovery_OX!F83)</f>
        <v>1.9767559096877399E-2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3.3541290956330405</v>
      </c>
      <c r="H84" s="473">
        <f>H83+HWP!E84</f>
        <v>2.7671565038972585</v>
      </c>
      <c r="I84" s="456"/>
      <c r="J84" s="475">
        <f>Garden!J91</f>
        <v>0</v>
      </c>
      <c r="K84" s="476">
        <f>Paper!J91</f>
        <v>1.8431149936554096E-2</v>
      </c>
      <c r="L84" s="477">
        <f>Wood!J91</f>
        <v>0</v>
      </c>
      <c r="M84" s="478">
        <f>J84*(1-Recovery_OX!E84)*(1-Recovery_OX!F84)</f>
        <v>0</v>
      </c>
      <c r="N84" s="476">
        <f>K84*(1-Recovery_OX!E84)*(1-Recovery_OX!F84)</f>
        <v>1.8431149936554096E-2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3.3541290956330405</v>
      </c>
      <c r="H85" s="473">
        <f>H84+HWP!E85</f>
        <v>2.7671565038972585</v>
      </c>
      <c r="I85" s="456"/>
      <c r="J85" s="475">
        <f>Garden!J92</f>
        <v>0</v>
      </c>
      <c r="K85" s="476">
        <f>Paper!J92</f>
        <v>1.718509029460295E-2</v>
      </c>
      <c r="L85" s="477">
        <f>Wood!J92</f>
        <v>0</v>
      </c>
      <c r="M85" s="478">
        <f>J85*(1-Recovery_OX!E85)*(1-Recovery_OX!F85)</f>
        <v>0</v>
      </c>
      <c r="N85" s="476">
        <f>K85*(1-Recovery_OX!E85)*(1-Recovery_OX!F85)</f>
        <v>1.718509029460295E-2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3.3541290956330405</v>
      </c>
      <c r="H86" s="473">
        <f>H85+HWP!E86</f>
        <v>2.7671565038972585</v>
      </c>
      <c r="I86" s="456"/>
      <c r="J86" s="475">
        <f>Garden!J93</f>
        <v>0</v>
      </c>
      <c r="K86" s="476">
        <f>Paper!J93</f>
        <v>1.6023271985213482E-2</v>
      </c>
      <c r="L86" s="477">
        <f>Wood!J93</f>
        <v>0</v>
      </c>
      <c r="M86" s="478">
        <f>J86*(1-Recovery_OX!E86)*(1-Recovery_OX!F86)</f>
        <v>0</v>
      </c>
      <c r="N86" s="476">
        <f>K86*(1-Recovery_OX!E86)*(1-Recovery_OX!F86)</f>
        <v>1.6023271985213482E-2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3.3541290956330405</v>
      </c>
      <c r="H87" s="473">
        <f>H86+HWP!E87</f>
        <v>2.7671565038972585</v>
      </c>
      <c r="I87" s="456"/>
      <c r="J87" s="475">
        <f>Garden!J94</f>
        <v>0</v>
      </c>
      <c r="K87" s="476">
        <f>Paper!J94</f>
        <v>1.4939999773685169E-2</v>
      </c>
      <c r="L87" s="477">
        <f>Wood!J94</f>
        <v>0</v>
      </c>
      <c r="M87" s="478">
        <f>J87*(1-Recovery_OX!E87)*(1-Recovery_OX!F87)</f>
        <v>0</v>
      </c>
      <c r="N87" s="476">
        <f>K87*(1-Recovery_OX!E87)*(1-Recovery_OX!F87)</f>
        <v>1.4939999773685169E-2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3.3541290956330405</v>
      </c>
      <c r="H88" s="473">
        <f>H87+HWP!E88</f>
        <v>2.7671565038972585</v>
      </c>
      <c r="I88" s="456"/>
      <c r="J88" s="475">
        <f>Garden!J95</f>
        <v>0</v>
      </c>
      <c r="K88" s="476">
        <f>Paper!J95</f>
        <v>1.3929963458380316E-2</v>
      </c>
      <c r="L88" s="477">
        <f>Wood!J95</f>
        <v>0</v>
      </c>
      <c r="M88" s="478">
        <f>J88*(1-Recovery_OX!E88)*(1-Recovery_OX!F88)</f>
        <v>0</v>
      </c>
      <c r="N88" s="476">
        <f>K88*(1-Recovery_OX!E88)*(1-Recovery_OX!F88)</f>
        <v>1.3929963458380316E-2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3.3541290956330405</v>
      </c>
      <c r="H89" s="473">
        <f>H88+HWP!E89</f>
        <v>2.7671565038972585</v>
      </c>
      <c r="I89" s="456"/>
      <c r="J89" s="475">
        <f>Garden!J96</f>
        <v>0</v>
      </c>
      <c r="K89" s="476">
        <f>Paper!J96</f>
        <v>1.2988211840109495E-2</v>
      </c>
      <c r="L89" s="477">
        <f>Wood!J96</f>
        <v>0</v>
      </c>
      <c r="M89" s="478">
        <f>J89*(1-Recovery_OX!E89)*(1-Recovery_OX!F89)</f>
        <v>0</v>
      </c>
      <c r="N89" s="476">
        <f>K89*(1-Recovery_OX!E89)*(1-Recovery_OX!F89)</f>
        <v>1.2988211840109495E-2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3.3541290956330405</v>
      </c>
      <c r="H90" s="473">
        <f>H89+HWP!E90</f>
        <v>2.7671565038972585</v>
      </c>
      <c r="I90" s="456"/>
      <c r="J90" s="475">
        <f>Garden!J97</f>
        <v>0</v>
      </c>
      <c r="K90" s="476">
        <f>Paper!J97</f>
        <v>1.2110128451347358E-2</v>
      </c>
      <c r="L90" s="477">
        <f>Wood!J97</f>
        <v>0</v>
      </c>
      <c r="M90" s="478">
        <f>J90*(1-Recovery_OX!E90)*(1-Recovery_OX!F90)</f>
        <v>0</v>
      </c>
      <c r="N90" s="476">
        <f>K90*(1-Recovery_OX!E90)*(1-Recovery_OX!F90)</f>
        <v>1.2110128451347358E-2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3.3541290956330405</v>
      </c>
      <c r="H91" s="473">
        <f>H90+HWP!E91</f>
        <v>2.7671565038972585</v>
      </c>
      <c r="I91" s="456"/>
      <c r="J91" s="475">
        <f>Garden!J98</f>
        <v>0</v>
      </c>
      <c r="K91" s="476">
        <f>Paper!J98</f>
        <v>1.1291408926303469E-2</v>
      </c>
      <c r="L91" s="477">
        <f>Wood!J98</f>
        <v>0</v>
      </c>
      <c r="M91" s="478">
        <f>J91*(1-Recovery_OX!E91)*(1-Recovery_OX!F91)</f>
        <v>0</v>
      </c>
      <c r="N91" s="476">
        <f>K91*(1-Recovery_OX!E91)*(1-Recovery_OX!F91)</f>
        <v>1.1291408926303469E-2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3.3541290956330405</v>
      </c>
      <c r="H92" s="482">
        <f>H91+HWP!E92</f>
        <v>2.7671565038972585</v>
      </c>
      <c r="I92" s="456"/>
      <c r="J92" s="484">
        <f>Garden!J99</f>
        <v>0</v>
      </c>
      <c r="K92" s="485">
        <f>Paper!J99</f>
        <v>1.0528039900916213E-2</v>
      </c>
      <c r="L92" s="486">
        <f>Wood!J99</f>
        <v>0</v>
      </c>
      <c r="M92" s="487">
        <f>J92*(1-Recovery_OX!E92)*(1-Recovery_OX!F92)</f>
        <v>0</v>
      </c>
      <c r="N92" s="485">
        <f>K92*(1-Recovery_OX!E92)*(1-Recovery_OX!F92)</f>
        <v>1.0528039900916213E-2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2017-09-14T05:21:09Z</dcterms:modified>
</cp:coreProperties>
</file>